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980" activeTab="10"/>
  </bookViews>
  <sheets>
    <sheet name="Origem dos recursos" sheetId="6" r:id="rId1"/>
    <sheet name="Orçamento distribuído" sheetId="5" r:id="rId2"/>
    <sheet name="Remanejamentos entre AEO" sheetId="12" r:id="rId3"/>
    <sheet name="Distribuição TRI" sheetId="14" r:id="rId4"/>
    <sheet name="1. Pré-Empenhos" sheetId="3" r:id="rId5"/>
    <sheet name="2. Empenhos LOA UFABC 2023" sheetId="2" r:id="rId6"/>
    <sheet name="Saldos CUSTEIO AEO LOA 23" sheetId="4" r:id="rId7"/>
    <sheet name="Saldos INVESTIMENTO AEO LOA 23" sheetId="13" r:id="rId8"/>
    <sheet name="2.1 DESCENTRALIZAÇÕES 2023" sheetId="9" r:id="rId9"/>
    <sheet name="3. Empenhos LOA UFABC RPNP" sheetId="10" r:id="rId10"/>
    <sheet name="3.1 Empenhos DESCENTR RPNP" sheetId="11" r:id="rId11"/>
    <sheet name="Tabelas auxiliares" sheetId="8" r:id="rId12"/>
  </sheets>
  <externalReferences>
    <externalReference r:id="rId13"/>
    <externalReference r:id="rId14"/>
  </externalReferences>
  <definedNames>
    <definedName name="_xlnm._FilterDatabase" localSheetId="4" hidden="1">'1. Pré-Empenhos'!$A$3:$S$320</definedName>
    <definedName name="_xlnm._FilterDatabase" localSheetId="5" hidden="1">'2. Empenhos LOA UFABC 2023'!$A$3:$AC$1000</definedName>
    <definedName name="_xlnm._FilterDatabase" localSheetId="8" hidden="1">'2.1 DESCENTRALIZAÇÕES 2023'!$A$3:$X$1001</definedName>
    <definedName name="_xlnm._FilterDatabase" localSheetId="9" hidden="1">'3. Empenhos LOA UFABC RPNP'!$A$3:$AB$1000</definedName>
    <definedName name="_xlnm._FilterDatabase" localSheetId="10" hidden="1">'3.1 Empenhos DESCENTR RPNP'!$A$3:$V$3</definedName>
    <definedName name="_xlnm._FilterDatabase" localSheetId="1" hidden="1">'Orçamento distribuído'!$A$1:$K$43</definedName>
    <definedName name="_xlnm._FilterDatabase" localSheetId="6" hidden="1">'Saldos CUSTEIO AEO LOA 23'!$B$1:$L$60</definedName>
    <definedName name="_xlnm._FilterDatabase" localSheetId="7" hidden="1">'Saldos INVESTIMENTO AEO LOA 23'!$A$1:$L$1</definedName>
    <definedName name="AEO">'[1]1. Execução - Custeio'!$B$6</definedName>
    <definedName name="FONTES_RECURSOS">'[2]PROPOSTA 2016'!$A$90:$A$92</definedName>
    <definedName name="OLE_LINK1" localSheetId="3">'Distribuição TRI'!$C$2</definedName>
    <definedName name="_xlnm.Print_Titles" localSheetId="1">'Orçamento distribuído'!$1:$1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42" i="9" l="1"/>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503" i="9"/>
  <c r="R504" i="9"/>
  <c r="R505" i="9"/>
  <c r="R506" i="9"/>
  <c r="R507" i="9"/>
  <c r="R508" i="9"/>
  <c r="R509" i="9"/>
  <c r="R510" i="9"/>
  <c r="R511" i="9"/>
  <c r="R512" i="9"/>
  <c r="R513" i="9"/>
  <c r="R514" i="9"/>
  <c r="R515" i="9"/>
  <c r="R516" i="9"/>
  <c r="R517" i="9"/>
  <c r="R518" i="9"/>
  <c r="R519" i="9"/>
  <c r="R520" i="9"/>
  <c r="R521" i="9"/>
  <c r="R522" i="9"/>
  <c r="R523" i="9"/>
  <c r="R524" i="9"/>
  <c r="R525" i="9"/>
  <c r="R526" i="9"/>
  <c r="R527" i="9"/>
  <c r="R528" i="9"/>
  <c r="R529" i="9"/>
  <c r="R530" i="9"/>
  <c r="R531" i="9"/>
  <c r="R532" i="9"/>
  <c r="R533" i="9"/>
  <c r="R534" i="9"/>
  <c r="R535" i="9"/>
  <c r="R536" i="9"/>
  <c r="R537" i="9"/>
  <c r="R538" i="9"/>
  <c r="R539" i="9"/>
  <c r="R540" i="9"/>
  <c r="R541" i="9"/>
  <c r="R542" i="9"/>
  <c r="R543" i="9"/>
  <c r="R544" i="9"/>
  <c r="R545" i="9"/>
  <c r="R546" i="9"/>
  <c r="R547" i="9"/>
  <c r="R548" i="9"/>
  <c r="R549" i="9"/>
  <c r="R550" i="9"/>
  <c r="R551" i="9"/>
  <c r="R552" i="9"/>
  <c r="R553" i="9"/>
  <c r="R554" i="9"/>
  <c r="R555" i="9"/>
  <c r="R556" i="9"/>
  <c r="R557" i="9"/>
  <c r="R558" i="9"/>
  <c r="R559" i="9"/>
  <c r="R560" i="9"/>
  <c r="R561" i="9"/>
  <c r="R562" i="9"/>
  <c r="R563" i="9"/>
  <c r="R564" i="9"/>
  <c r="R565" i="9"/>
  <c r="R566" i="9"/>
  <c r="R567" i="9"/>
  <c r="R568" i="9"/>
  <c r="R569" i="9"/>
  <c r="R570" i="9"/>
  <c r="R571" i="9"/>
  <c r="R572" i="9"/>
  <c r="R573" i="9"/>
  <c r="R574" i="9"/>
  <c r="R575" i="9"/>
  <c r="R576" i="9"/>
  <c r="R577" i="9"/>
  <c r="R578" i="9"/>
  <c r="R579" i="9"/>
  <c r="R580" i="9"/>
  <c r="R581" i="9"/>
  <c r="R582" i="9"/>
  <c r="R583" i="9"/>
  <c r="R584" i="9"/>
  <c r="R585" i="9"/>
  <c r="R586" i="9"/>
  <c r="R587" i="9"/>
  <c r="R588" i="9"/>
  <c r="R589" i="9"/>
  <c r="R590" i="9"/>
  <c r="R591" i="9"/>
  <c r="R592" i="9"/>
  <c r="R593" i="9"/>
  <c r="R594" i="9"/>
  <c r="R595" i="9"/>
  <c r="R596" i="9"/>
  <c r="R597" i="9"/>
  <c r="R598" i="9"/>
  <c r="R599" i="9"/>
  <c r="R600" i="9"/>
  <c r="R601" i="9"/>
  <c r="R602" i="9"/>
  <c r="R603" i="9"/>
  <c r="R604" i="9"/>
  <c r="R605" i="9"/>
  <c r="R606" i="9"/>
  <c r="R607" i="9"/>
  <c r="R608" i="9"/>
  <c r="R609" i="9"/>
  <c r="R610" i="9"/>
  <c r="R611" i="9"/>
  <c r="R612" i="9"/>
  <c r="R613" i="9"/>
  <c r="R614" i="9"/>
  <c r="R615" i="9"/>
  <c r="R616" i="9"/>
  <c r="R617" i="9"/>
  <c r="R618" i="9"/>
  <c r="R619" i="9"/>
  <c r="R620" i="9"/>
  <c r="R621" i="9"/>
  <c r="R622" i="9"/>
  <c r="R623" i="9"/>
  <c r="R624" i="9"/>
  <c r="R625" i="9"/>
  <c r="R626" i="9"/>
  <c r="R627" i="9"/>
  <c r="R628" i="9"/>
  <c r="R629" i="9"/>
  <c r="R630" i="9"/>
  <c r="R631" i="9"/>
  <c r="R632" i="9"/>
  <c r="R633" i="9"/>
  <c r="R634" i="9"/>
  <c r="R635" i="9"/>
  <c r="R636" i="9"/>
  <c r="R637" i="9"/>
  <c r="R638" i="9"/>
  <c r="R639" i="9"/>
  <c r="R640" i="9"/>
  <c r="R641" i="9"/>
  <c r="R642" i="9"/>
  <c r="R643" i="9"/>
  <c r="R644" i="9"/>
  <c r="R645" i="9"/>
  <c r="R646" i="9"/>
  <c r="R647" i="9"/>
  <c r="R648" i="9"/>
  <c r="R649" i="9"/>
  <c r="R650" i="9"/>
  <c r="R651" i="9"/>
  <c r="R652" i="9"/>
  <c r="R653" i="9"/>
  <c r="R654" i="9"/>
  <c r="R655" i="9"/>
  <c r="R656" i="9"/>
  <c r="R657" i="9"/>
  <c r="R658" i="9"/>
  <c r="R659" i="9"/>
  <c r="R660" i="9"/>
  <c r="R661" i="9"/>
  <c r="R662" i="9"/>
  <c r="R663" i="9"/>
  <c r="R664" i="9"/>
  <c r="R665" i="9"/>
  <c r="R666" i="9"/>
  <c r="R667" i="9"/>
  <c r="R668" i="9"/>
  <c r="R669" i="9"/>
  <c r="R670" i="9"/>
  <c r="R671" i="9"/>
  <c r="R672" i="9"/>
  <c r="R673" i="9"/>
  <c r="R674" i="9"/>
  <c r="R675" i="9"/>
  <c r="R676" i="9"/>
  <c r="R677" i="9"/>
  <c r="R678" i="9"/>
  <c r="R679" i="9"/>
  <c r="R680" i="9"/>
  <c r="R681" i="9"/>
  <c r="R682" i="9"/>
  <c r="R683" i="9"/>
  <c r="R684" i="9"/>
  <c r="R685" i="9"/>
  <c r="R686" i="9"/>
  <c r="R687" i="9"/>
  <c r="R688" i="9"/>
  <c r="R689" i="9"/>
  <c r="R690" i="9"/>
  <c r="R691" i="9"/>
  <c r="R692" i="9"/>
  <c r="R693" i="9"/>
  <c r="R694" i="9"/>
  <c r="R695" i="9"/>
  <c r="R696" i="9"/>
  <c r="R697" i="9"/>
  <c r="R698" i="9"/>
  <c r="R699" i="9"/>
  <c r="R700" i="9"/>
  <c r="R701" i="9"/>
  <c r="R702" i="9"/>
  <c r="R703" i="9"/>
  <c r="R704" i="9"/>
  <c r="R705" i="9"/>
  <c r="R706" i="9"/>
  <c r="R707" i="9"/>
  <c r="R708" i="9"/>
  <c r="R709" i="9"/>
  <c r="R710" i="9"/>
  <c r="R711" i="9"/>
  <c r="R712" i="9"/>
  <c r="R713" i="9"/>
  <c r="R714" i="9"/>
  <c r="R715" i="9"/>
  <c r="R716" i="9"/>
  <c r="R717" i="9"/>
  <c r="R718" i="9"/>
  <c r="R719" i="9"/>
  <c r="R720" i="9"/>
  <c r="R721" i="9"/>
  <c r="R722" i="9"/>
  <c r="R723" i="9"/>
  <c r="R724" i="9"/>
  <c r="R725" i="9"/>
  <c r="R726" i="9"/>
  <c r="R727" i="9"/>
  <c r="R728" i="9"/>
  <c r="R729" i="9"/>
  <c r="R730" i="9"/>
  <c r="R731" i="9"/>
  <c r="R732" i="9"/>
  <c r="R733" i="9"/>
  <c r="R734" i="9"/>
  <c r="R735" i="9"/>
  <c r="R736" i="9"/>
  <c r="R737" i="9"/>
  <c r="R738" i="9"/>
  <c r="R739" i="9"/>
  <c r="R740" i="9"/>
  <c r="R741" i="9"/>
  <c r="R742" i="9"/>
  <c r="R743" i="9"/>
  <c r="R744" i="9"/>
  <c r="R745" i="9"/>
  <c r="R746" i="9"/>
  <c r="R747" i="9"/>
  <c r="R748" i="9"/>
  <c r="R749" i="9"/>
  <c r="R750" i="9"/>
  <c r="R751" i="9"/>
  <c r="R752" i="9"/>
  <c r="R753" i="9"/>
  <c r="R754" i="9"/>
  <c r="R755" i="9"/>
  <c r="R756" i="9"/>
  <c r="R757" i="9"/>
  <c r="R758" i="9"/>
  <c r="R759" i="9"/>
  <c r="R760" i="9"/>
  <c r="R761" i="9"/>
  <c r="R762" i="9"/>
  <c r="R763" i="9"/>
  <c r="R764" i="9"/>
  <c r="R765" i="9"/>
  <c r="R766" i="9"/>
  <c r="R767" i="9"/>
  <c r="R768" i="9"/>
  <c r="R769" i="9"/>
  <c r="R770" i="9"/>
  <c r="R771" i="9"/>
  <c r="R772" i="9"/>
  <c r="R773" i="9"/>
  <c r="R774" i="9"/>
  <c r="R775" i="9"/>
  <c r="R776" i="9"/>
  <c r="R777" i="9"/>
  <c r="R778" i="9"/>
  <c r="R779" i="9"/>
  <c r="R780" i="9"/>
  <c r="R781" i="9"/>
  <c r="R782" i="9"/>
  <c r="R783" i="9"/>
  <c r="R784" i="9"/>
  <c r="R785" i="9"/>
  <c r="R786" i="9"/>
  <c r="R787" i="9"/>
  <c r="R788" i="9"/>
  <c r="R789" i="9"/>
  <c r="R790" i="9"/>
  <c r="R791" i="9"/>
  <c r="R792" i="9"/>
  <c r="R793" i="9"/>
  <c r="R794" i="9"/>
  <c r="R795" i="9"/>
  <c r="R796" i="9"/>
  <c r="R797" i="9"/>
  <c r="R798" i="9"/>
  <c r="R799" i="9"/>
  <c r="R800" i="9"/>
  <c r="R801" i="9"/>
  <c r="R802" i="9"/>
  <c r="R803" i="9"/>
  <c r="R804" i="9"/>
  <c r="R805" i="9"/>
  <c r="R806" i="9"/>
  <c r="R807" i="9"/>
  <c r="R808" i="9"/>
  <c r="R809" i="9"/>
  <c r="R810" i="9"/>
  <c r="R811" i="9"/>
  <c r="R812" i="9"/>
  <c r="R813" i="9"/>
  <c r="R814" i="9"/>
  <c r="R815" i="9"/>
  <c r="R816" i="9"/>
  <c r="R817" i="9"/>
  <c r="R818" i="9"/>
  <c r="R819" i="9"/>
  <c r="R820" i="9"/>
  <c r="R821" i="9"/>
  <c r="R822" i="9"/>
  <c r="R823" i="9"/>
  <c r="R824" i="9"/>
  <c r="R825" i="9"/>
  <c r="R826" i="9"/>
  <c r="R827" i="9"/>
  <c r="R828" i="9"/>
  <c r="R829" i="9"/>
  <c r="R830" i="9"/>
  <c r="R831" i="9"/>
  <c r="R832" i="9"/>
  <c r="R833" i="9"/>
  <c r="R834" i="9"/>
  <c r="R835" i="9"/>
  <c r="R836" i="9"/>
  <c r="R837" i="9"/>
  <c r="R838" i="9"/>
  <c r="R839" i="9"/>
  <c r="R840" i="9"/>
  <c r="R841" i="9"/>
  <c r="R842" i="9"/>
  <c r="R843" i="9"/>
  <c r="R844" i="9"/>
  <c r="R845" i="9"/>
  <c r="R846" i="9"/>
  <c r="R847" i="9"/>
  <c r="R848" i="9"/>
  <c r="R849" i="9"/>
  <c r="R850" i="9"/>
  <c r="R851" i="9"/>
  <c r="R852" i="9"/>
  <c r="R853" i="9"/>
  <c r="R854" i="9"/>
  <c r="R855" i="9"/>
  <c r="R856" i="9"/>
  <c r="R857" i="9"/>
  <c r="R858" i="9"/>
  <c r="R859" i="9"/>
  <c r="R860" i="9"/>
  <c r="R861" i="9"/>
  <c r="R862" i="9"/>
  <c r="R863" i="9"/>
  <c r="R864" i="9"/>
  <c r="R865" i="9"/>
  <c r="R866" i="9"/>
  <c r="R867" i="9"/>
  <c r="R868" i="9"/>
  <c r="R869" i="9"/>
  <c r="R870" i="9"/>
  <c r="R871" i="9"/>
  <c r="R872" i="9"/>
  <c r="R873" i="9"/>
  <c r="R874" i="9"/>
  <c r="R875" i="9"/>
  <c r="R876" i="9"/>
  <c r="R877" i="9"/>
  <c r="R878" i="9"/>
  <c r="R879" i="9"/>
  <c r="R880" i="9"/>
  <c r="R881" i="9"/>
  <c r="R882" i="9"/>
  <c r="R883" i="9"/>
  <c r="R884" i="9"/>
  <c r="R885" i="9"/>
  <c r="R886" i="9"/>
  <c r="R887" i="9"/>
  <c r="R888" i="9"/>
  <c r="R889" i="9"/>
  <c r="R890" i="9"/>
  <c r="R891" i="9"/>
  <c r="R892" i="9"/>
  <c r="R893" i="9"/>
  <c r="R894" i="9"/>
  <c r="R895" i="9"/>
  <c r="R896" i="9"/>
  <c r="R897" i="9"/>
  <c r="R898" i="9"/>
  <c r="R899" i="9"/>
  <c r="R900" i="9"/>
  <c r="R901" i="9"/>
  <c r="R902" i="9"/>
  <c r="R903" i="9"/>
  <c r="R904" i="9"/>
  <c r="R905" i="9"/>
  <c r="R906" i="9"/>
  <c r="R907" i="9"/>
  <c r="R908" i="9"/>
  <c r="R909" i="9"/>
  <c r="R910" i="9"/>
  <c r="R911" i="9"/>
  <c r="R912" i="9"/>
  <c r="R913" i="9"/>
  <c r="R914" i="9"/>
  <c r="R915" i="9"/>
  <c r="R916" i="9"/>
  <c r="R917" i="9"/>
  <c r="R918" i="9"/>
  <c r="R919" i="9"/>
  <c r="R920" i="9"/>
  <c r="R921" i="9"/>
  <c r="R922" i="9"/>
  <c r="R923" i="9"/>
  <c r="R924" i="9"/>
  <c r="R925" i="9"/>
  <c r="R926" i="9"/>
  <c r="R927" i="9"/>
  <c r="R928" i="9"/>
  <c r="R929" i="9"/>
  <c r="R930" i="9"/>
  <c r="R931" i="9"/>
  <c r="R932" i="9"/>
  <c r="R933" i="9"/>
  <c r="R934" i="9"/>
  <c r="R935" i="9"/>
  <c r="R936" i="9"/>
  <c r="R937" i="9"/>
  <c r="R938" i="9"/>
  <c r="R939" i="9"/>
  <c r="R940" i="9"/>
  <c r="R941" i="9"/>
  <c r="R942" i="9"/>
  <c r="R943" i="9"/>
  <c r="R944" i="9"/>
  <c r="R945" i="9"/>
  <c r="R946" i="9"/>
  <c r="R947" i="9"/>
  <c r="R948" i="9"/>
  <c r="R949" i="9"/>
  <c r="R950" i="9"/>
  <c r="R951" i="9"/>
  <c r="R952" i="9"/>
  <c r="R953" i="9"/>
  <c r="R954" i="9"/>
  <c r="R955" i="9"/>
  <c r="R956" i="9"/>
  <c r="R957" i="9"/>
  <c r="R958" i="9"/>
  <c r="R959" i="9"/>
  <c r="R960" i="9"/>
  <c r="R961" i="9"/>
  <c r="R962" i="9"/>
  <c r="R963" i="9"/>
  <c r="R964" i="9"/>
  <c r="R965" i="9"/>
  <c r="R966" i="9"/>
  <c r="R967" i="9"/>
  <c r="R968" i="9"/>
  <c r="R969" i="9"/>
  <c r="R970" i="9"/>
  <c r="R971" i="9"/>
  <c r="R972" i="9"/>
  <c r="R973" i="9"/>
  <c r="R974" i="9"/>
  <c r="R975" i="9"/>
  <c r="R976" i="9"/>
  <c r="R977" i="9"/>
  <c r="R978" i="9"/>
  <c r="R979" i="9"/>
  <c r="R980" i="9"/>
  <c r="R981" i="9"/>
  <c r="R982" i="9"/>
  <c r="R983" i="9"/>
  <c r="R984" i="9"/>
  <c r="R985" i="9"/>
  <c r="R986" i="9"/>
  <c r="R987" i="9"/>
  <c r="R988" i="9"/>
  <c r="R989" i="9"/>
  <c r="R990" i="9"/>
  <c r="R991" i="9"/>
  <c r="R992" i="9"/>
  <c r="R993" i="9"/>
  <c r="R994" i="9"/>
  <c r="R995" i="9"/>
  <c r="R996" i="9"/>
  <c r="R997" i="9"/>
  <c r="R998" i="9"/>
  <c r="R999" i="9"/>
  <c r="R1000" i="9"/>
  <c r="Y993" i="2"/>
  <c r="Y949" i="2"/>
  <c r="Y950" i="2"/>
  <c r="Y951" i="2"/>
  <c r="Y952" i="2"/>
  <c r="Y953" i="2"/>
  <c r="Y954" i="2"/>
  <c r="Y955" i="2"/>
  <c r="Y956" i="2"/>
  <c r="Y957" i="2"/>
  <c r="Y958" i="2"/>
  <c r="Y959" i="2"/>
  <c r="Y960" i="2"/>
  <c r="Y961" i="2"/>
  <c r="Y962" i="2"/>
  <c r="Y963" i="2"/>
  <c r="Y964" i="2"/>
  <c r="Y965" i="2"/>
  <c r="Y966" i="2"/>
  <c r="Y967" i="2"/>
  <c r="Y968" i="2"/>
  <c r="Y969" i="2"/>
  <c r="Y970" i="2"/>
  <c r="Y971" i="2"/>
  <c r="Y972" i="2"/>
  <c r="Y973" i="2"/>
  <c r="Y974" i="2"/>
  <c r="Y975" i="2"/>
  <c r="Y976" i="2"/>
  <c r="Y977" i="2"/>
  <c r="Y978" i="2"/>
  <c r="Y979" i="2"/>
  <c r="Y980" i="2"/>
  <c r="Y981" i="2"/>
  <c r="Y982" i="2"/>
  <c r="Y983" i="2"/>
  <c r="Y984" i="2"/>
  <c r="Y985" i="2"/>
  <c r="Y986" i="2"/>
  <c r="Y987" i="2"/>
  <c r="Y988" i="2"/>
  <c r="Y989" i="2"/>
  <c r="Y990" i="2"/>
  <c r="Y991" i="2"/>
  <c r="Y992" i="2"/>
  <c r="Y994" i="2"/>
  <c r="Y995" i="2"/>
  <c r="Y996" i="2"/>
  <c r="Y997" i="2"/>
  <c r="Y998" i="2"/>
  <c r="Y999" i="2"/>
  <c r="Y1000"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9" i="2"/>
  <c r="Y300" i="2"/>
  <c r="Y301" i="2"/>
  <c r="Y302" i="2"/>
  <c r="Y303" i="2"/>
  <c r="Y304" i="2"/>
  <c r="Y305"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0"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1" i="2"/>
  <c r="Y552" i="2"/>
  <c r="Y553" i="2"/>
  <c r="Y564" i="2"/>
  <c r="Y565" i="2"/>
  <c r="Y566" i="2"/>
  <c r="Y567" i="2"/>
  <c r="Y568" i="2"/>
  <c r="Y569" i="2"/>
  <c r="Y570" i="2"/>
  <c r="Y571" i="2"/>
  <c r="Y572" i="2"/>
  <c r="Y573" i="2"/>
  <c r="Y574" i="2"/>
  <c r="Y575" i="2"/>
  <c r="Y576" i="2"/>
  <c r="Y577" i="2"/>
  <c r="Y578" i="2"/>
  <c r="Y579" i="2"/>
  <c r="Y580" i="2"/>
  <c r="Y581" i="2"/>
  <c r="Y582" i="2"/>
  <c r="Y583" i="2"/>
  <c r="Y584"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5"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4" i="2"/>
  <c r="Y645" i="2"/>
  <c r="Y646" i="2"/>
  <c r="Y647" i="2"/>
  <c r="Y648" i="2"/>
  <c r="Y649" i="2"/>
  <c r="L7" i="14"/>
  <c r="M3" i="14" l="1"/>
  <c r="M4" i="14"/>
  <c r="M5" i="14"/>
  <c r="M6" i="14"/>
  <c r="M2" i="14"/>
  <c r="M8" i="14"/>
  <c r="M9" i="14"/>
  <c r="M10" i="14"/>
  <c r="M7" i="14"/>
  <c r="L9" i="14" l="1"/>
  <c r="L3" i="14" l="1"/>
  <c r="L4" i="14"/>
  <c r="L5" i="14"/>
  <c r="L6" i="14"/>
  <c r="L8" i="14"/>
  <c r="L10" i="14"/>
  <c r="L2" i="14"/>
  <c r="V1001" i="11" l="1"/>
  <c r="F4" i="3" l="1"/>
  <c r="G4" i="3"/>
  <c r="H4" i="3"/>
  <c r="F5" i="3"/>
  <c r="G5" i="3"/>
  <c r="H5" i="3"/>
  <c r="F6" i="3"/>
  <c r="G6" i="3"/>
  <c r="H6" i="3"/>
  <c r="F7" i="3"/>
  <c r="G7" i="3"/>
  <c r="H7" i="3"/>
  <c r="F8" i="3"/>
  <c r="G8" i="3"/>
  <c r="H8" i="3"/>
  <c r="F9" i="3"/>
  <c r="G9" i="3"/>
  <c r="H9" i="3"/>
  <c r="F10" i="3"/>
  <c r="G10" i="3"/>
  <c r="H10" i="3"/>
  <c r="F11" i="3"/>
  <c r="G11" i="3"/>
  <c r="H11" i="3"/>
  <c r="F12" i="3"/>
  <c r="G12" i="3"/>
  <c r="H12" i="3"/>
  <c r="F13" i="3"/>
  <c r="G13" i="3"/>
  <c r="H13" i="3"/>
  <c r="F14" i="3"/>
  <c r="G14" i="3"/>
  <c r="H14" i="3"/>
  <c r="F15" i="3"/>
  <c r="G15" i="3"/>
  <c r="H15" i="3"/>
  <c r="F16" i="3"/>
  <c r="G16" i="3"/>
  <c r="H16" i="3"/>
  <c r="F17" i="3"/>
  <c r="G17" i="3"/>
  <c r="H17" i="3"/>
  <c r="F18" i="3"/>
  <c r="G18" i="3"/>
  <c r="H18" i="3"/>
  <c r="F19" i="3"/>
  <c r="G19" i="3"/>
  <c r="H19" i="3"/>
  <c r="F20" i="3"/>
  <c r="G20" i="3"/>
  <c r="H20" i="3"/>
  <c r="F21" i="3"/>
  <c r="G21" i="3"/>
  <c r="H21" i="3"/>
  <c r="F22" i="3"/>
  <c r="G22" i="3"/>
  <c r="H22" i="3"/>
  <c r="F23" i="3"/>
  <c r="G23" i="3"/>
  <c r="H23" i="3"/>
  <c r="F24" i="3"/>
  <c r="G24" i="3"/>
  <c r="H24" i="3"/>
  <c r="F25" i="3"/>
  <c r="G25" i="3"/>
  <c r="H25" i="3"/>
  <c r="F26" i="3"/>
  <c r="G26" i="3"/>
  <c r="H26" i="3"/>
  <c r="F27" i="3"/>
  <c r="G27" i="3"/>
  <c r="H27" i="3"/>
  <c r="F28" i="3"/>
  <c r="G28" i="3"/>
  <c r="H28" i="3"/>
  <c r="F29" i="3"/>
  <c r="G29" i="3"/>
  <c r="H29" i="3"/>
  <c r="F30" i="3"/>
  <c r="G30" i="3"/>
  <c r="H30" i="3"/>
  <c r="F31" i="3"/>
  <c r="G31" i="3"/>
  <c r="H31" i="3"/>
  <c r="F32" i="3"/>
  <c r="G32" i="3"/>
  <c r="H32" i="3"/>
  <c r="F33" i="3"/>
  <c r="G33" i="3"/>
  <c r="H33" i="3"/>
  <c r="F34" i="3"/>
  <c r="G34" i="3"/>
  <c r="H34" i="3"/>
  <c r="F35" i="3"/>
  <c r="G35" i="3"/>
  <c r="H35" i="3"/>
  <c r="F36" i="3"/>
  <c r="G36" i="3"/>
  <c r="H36" i="3"/>
  <c r="F37" i="3"/>
  <c r="G37" i="3"/>
  <c r="H37" i="3"/>
  <c r="F38" i="3"/>
  <c r="G38" i="3"/>
  <c r="H38" i="3"/>
  <c r="F39" i="3"/>
  <c r="G39" i="3"/>
  <c r="H39" i="3"/>
  <c r="F40" i="3"/>
  <c r="G40" i="3"/>
  <c r="H40" i="3"/>
  <c r="F41" i="3"/>
  <c r="G41" i="3"/>
  <c r="H41" i="3"/>
  <c r="F42" i="3"/>
  <c r="G42" i="3"/>
  <c r="H42" i="3"/>
  <c r="F43" i="3"/>
  <c r="G43" i="3"/>
  <c r="H43" i="3"/>
  <c r="F44" i="3"/>
  <c r="G44" i="3"/>
  <c r="H44" i="3"/>
  <c r="F45" i="3"/>
  <c r="G45" i="3"/>
  <c r="H45" i="3"/>
  <c r="F46" i="3"/>
  <c r="G46" i="3"/>
  <c r="H46" i="3"/>
  <c r="F47" i="3"/>
  <c r="G47" i="3"/>
  <c r="H47" i="3"/>
  <c r="F48" i="3"/>
  <c r="G48" i="3"/>
  <c r="H48" i="3"/>
  <c r="F49" i="3"/>
  <c r="G49" i="3"/>
  <c r="H49" i="3"/>
  <c r="F50" i="3"/>
  <c r="G50" i="3"/>
  <c r="H50" i="3"/>
  <c r="F51" i="3"/>
  <c r="G51" i="3"/>
  <c r="H51" i="3"/>
  <c r="F52" i="3"/>
  <c r="G52" i="3"/>
  <c r="H52" i="3"/>
  <c r="F53" i="3"/>
  <c r="G53" i="3"/>
  <c r="H53" i="3"/>
  <c r="F54" i="3"/>
  <c r="G54" i="3"/>
  <c r="H54" i="3"/>
  <c r="F55" i="3"/>
  <c r="G55" i="3"/>
  <c r="H55" i="3"/>
  <c r="F56" i="3"/>
  <c r="G56" i="3"/>
  <c r="H56" i="3"/>
  <c r="F57" i="3"/>
  <c r="G57" i="3"/>
  <c r="H57" i="3"/>
  <c r="F58" i="3"/>
  <c r="G58" i="3"/>
  <c r="H58" i="3"/>
  <c r="F59" i="3"/>
  <c r="G59" i="3"/>
  <c r="H59" i="3"/>
  <c r="F60" i="3"/>
  <c r="G60" i="3"/>
  <c r="H60" i="3"/>
  <c r="F61" i="3"/>
  <c r="G61" i="3"/>
  <c r="H61" i="3"/>
  <c r="F62" i="3"/>
  <c r="G62" i="3"/>
  <c r="H62" i="3"/>
  <c r="F63" i="3"/>
  <c r="G63" i="3"/>
  <c r="H63" i="3"/>
  <c r="F64" i="3"/>
  <c r="G64" i="3"/>
  <c r="H64" i="3"/>
  <c r="F4" i="10" l="1"/>
  <c r="G4" i="10"/>
  <c r="H4" i="10"/>
  <c r="F5" i="10"/>
  <c r="G5" i="10"/>
  <c r="H5" i="10"/>
  <c r="F6" i="10"/>
  <c r="G6" i="10"/>
  <c r="H6" i="10"/>
  <c r="F7" i="10"/>
  <c r="G7" i="10"/>
  <c r="H7" i="10"/>
  <c r="F8" i="10"/>
  <c r="G8" i="10"/>
  <c r="H8" i="10"/>
  <c r="F9" i="10"/>
  <c r="G9" i="10"/>
  <c r="H9" i="10"/>
  <c r="F10" i="10"/>
  <c r="G10" i="10"/>
  <c r="H10" i="10"/>
  <c r="F11" i="10"/>
  <c r="G11" i="10"/>
  <c r="H11" i="10"/>
  <c r="F12" i="10"/>
  <c r="G12" i="10"/>
  <c r="H12" i="10"/>
  <c r="F13" i="10"/>
  <c r="G13" i="10"/>
  <c r="H13" i="10"/>
  <c r="F14" i="10"/>
  <c r="G14" i="10"/>
  <c r="H14" i="10"/>
  <c r="F15" i="10"/>
  <c r="G15" i="10"/>
  <c r="H15" i="10"/>
  <c r="F16" i="10"/>
  <c r="G16" i="10"/>
  <c r="H16" i="10"/>
  <c r="F17" i="10"/>
  <c r="G17" i="10"/>
  <c r="H17" i="10"/>
  <c r="F18" i="10"/>
  <c r="G18" i="10"/>
  <c r="H18" i="10"/>
  <c r="F19" i="10"/>
  <c r="G19" i="10"/>
  <c r="H19" i="10"/>
  <c r="F20" i="10"/>
  <c r="G20" i="10"/>
  <c r="H20" i="10"/>
  <c r="F21" i="10"/>
  <c r="G21" i="10"/>
  <c r="H21" i="10"/>
  <c r="F22" i="10"/>
  <c r="G22" i="10"/>
  <c r="H22" i="10"/>
  <c r="F23" i="10"/>
  <c r="G23" i="10"/>
  <c r="H23" i="10"/>
  <c r="F24" i="10"/>
  <c r="G24" i="10"/>
  <c r="H24" i="10"/>
  <c r="F25" i="10"/>
  <c r="G25" i="10"/>
  <c r="H25" i="10"/>
  <c r="F26" i="10"/>
  <c r="G26" i="10"/>
  <c r="H26" i="10"/>
  <c r="F27" i="10"/>
  <c r="G27" i="10"/>
  <c r="H27" i="10"/>
  <c r="F28" i="10"/>
  <c r="G28" i="10"/>
  <c r="H28" i="10"/>
  <c r="F29" i="10"/>
  <c r="G29" i="10"/>
  <c r="H29" i="10"/>
  <c r="F30" i="10"/>
  <c r="G30" i="10"/>
  <c r="H30" i="10"/>
  <c r="F31" i="10"/>
  <c r="G31" i="10"/>
  <c r="H31" i="10"/>
  <c r="F32" i="10"/>
  <c r="G32" i="10"/>
  <c r="H32" i="10"/>
  <c r="F33" i="10"/>
  <c r="G33" i="10"/>
  <c r="H33" i="10"/>
  <c r="F34" i="10"/>
  <c r="G34" i="10"/>
  <c r="H34" i="10"/>
  <c r="F35" i="10"/>
  <c r="G35" i="10"/>
  <c r="H35" i="10"/>
  <c r="F36" i="10"/>
  <c r="G36" i="10"/>
  <c r="H36" i="10"/>
  <c r="F37" i="10"/>
  <c r="G37" i="10"/>
  <c r="H37" i="10"/>
  <c r="F38" i="10"/>
  <c r="G38" i="10"/>
  <c r="H38" i="10"/>
  <c r="F39" i="10"/>
  <c r="G39" i="10"/>
  <c r="H39" i="10"/>
  <c r="F40" i="10"/>
  <c r="G40" i="10"/>
  <c r="H40" i="10"/>
  <c r="F41" i="10"/>
  <c r="G41" i="10"/>
  <c r="H41" i="10"/>
  <c r="F42" i="10"/>
  <c r="G42" i="10"/>
  <c r="H42" i="10"/>
  <c r="F43" i="10"/>
  <c r="G43" i="10"/>
  <c r="H43" i="10"/>
  <c r="F44" i="10"/>
  <c r="G44" i="10"/>
  <c r="H44" i="10"/>
  <c r="F45" i="10"/>
  <c r="G45" i="10"/>
  <c r="H45" i="10"/>
  <c r="F46" i="10"/>
  <c r="G46" i="10"/>
  <c r="H46" i="10"/>
  <c r="F47" i="10"/>
  <c r="G47" i="10"/>
  <c r="H47" i="10"/>
  <c r="F48" i="10"/>
  <c r="G48" i="10"/>
  <c r="H48" i="10"/>
  <c r="F49" i="10"/>
  <c r="G49" i="10"/>
  <c r="H49" i="10"/>
  <c r="F50" i="10"/>
  <c r="G50" i="10"/>
  <c r="H50" i="10"/>
  <c r="F51" i="10"/>
  <c r="G51" i="10"/>
  <c r="H51" i="10"/>
  <c r="F52" i="10"/>
  <c r="G52" i="10"/>
  <c r="H52" i="10"/>
  <c r="F53" i="10"/>
  <c r="G53" i="10"/>
  <c r="H53" i="10"/>
  <c r="F54" i="10"/>
  <c r="G54" i="10"/>
  <c r="H54" i="10"/>
  <c r="F55" i="10"/>
  <c r="G55" i="10"/>
  <c r="H55" i="10"/>
  <c r="F56" i="10"/>
  <c r="G56" i="10"/>
  <c r="H56" i="10"/>
  <c r="F57" i="10"/>
  <c r="G57" i="10"/>
  <c r="H57" i="10"/>
  <c r="F58" i="10"/>
  <c r="G58" i="10"/>
  <c r="H58" i="10"/>
  <c r="F59" i="10"/>
  <c r="G59" i="10"/>
  <c r="H59" i="10"/>
  <c r="F60" i="10"/>
  <c r="G60" i="10"/>
  <c r="H60" i="10"/>
  <c r="F61" i="10"/>
  <c r="G61" i="10"/>
  <c r="H61" i="10"/>
  <c r="F62" i="10"/>
  <c r="G62" i="10"/>
  <c r="H62" i="10"/>
  <c r="F63" i="10"/>
  <c r="G63" i="10"/>
  <c r="H63" i="10"/>
  <c r="F64" i="10"/>
  <c r="G64" i="10"/>
  <c r="H64" i="10"/>
  <c r="F65" i="10"/>
  <c r="G65" i="10"/>
  <c r="H65" i="10"/>
  <c r="F66" i="10"/>
  <c r="G66" i="10"/>
  <c r="H66" i="10"/>
  <c r="F67" i="10"/>
  <c r="G67" i="10"/>
  <c r="H67" i="10"/>
  <c r="F68" i="10"/>
  <c r="G68" i="10"/>
  <c r="H68" i="10"/>
  <c r="F69" i="10"/>
  <c r="G69" i="10"/>
  <c r="H69" i="10"/>
  <c r="F70" i="10"/>
  <c r="G70" i="10"/>
  <c r="H70" i="10"/>
  <c r="F71" i="10"/>
  <c r="G71" i="10"/>
  <c r="H71" i="10"/>
  <c r="F72" i="10"/>
  <c r="G72" i="10"/>
  <c r="H72" i="10"/>
  <c r="F73" i="10"/>
  <c r="G73" i="10"/>
  <c r="H73" i="10"/>
  <c r="F74" i="10"/>
  <c r="G74" i="10"/>
  <c r="H74" i="10"/>
  <c r="F75" i="10"/>
  <c r="G75" i="10"/>
  <c r="H75" i="10"/>
  <c r="F76" i="10"/>
  <c r="G76" i="10"/>
  <c r="H76" i="10"/>
  <c r="F77" i="10"/>
  <c r="G77" i="10"/>
  <c r="H77" i="10"/>
  <c r="F78" i="10"/>
  <c r="G78" i="10"/>
  <c r="H78" i="10"/>
  <c r="F79" i="10"/>
  <c r="G79" i="10"/>
  <c r="H79" i="10"/>
  <c r="F80" i="10"/>
  <c r="G80" i="10"/>
  <c r="H80" i="10"/>
  <c r="F81" i="10"/>
  <c r="G81" i="10"/>
  <c r="H81" i="10"/>
  <c r="F82" i="10"/>
  <c r="G82" i="10"/>
  <c r="H82" i="10"/>
  <c r="F83" i="10"/>
  <c r="G83" i="10"/>
  <c r="H83" i="10"/>
  <c r="F84" i="10"/>
  <c r="G84" i="10"/>
  <c r="H84" i="10"/>
  <c r="F85" i="10"/>
  <c r="G85" i="10"/>
  <c r="H85" i="10"/>
  <c r="F86" i="10"/>
  <c r="G86" i="10"/>
  <c r="H86" i="10"/>
  <c r="F87" i="10"/>
  <c r="G87" i="10"/>
  <c r="H87" i="10"/>
  <c r="F88" i="10"/>
  <c r="G88" i="10"/>
  <c r="H88" i="10"/>
  <c r="F89" i="10"/>
  <c r="G89" i="10"/>
  <c r="H89" i="10"/>
  <c r="F90" i="10"/>
  <c r="G90" i="10"/>
  <c r="H90" i="10"/>
  <c r="F91" i="10"/>
  <c r="G91" i="10"/>
  <c r="H91" i="10"/>
  <c r="F92" i="10"/>
  <c r="G92" i="10"/>
  <c r="H92" i="10"/>
  <c r="F93" i="10"/>
  <c r="G93" i="10"/>
  <c r="H93" i="10"/>
  <c r="F94" i="10"/>
  <c r="G94" i="10"/>
  <c r="H94" i="10"/>
  <c r="F95" i="10"/>
  <c r="G95" i="10"/>
  <c r="H95" i="10"/>
  <c r="F96" i="10"/>
  <c r="G96" i="10"/>
  <c r="H96" i="10"/>
  <c r="F97" i="10"/>
  <c r="G97" i="10"/>
  <c r="H97" i="10"/>
  <c r="F98" i="10"/>
  <c r="G98" i="10"/>
  <c r="H98" i="10"/>
  <c r="F99" i="10"/>
  <c r="G99" i="10"/>
  <c r="H99" i="10"/>
  <c r="F100" i="10"/>
  <c r="G100" i="10"/>
  <c r="H100" i="10"/>
  <c r="F101" i="10"/>
  <c r="G101" i="10"/>
  <c r="H101" i="10"/>
  <c r="F102" i="10"/>
  <c r="G102" i="10"/>
  <c r="H102" i="10"/>
  <c r="F103" i="10"/>
  <c r="G103" i="10"/>
  <c r="H103" i="10"/>
  <c r="F104" i="10"/>
  <c r="G104" i="10"/>
  <c r="H104" i="10"/>
  <c r="F105" i="10"/>
  <c r="G105" i="10"/>
  <c r="H105" i="10"/>
  <c r="F106" i="10"/>
  <c r="G106" i="10"/>
  <c r="H106" i="10"/>
  <c r="F107" i="10"/>
  <c r="G107" i="10"/>
  <c r="H107" i="10"/>
  <c r="F108" i="10"/>
  <c r="G108" i="10"/>
  <c r="H108" i="10"/>
  <c r="F109" i="10"/>
  <c r="G109" i="10"/>
  <c r="H109" i="10"/>
  <c r="F110" i="10"/>
  <c r="G110" i="10"/>
  <c r="H110" i="10"/>
  <c r="F111" i="10"/>
  <c r="G111" i="10"/>
  <c r="H111" i="10"/>
  <c r="F112" i="10"/>
  <c r="G112" i="10"/>
  <c r="H112" i="10"/>
  <c r="F113" i="10"/>
  <c r="G113" i="10"/>
  <c r="H113" i="10"/>
  <c r="F114" i="10"/>
  <c r="G114" i="10"/>
  <c r="H114" i="10"/>
  <c r="F115" i="10"/>
  <c r="G115" i="10"/>
  <c r="H115" i="10"/>
  <c r="F116" i="10"/>
  <c r="G116" i="10"/>
  <c r="H116" i="10"/>
  <c r="F117" i="10"/>
  <c r="G117" i="10"/>
  <c r="H117" i="10"/>
  <c r="F118" i="10"/>
  <c r="G118" i="10"/>
  <c r="H118" i="10"/>
  <c r="F119" i="10"/>
  <c r="G119" i="10"/>
  <c r="H119" i="10"/>
  <c r="F120" i="10"/>
  <c r="G120" i="10"/>
  <c r="H120" i="10"/>
  <c r="F121" i="10"/>
  <c r="G121" i="10"/>
  <c r="H121" i="10"/>
  <c r="F122" i="10"/>
  <c r="G122" i="10"/>
  <c r="H122" i="10"/>
  <c r="F123" i="10"/>
  <c r="G123" i="10"/>
  <c r="H123" i="10"/>
  <c r="F124" i="10"/>
  <c r="G124" i="10"/>
  <c r="H124" i="10"/>
  <c r="F125" i="10"/>
  <c r="G125" i="10"/>
  <c r="H125" i="10"/>
  <c r="F126" i="10"/>
  <c r="G126" i="10"/>
  <c r="H126" i="10"/>
  <c r="F127" i="10"/>
  <c r="G127" i="10"/>
  <c r="H127" i="10"/>
  <c r="F128" i="10"/>
  <c r="G128" i="10"/>
  <c r="H128" i="10"/>
  <c r="F129" i="10"/>
  <c r="G129" i="10"/>
  <c r="H129" i="10"/>
  <c r="F130" i="10"/>
  <c r="G130" i="10"/>
  <c r="H130" i="10"/>
  <c r="F131" i="10"/>
  <c r="G131" i="10"/>
  <c r="H131" i="10"/>
  <c r="F132" i="10"/>
  <c r="G132" i="10"/>
  <c r="H132" i="10"/>
  <c r="F133" i="10"/>
  <c r="G133" i="10"/>
  <c r="H133" i="10"/>
  <c r="F134" i="10"/>
  <c r="G134" i="10"/>
  <c r="H134" i="10"/>
  <c r="F135" i="10"/>
  <c r="G135" i="10"/>
  <c r="H135" i="10"/>
  <c r="F136" i="10"/>
  <c r="G136" i="10"/>
  <c r="H136" i="10"/>
  <c r="F137" i="10"/>
  <c r="G137" i="10"/>
  <c r="H137" i="10"/>
  <c r="F138" i="10"/>
  <c r="G138" i="10"/>
  <c r="H138" i="10"/>
  <c r="F139" i="10"/>
  <c r="G139" i="10"/>
  <c r="H139" i="10"/>
  <c r="F140" i="10"/>
  <c r="G140" i="10"/>
  <c r="H140" i="10"/>
  <c r="F141" i="10"/>
  <c r="G141" i="10"/>
  <c r="H141" i="10"/>
  <c r="F142" i="10"/>
  <c r="G142" i="10"/>
  <c r="H142" i="10"/>
  <c r="F143" i="10"/>
  <c r="G143" i="10"/>
  <c r="H143" i="10"/>
  <c r="F144" i="10"/>
  <c r="G144" i="10"/>
  <c r="H144" i="10"/>
  <c r="F145" i="10"/>
  <c r="G145" i="10"/>
  <c r="H145" i="10"/>
  <c r="F146" i="10"/>
  <c r="G146" i="10"/>
  <c r="H146" i="10"/>
  <c r="F147" i="10"/>
  <c r="G147" i="10"/>
  <c r="H147" i="10"/>
  <c r="F148" i="10"/>
  <c r="G148" i="10"/>
  <c r="H148" i="10"/>
  <c r="F149" i="10"/>
  <c r="G149" i="10"/>
  <c r="H149" i="10"/>
  <c r="F150" i="10"/>
  <c r="G150" i="10"/>
  <c r="H150" i="10"/>
  <c r="F151" i="10"/>
  <c r="G151" i="10"/>
  <c r="H151" i="10"/>
  <c r="F152" i="10"/>
  <c r="G152" i="10"/>
  <c r="H152" i="10"/>
  <c r="F153" i="10"/>
  <c r="G153" i="10"/>
  <c r="H153" i="10"/>
  <c r="F154" i="10"/>
  <c r="G154" i="10"/>
  <c r="H154" i="10"/>
  <c r="F155" i="10"/>
  <c r="G155" i="10"/>
  <c r="H155" i="10"/>
  <c r="F156" i="10"/>
  <c r="G156" i="10"/>
  <c r="H156" i="10"/>
  <c r="F157" i="10"/>
  <c r="G157" i="10"/>
  <c r="H157" i="10"/>
  <c r="F158" i="10"/>
  <c r="G158" i="10"/>
  <c r="H158" i="10"/>
  <c r="F159" i="10"/>
  <c r="G159" i="10"/>
  <c r="H159" i="10"/>
  <c r="F160" i="10"/>
  <c r="G160" i="10"/>
  <c r="H160" i="10"/>
  <c r="F161" i="10"/>
  <c r="G161" i="10"/>
  <c r="H161" i="10"/>
  <c r="F162" i="10"/>
  <c r="G162" i="10"/>
  <c r="H162" i="10"/>
  <c r="F163" i="10"/>
  <c r="G163" i="10"/>
  <c r="H163" i="10"/>
  <c r="F164" i="10"/>
  <c r="G164" i="10"/>
  <c r="H164" i="10"/>
  <c r="F165" i="10"/>
  <c r="G165" i="10"/>
  <c r="H165" i="10"/>
  <c r="F166" i="10"/>
  <c r="G166" i="10"/>
  <c r="H166" i="10"/>
  <c r="F167" i="10"/>
  <c r="G167" i="10"/>
  <c r="H167" i="10"/>
  <c r="F168" i="10"/>
  <c r="G168" i="10"/>
  <c r="H168" i="10"/>
  <c r="F169" i="10"/>
  <c r="G169" i="10"/>
  <c r="H169" i="10"/>
  <c r="F170" i="10"/>
  <c r="G170" i="10"/>
  <c r="H170" i="10"/>
  <c r="F171" i="10"/>
  <c r="G171" i="10"/>
  <c r="H171" i="10"/>
  <c r="F172" i="10"/>
  <c r="G172" i="10"/>
  <c r="H172" i="10"/>
  <c r="F173" i="10"/>
  <c r="G173" i="10"/>
  <c r="H173" i="10"/>
  <c r="F174" i="10"/>
  <c r="G174" i="10"/>
  <c r="H174" i="10"/>
  <c r="F175" i="10"/>
  <c r="G175" i="10"/>
  <c r="H175" i="10"/>
  <c r="F176" i="10"/>
  <c r="G176" i="10"/>
  <c r="H176" i="10"/>
  <c r="F177" i="10"/>
  <c r="G177" i="10"/>
  <c r="H177" i="10"/>
  <c r="F178" i="10"/>
  <c r="G178" i="10"/>
  <c r="H178" i="10"/>
  <c r="F179" i="10"/>
  <c r="G179" i="10"/>
  <c r="H179" i="10"/>
  <c r="F180" i="10"/>
  <c r="G180" i="10"/>
  <c r="H180" i="10"/>
  <c r="F181" i="10"/>
  <c r="G181" i="10"/>
  <c r="H181" i="10"/>
  <c r="F182" i="10"/>
  <c r="G182" i="10"/>
  <c r="H182" i="10"/>
  <c r="F183" i="10"/>
  <c r="G183" i="10"/>
  <c r="H183" i="10"/>
  <c r="F184" i="10"/>
  <c r="G184" i="10"/>
  <c r="H184" i="10"/>
  <c r="F185" i="10"/>
  <c r="G185" i="10"/>
  <c r="H185" i="10"/>
  <c r="F186" i="10"/>
  <c r="G186" i="10"/>
  <c r="H186" i="10"/>
  <c r="F187" i="10"/>
  <c r="G187" i="10"/>
  <c r="H187" i="10"/>
  <c r="F188" i="10"/>
  <c r="G188" i="10"/>
  <c r="H188" i="10"/>
  <c r="F189" i="10"/>
  <c r="G189" i="10"/>
  <c r="H189" i="10"/>
  <c r="F190" i="10"/>
  <c r="G190" i="10"/>
  <c r="H190" i="10"/>
  <c r="F191" i="10"/>
  <c r="G191" i="10"/>
  <c r="H191" i="10"/>
  <c r="F192" i="10"/>
  <c r="G192" i="10"/>
  <c r="H192" i="10"/>
  <c r="F193" i="10"/>
  <c r="G193" i="10"/>
  <c r="H193" i="10"/>
  <c r="F194" i="10"/>
  <c r="G194" i="10"/>
  <c r="H194" i="10"/>
  <c r="F195" i="10"/>
  <c r="G195" i="10"/>
  <c r="H195" i="10"/>
  <c r="F196" i="10"/>
  <c r="G196" i="10"/>
  <c r="H196" i="10"/>
  <c r="F197" i="10"/>
  <c r="G197" i="10"/>
  <c r="H197" i="10"/>
  <c r="F198" i="10"/>
  <c r="G198" i="10"/>
  <c r="H198" i="10"/>
  <c r="F199" i="10"/>
  <c r="G199" i="10"/>
  <c r="H199" i="10"/>
  <c r="F200" i="10"/>
  <c r="G200" i="10"/>
  <c r="H200" i="10"/>
  <c r="F201" i="10"/>
  <c r="G201" i="10"/>
  <c r="H201" i="10"/>
  <c r="F202" i="10"/>
  <c r="G202" i="10"/>
  <c r="H202" i="10"/>
  <c r="F203" i="10"/>
  <c r="G203" i="10"/>
  <c r="H203" i="10"/>
  <c r="F204" i="10"/>
  <c r="G204" i="10"/>
  <c r="H204" i="10"/>
  <c r="F205" i="10"/>
  <c r="G205" i="10"/>
  <c r="H205" i="10"/>
  <c r="F206" i="10"/>
  <c r="G206" i="10"/>
  <c r="H206" i="10"/>
  <c r="F207" i="10"/>
  <c r="G207" i="10"/>
  <c r="H207" i="10"/>
  <c r="F208" i="10"/>
  <c r="G208" i="10"/>
  <c r="H208" i="10"/>
  <c r="F209" i="10"/>
  <c r="G209" i="10"/>
  <c r="H209" i="10"/>
  <c r="F210" i="10"/>
  <c r="G210" i="10"/>
  <c r="H210" i="10"/>
  <c r="F211" i="10"/>
  <c r="G211" i="10"/>
  <c r="H211" i="10"/>
  <c r="F212" i="10"/>
  <c r="G212" i="10"/>
  <c r="H212" i="10"/>
  <c r="F213" i="10"/>
  <c r="G213" i="10"/>
  <c r="H213" i="10"/>
  <c r="F214" i="10"/>
  <c r="G214" i="10"/>
  <c r="H214" i="10"/>
  <c r="F215" i="10"/>
  <c r="G215" i="10"/>
  <c r="H215" i="10"/>
  <c r="F216" i="10"/>
  <c r="G216" i="10"/>
  <c r="H216" i="10"/>
  <c r="F217" i="10"/>
  <c r="G217" i="10"/>
  <c r="H217" i="10"/>
  <c r="F218" i="10"/>
  <c r="G218" i="10"/>
  <c r="H218" i="10"/>
  <c r="F219" i="10"/>
  <c r="G219" i="10"/>
  <c r="H219" i="10"/>
  <c r="F220" i="10"/>
  <c r="G220" i="10"/>
  <c r="H220" i="10"/>
  <c r="F221" i="10"/>
  <c r="G221" i="10"/>
  <c r="H221" i="10"/>
  <c r="F222" i="10"/>
  <c r="G222" i="10"/>
  <c r="H222" i="10"/>
  <c r="F223" i="10"/>
  <c r="G223" i="10"/>
  <c r="H223" i="10"/>
  <c r="F224" i="10"/>
  <c r="G224" i="10"/>
  <c r="H224" i="10"/>
  <c r="F225" i="10"/>
  <c r="G225" i="10"/>
  <c r="H225" i="10"/>
  <c r="F226" i="10"/>
  <c r="G226" i="10"/>
  <c r="H226" i="10"/>
  <c r="F227" i="10"/>
  <c r="G227" i="10"/>
  <c r="H227" i="10"/>
  <c r="F228" i="10"/>
  <c r="G228" i="10"/>
  <c r="H228" i="10"/>
  <c r="F229" i="10"/>
  <c r="G229" i="10"/>
  <c r="H229" i="10"/>
  <c r="F230" i="10"/>
  <c r="G230" i="10"/>
  <c r="H230" i="10"/>
  <c r="F231" i="10"/>
  <c r="G231" i="10"/>
  <c r="H231" i="10"/>
  <c r="F232" i="10"/>
  <c r="G232" i="10"/>
  <c r="H232" i="10"/>
  <c r="F233" i="10"/>
  <c r="G233" i="10"/>
  <c r="H233" i="10"/>
  <c r="F234" i="10"/>
  <c r="G234" i="10"/>
  <c r="H234" i="10"/>
  <c r="F235" i="10"/>
  <c r="G235" i="10"/>
  <c r="H235" i="10"/>
  <c r="F236" i="10"/>
  <c r="G236" i="10"/>
  <c r="H236" i="10"/>
  <c r="F237" i="10"/>
  <c r="G237" i="10"/>
  <c r="H237" i="10"/>
  <c r="F238" i="10"/>
  <c r="G238" i="10"/>
  <c r="H238" i="10"/>
  <c r="F239" i="10"/>
  <c r="G239" i="10"/>
  <c r="H239" i="10"/>
  <c r="F240" i="10"/>
  <c r="G240" i="10"/>
  <c r="H240" i="10"/>
  <c r="F241" i="10"/>
  <c r="G241" i="10"/>
  <c r="H241" i="10"/>
  <c r="F242" i="10"/>
  <c r="G242" i="10"/>
  <c r="H242" i="10"/>
  <c r="F243" i="10"/>
  <c r="G243" i="10"/>
  <c r="H243" i="10"/>
  <c r="F244" i="10"/>
  <c r="G244" i="10"/>
  <c r="H244" i="10"/>
  <c r="F245" i="10"/>
  <c r="G245" i="10"/>
  <c r="H245" i="10"/>
  <c r="F246" i="10"/>
  <c r="G246" i="10"/>
  <c r="H246" i="10"/>
  <c r="F247" i="10"/>
  <c r="G247" i="10"/>
  <c r="H247" i="10"/>
  <c r="F248" i="10"/>
  <c r="G248" i="10"/>
  <c r="H248" i="10"/>
  <c r="F249" i="10"/>
  <c r="G249" i="10"/>
  <c r="H249" i="10"/>
  <c r="F250" i="10"/>
  <c r="G250" i="10"/>
  <c r="H250" i="10"/>
  <c r="F251" i="10"/>
  <c r="G251" i="10"/>
  <c r="H251" i="10"/>
  <c r="F252" i="10"/>
  <c r="G252" i="10"/>
  <c r="H252" i="10"/>
  <c r="F253" i="10"/>
  <c r="G253" i="10"/>
  <c r="H253" i="10"/>
  <c r="F254" i="10"/>
  <c r="G254" i="10"/>
  <c r="H254" i="10"/>
  <c r="F255" i="10"/>
  <c r="G255" i="10"/>
  <c r="H255" i="10"/>
  <c r="F256" i="10"/>
  <c r="G256" i="10"/>
  <c r="H256" i="10"/>
  <c r="F257" i="10"/>
  <c r="G257" i="10"/>
  <c r="H257" i="10"/>
  <c r="F258" i="10"/>
  <c r="G258" i="10"/>
  <c r="H258" i="10"/>
  <c r="F259" i="10"/>
  <c r="G259" i="10"/>
  <c r="H259" i="10"/>
  <c r="F260" i="10"/>
  <c r="G260" i="10"/>
  <c r="H260" i="10"/>
  <c r="F261" i="10"/>
  <c r="G261" i="10"/>
  <c r="H261" i="10"/>
  <c r="F262" i="10"/>
  <c r="G262" i="10"/>
  <c r="H262" i="10"/>
  <c r="F263" i="10"/>
  <c r="G263" i="10"/>
  <c r="H263" i="10"/>
  <c r="F264" i="10"/>
  <c r="G264" i="10"/>
  <c r="H264" i="10"/>
  <c r="F265" i="10"/>
  <c r="G265" i="10"/>
  <c r="H265" i="10"/>
  <c r="F266" i="10"/>
  <c r="G266" i="10"/>
  <c r="H266" i="10"/>
  <c r="F267" i="10"/>
  <c r="G267" i="10"/>
  <c r="H267" i="10"/>
  <c r="F268" i="10"/>
  <c r="G268" i="10"/>
  <c r="H268" i="10"/>
  <c r="F269" i="10"/>
  <c r="G269" i="10"/>
  <c r="H269" i="10"/>
  <c r="F270" i="10"/>
  <c r="G270" i="10"/>
  <c r="H270" i="10"/>
  <c r="F271" i="10"/>
  <c r="G271" i="10"/>
  <c r="H271" i="10"/>
  <c r="F272" i="10"/>
  <c r="G272" i="10"/>
  <c r="H272" i="10"/>
  <c r="F273" i="10"/>
  <c r="G273" i="10"/>
  <c r="H273" i="10"/>
  <c r="F274" i="10"/>
  <c r="G274" i="10"/>
  <c r="H274" i="10"/>
  <c r="F275" i="10"/>
  <c r="G275" i="10"/>
  <c r="H275" i="10"/>
  <c r="F276" i="10"/>
  <c r="G276" i="10"/>
  <c r="H276" i="10"/>
  <c r="F277" i="10"/>
  <c r="G277" i="10"/>
  <c r="H277" i="10"/>
  <c r="F278" i="10"/>
  <c r="G278" i="10"/>
  <c r="H278" i="10"/>
  <c r="F279" i="10"/>
  <c r="G279" i="10"/>
  <c r="H279" i="10"/>
  <c r="F280" i="10"/>
  <c r="G280" i="10"/>
  <c r="H280" i="10"/>
  <c r="F281" i="10"/>
  <c r="G281" i="10"/>
  <c r="H281" i="10"/>
  <c r="F282" i="10"/>
  <c r="G282" i="10"/>
  <c r="H282" i="10"/>
  <c r="F283" i="10"/>
  <c r="G283" i="10"/>
  <c r="H283" i="10"/>
  <c r="F284" i="10"/>
  <c r="G284" i="10"/>
  <c r="H284" i="10"/>
  <c r="F285" i="10"/>
  <c r="G285" i="10"/>
  <c r="H285" i="10"/>
  <c r="F286" i="10"/>
  <c r="G286" i="10"/>
  <c r="H286" i="10"/>
  <c r="F287" i="10"/>
  <c r="G287" i="10"/>
  <c r="H287" i="10"/>
  <c r="F288" i="10"/>
  <c r="G288" i="10"/>
  <c r="H288" i="10"/>
  <c r="F289" i="10"/>
  <c r="G289" i="10"/>
  <c r="H289" i="10"/>
  <c r="F290" i="10"/>
  <c r="G290" i="10"/>
  <c r="H290" i="10"/>
  <c r="F291" i="10"/>
  <c r="G291" i="10"/>
  <c r="H291" i="10"/>
  <c r="F292" i="10"/>
  <c r="G292" i="10"/>
  <c r="H292" i="10"/>
  <c r="F293" i="10"/>
  <c r="G293" i="10"/>
  <c r="H293" i="10"/>
  <c r="F294" i="10"/>
  <c r="G294" i="10"/>
  <c r="H294" i="10"/>
  <c r="F295" i="10"/>
  <c r="G295" i="10"/>
  <c r="H295" i="10"/>
  <c r="F296" i="10"/>
  <c r="G296" i="10"/>
  <c r="H296" i="10"/>
  <c r="F297" i="10"/>
  <c r="G297" i="10"/>
  <c r="H297" i="10"/>
  <c r="F298" i="10"/>
  <c r="G298" i="10"/>
  <c r="H298" i="10"/>
  <c r="F299" i="10"/>
  <c r="G299" i="10"/>
  <c r="H299" i="10"/>
  <c r="F300" i="10"/>
  <c r="G300" i="10"/>
  <c r="H300" i="10"/>
  <c r="F301" i="10"/>
  <c r="G301" i="10"/>
  <c r="H301" i="10"/>
  <c r="F302" i="10"/>
  <c r="G302" i="10"/>
  <c r="H302" i="10"/>
  <c r="F303" i="10"/>
  <c r="G303" i="10"/>
  <c r="H303" i="10"/>
  <c r="F304" i="10"/>
  <c r="G304" i="10"/>
  <c r="H304" i="10"/>
  <c r="F305" i="10"/>
  <c r="G305" i="10"/>
  <c r="H305" i="10"/>
  <c r="F306" i="10"/>
  <c r="G306" i="10"/>
  <c r="H306" i="10"/>
  <c r="F307" i="10"/>
  <c r="G307" i="10"/>
  <c r="H307" i="10"/>
  <c r="F308" i="10"/>
  <c r="G308" i="10"/>
  <c r="H308" i="10"/>
  <c r="F309" i="10"/>
  <c r="G309" i="10"/>
  <c r="H309" i="10"/>
  <c r="F310" i="10"/>
  <c r="G310" i="10"/>
  <c r="H310" i="10"/>
  <c r="F311" i="10"/>
  <c r="G311" i="10"/>
  <c r="H311" i="10"/>
  <c r="F312" i="10"/>
  <c r="G312" i="10"/>
  <c r="H312" i="10"/>
  <c r="F313" i="10"/>
  <c r="G313" i="10"/>
  <c r="H313" i="10"/>
  <c r="F314" i="10"/>
  <c r="G314" i="10"/>
  <c r="H314" i="10"/>
  <c r="F315" i="10"/>
  <c r="G315" i="10"/>
  <c r="H315" i="10"/>
  <c r="F316" i="10"/>
  <c r="G316" i="10"/>
  <c r="H316" i="10"/>
  <c r="F317" i="10"/>
  <c r="G317" i="10"/>
  <c r="H317" i="10"/>
  <c r="F318" i="10"/>
  <c r="G318" i="10"/>
  <c r="H318" i="10"/>
  <c r="F319" i="10"/>
  <c r="G319" i="10"/>
  <c r="H319" i="10"/>
  <c r="F320" i="10"/>
  <c r="G320" i="10"/>
  <c r="H320" i="10"/>
  <c r="F321" i="10"/>
  <c r="G321" i="10"/>
  <c r="H321" i="10"/>
  <c r="F322" i="10"/>
  <c r="G322" i="10"/>
  <c r="H322" i="10"/>
  <c r="F323" i="10"/>
  <c r="G323" i="10"/>
  <c r="H323" i="10"/>
  <c r="F324" i="10"/>
  <c r="G324" i="10"/>
  <c r="H324" i="10"/>
  <c r="F325" i="10"/>
  <c r="G325" i="10"/>
  <c r="H325" i="10"/>
  <c r="F326" i="10"/>
  <c r="G326" i="10"/>
  <c r="H326" i="10"/>
  <c r="F327" i="10"/>
  <c r="G327" i="10"/>
  <c r="H327" i="10"/>
  <c r="F328" i="10"/>
  <c r="G328" i="10"/>
  <c r="H328" i="10"/>
  <c r="F329" i="10"/>
  <c r="G329" i="10"/>
  <c r="H329" i="10"/>
  <c r="F330" i="10"/>
  <c r="G330" i="10"/>
  <c r="H330" i="10"/>
  <c r="F331" i="10"/>
  <c r="G331" i="10"/>
  <c r="H331" i="10"/>
  <c r="F332" i="10"/>
  <c r="G332" i="10"/>
  <c r="H332" i="10"/>
  <c r="F333" i="10"/>
  <c r="G333" i="10"/>
  <c r="H333" i="10"/>
  <c r="F334" i="10"/>
  <c r="G334" i="10"/>
  <c r="H334" i="10"/>
  <c r="F335" i="10"/>
  <c r="G335" i="10"/>
  <c r="H335" i="10"/>
  <c r="F336" i="10"/>
  <c r="G336" i="10"/>
  <c r="H336" i="10"/>
  <c r="F337" i="10"/>
  <c r="G337" i="10"/>
  <c r="H337" i="10"/>
  <c r="F338" i="10"/>
  <c r="G338" i="10"/>
  <c r="H338" i="10"/>
  <c r="F339" i="10"/>
  <c r="G339" i="10"/>
  <c r="H339" i="10"/>
  <c r="F340" i="10"/>
  <c r="G340" i="10"/>
  <c r="H340" i="10"/>
  <c r="F341" i="10"/>
  <c r="G341" i="10"/>
  <c r="H341" i="10"/>
  <c r="F342" i="10"/>
  <c r="G342" i="10"/>
  <c r="H342" i="10"/>
  <c r="F343" i="10"/>
  <c r="G343" i="10"/>
  <c r="H343" i="10"/>
  <c r="F344" i="10"/>
  <c r="G344" i="10"/>
  <c r="H344" i="10"/>
  <c r="F345" i="10"/>
  <c r="G345" i="10"/>
  <c r="H345" i="10"/>
  <c r="F346" i="10"/>
  <c r="G346" i="10"/>
  <c r="H346" i="10"/>
  <c r="F347" i="10"/>
  <c r="G347" i="10"/>
  <c r="H347" i="10"/>
  <c r="F348" i="10"/>
  <c r="G348" i="10"/>
  <c r="H348" i="10"/>
  <c r="F349" i="10"/>
  <c r="G349" i="10"/>
  <c r="H349" i="10"/>
  <c r="F350" i="10"/>
  <c r="G350" i="10"/>
  <c r="H350" i="10"/>
  <c r="F351" i="10"/>
  <c r="G351" i="10"/>
  <c r="H351" i="10"/>
  <c r="F352" i="10"/>
  <c r="G352" i="10"/>
  <c r="H352" i="10"/>
  <c r="F353" i="10"/>
  <c r="G353" i="10"/>
  <c r="H353" i="10"/>
  <c r="F354" i="10"/>
  <c r="G354" i="10"/>
  <c r="H354" i="10"/>
  <c r="F355" i="10"/>
  <c r="G355" i="10"/>
  <c r="H355" i="10"/>
  <c r="F356" i="10"/>
  <c r="G356" i="10"/>
  <c r="H356" i="10"/>
  <c r="F357" i="10"/>
  <c r="G357" i="10"/>
  <c r="H357" i="10"/>
  <c r="F358" i="10"/>
  <c r="G358" i="10"/>
  <c r="H358" i="10"/>
  <c r="F359" i="10"/>
  <c r="G359" i="10"/>
  <c r="H359" i="10"/>
  <c r="F360" i="10"/>
  <c r="G360" i="10"/>
  <c r="H360" i="10"/>
  <c r="F361" i="10"/>
  <c r="G361" i="10"/>
  <c r="H361" i="10"/>
  <c r="F362" i="10"/>
  <c r="G362" i="10"/>
  <c r="H362" i="10"/>
  <c r="F363" i="10"/>
  <c r="G363" i="10"/>
  <c r="H363" i="10"/>
  <c r="F364" i="10"/>
  <c r="G364" i="10"/>
  <c r="H364" i="10"/>
  <c r="F365" i="10"/>
  <c r="G365" i="10"/>
  <c r="H365" i="10"/>
  <c r="F366" i="10"/>
  <c r="G366" i="10"/>
  <c r="H366" i="10"/>
  <c r="F367" i="10"/>
  <c r="G367" i="10"/>
  <c r="H367" i="10"/>
  <c r="F368" i="10"/>
  <c r="G368" i="10"/>
  <c r="H368" i="10"/>
  <c r="F369" i="10"/>
  <c r="G369" i="10"/>
  <c r="H369" i="10"/>
  <c r="F370" i="10"/>
  <c r="G370" i="10"/>
  <c r="H370" i="10"/>
  <c r="F371" i="10"/>
  <c r="G371" i="10"/>
  <c r="H371" i="10"/>
  <c r="F372" i="10"/>
  <c r="G372" i="10"/>
  <c r="H372" i="10"/>
  <c r="F373" i="10"/>
  <c r="G373" i="10"/>
  <c r="H373" i="10"/>
  <c r="F374" i="10"/>
  <c r="G374" i="10"/>
  <c r="H374" i="10"/>
  <c r="F375" i="10"/>
  <c r="G375" i="10"/>
  <c r="H375" i="10"/>
  <c r="F376" i="10"/>
  <c r="G376" i="10"/>
  <c r="H376" i="10"/>
  <c r="F377" i="10"/>
  <c r="G377" i="10"/>
  <c r="H377" i="10"/>
  <c r="F378" i="10"/>
  <c r="G378" i="10"/>
  <c r="H378" i="10"/>
  <c r="F379" i="10"/>
  <c r="G379" i="10"/>
  <c r="H379" i="10"/>
  <c r="F380" i="10"/>
  <c r="G380" i="10"/>
  <c r="H380" i="10"/>
  <c r="F381" i="10"/>
  <c r="G381" i="10"/>
  <c r="H381" i="10"/>
  <c r="F382" i="10"/>
  <c r="G382" i="10"/>
  <c r="H382" i="10"/>
  <c r="F383" i="10"/>
  <c r="G383" i="10"/>
  <c r="H383" i="10"/>
  <c r="F384" i="10"/>
  <c r="G384" i="10"/>
  <c r="H384" i="10"/>
  <c r="F385" i="10"/>
  <c r="G385" i="10"/>
  <c r="H385" i="10"/>
  <c r="F386" i="10"/>
  <c r="G386" i="10"/>
  <c r="H386" i="10"/>
  <c r="F387" i="10"/>
  <c r="G387" i="10"/>
  <c r="H387" i="10"/>
  <c r="F388" i="10"/>
  <c r="G388" i="10"/>
  <c r="H388" i="10"/>
  <c r="F389" i="10"/>
  <c r="G389" i="10"/>
  <c r="H389" i="10"/>
  <c r="F390" i="10"/>
  <c r="G390" i="10"/>
  <c r="H390" i="10"/>
  <c r="F391" i="10"/>
  <c r="G391" i="10"/>
  <c r="H391" i="10"/>
  <c r="F392" i="10"/>
  <c r="G392" i="10"/>
  <c r="H392" i="10"/>
  <c r="F393" i="10"/>
  <c r="G393" i="10"/>
  <c r="H393" i="10"/>
  <c r="F394" i="10"/>
  <c r="G394" i="10"/>
  <c r="H394" i="10"/>
  <c r="F395" i="10"/>
  <c r="G395" i="10"/>
  <c r="H395" i="10"/>
  <c r="F396" i="10"/>
  <c r="G396" i="10"/>
  <c r="H396" i="10"/>
  <c r="F397" i="10"/>
  <c r="G397" i="10"/>
  <c r="H397" i="10"/>
  <c r="F398" i="10"/>
  <c r="G398" i="10"/>
  <c r="H398" i="10"/>
  <c r="F399" i="10"/>
  <c r="G399" i="10"/>
  <c r="H399" i="10"/>
  <c r="F400" i="10"/>
  <c r="G400" i="10"/>
  <c r="H400" i="10"/>
  <c r="F401" i="10"/>
  <c r="G401" i="10"/>
  <c r="H401" i="10"/>
  <c r="F402" i="10"/>
  <c r="G402" i="10"/>
  <c r="H402" i="10"/>
  <c r="F403" i="10"/>
  <c r="G403" i="10"/>
  <c r="H403" i="10"/>
  <c r="F404" i="10"/>
  <c r="G404" i="10"/>
  <c r="H404" i="10"/>
  <c r="F405" i="10"/>
  <c r="G405" i="10"/>
  <c r="H405" i="10"/>
  <c r="F406" i="10"/>
  <c r="G406" i="10"/>
  <c r="H406" i="10"/>
  <c r="F407" i="10"/>
  <c r="G407" i="10"/>
  <c r="H407" i="10"/>
  <c r="F408" i="10"/>
  <c r="G408" i="10"/>
  <c r="H408" i="10"/>
  <c r="F409" i="10"/>
  <c r="G409" i="10"/>
  <c r="H409" i="10"/>
  <c r="F410" i="10"/>
  <c r="G410" i="10"/>
  <c r="H410" i="10"/>
  <c r="F411" i="10"/>
  <c r="G411" i="10"/>
  <c r="H411" i="10"/>
  <c r="F412" i="10"/>
  <c r="G412" i="10"/>
  <c r="H412" i="10"/>
  <c r="F413" i="10"/>
  <c r="G413" i="10"/>
  <c r="H413" i="10"/>
  <c r="F414" i="10"/>
  <c r="G414" i="10"/>
  <c r="H414" i="10"/>
  <c r="F415" i="10"/>
  <c r="G415" i="10"/>
  <c r="H415" i="10"/>
  <c r="F416" i="10"/>
  <c r="G416" i="10"/>
  <c r="H416" i="10"/>
  <c r="F417" i="10"/>
  <c r="G417" i="10"/>
  <c r="H417" i="10"/>
  <c r="F418" i="10"/>
  <c r="G418" i="10"/>
  <c r="H418" i="10"/>
  <c r="F419" i="10"/>
  <c r="G419" i="10"/>
  <c r="H419" i="10"/>
  <c r="F420" i="10"/>
  <c r="G420" i="10"/>
  <c r="H420" i="10"/>
  <c r="F421" i="10"/>
  <c r="G421" i="10"/>
  <c r="H421" i="10"/>
  <c r="F422" i="10"/>
  <c r="G422" i="10"/>
  <c r="H422" i="10"/>
  <c r="F423" i="10"/>
  <c r="G423" i="10"/>
  <c r="H423" i="10"/>
  <c r="F24" i="6" l="1"/>
  <c r="F25" i="6" s="1"/>
  <c r="B26" i="6"/>
  <c r="B28" i="6" s="1"/>
  <c r="D51" i="13" l="1"/>
  <c r="G51" i="13"/>
  <c r="G52" i="13"/>
  <c r="D50" i="13"/>
  <c r="D52" i="13"/>
  <c r="C215" i="8"/>
  <c r="D9" i="13" l="1"/>
  <c r="E9" i="13"/>
  <c r="F9" i="13"/>
  <c r="G9" i="13"/>
  <c r="H9" i="13"/>
  <c r="J9" i="13"/>
  <c r="K9" i="13"/>
  <c r="D9" i="4"/>
  <c r="E9" i="4"/>
  <c r="F9" i="4"/>
  <c r="G9" i="4"/>
  <c r="J9" i="4"/>
  <c r="K9" i="4"/>
  <c r="C10" i="8"/>
  <c r="H2" i="4"/>
  <c r="N10" i="14" l="1"/>
  <c r="H43" i="4" s="1"/>
  <c r="N7" i="14"/>
  <c r="H33" i="4" s="1"/>
  <c r="N8" i="14"/>
  <c r="H37" i="4" s="1"/>
  <c r="N4" i="14"/>
  <c r="H26" i="4" s="1"/>
  <c r="N3" i="14"/>
  <c r="H22" i="4" s="1"/>
  <c r="I9" i="13"/>
  <c r="L9" i="13" s="1"/>
  <c r="N5" i="14"/>
  <c r="H9" i="4" s="1"/>
  <c r="I9" i="4" s="1"/>
  <c r="L9" i="4" s="1"/>
  <c r="N2" i="14"/>
  <c r="H30" i="4" s="1"/>
  <c r="N6" i="14"/>
  <c r="H4" i="4" s="1"/>
  <c r="M11" i="14"/>
  <c r="N9" i="14"/>
  <c r="H46" i="4" s="1"/>
  <c r="L11" i="14"/>
  <c r="F4" i="2"/>
  <c r="G4" i="2"/>
  <c r="H4" i="2"/>
  <c r="X4" i="2"/>
  <c r="Y4" i="2" s="1"/>
  <c r="Z4" i="2"/>
  <c r="N11" i="14" l="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6" i="11"/>
  <c r="R107" i="11"/>
  <c r="R108" i="11"/>
  <c r="R109" i="11"/>
  <c r="R110" i="11"/>
  <c r="R111" i="11"/>
  <c r="R112" i="11"/>
  <c r="R113" i="11"/>
  <c r="R114" i="11"/>
  <c r="R115" i="11"/>
  <c r="R116" i="11"/>
  <c r="R117" i="11"/>
  <c r="R118" i="11"/>
  <c r="R119" i="11"/>
  <c r="R120" i="11"/>
  <c r="R121" i="11"/>
  <c r="R122" i="11"/>
  <c r="R123" i="11"/>
  <c r="R124" i="11"/>
  <c r="R125" i="11"/>
  <c r="R126" i="11"/>
  <c r="R127" i="11"/>
  <c r="R128" i="11"/>
  <c r="R129" i="11"/>
  <c r="R130" i="11"/>
  <c r="R131" i="11"/>
  <c r="R132" i="11"/>
  <c r="R133" i="11"/>
  <c r="R134" i="11"/>
  <c r="R135" i="11"/>
  <c r="R136" i="11"/>
  <c r="R137" i="11"/>
  <c r="R138" i="11"/>
  <c r="R139" i="11"/>
  <c r="R140" i="11"/>
  <c r="R141" i="11"/>
  <c r="R142" i="11"/>
  <c r="R143" i="11"/>
  <c r="R144" i="11"/>
  <c r="R145" i="11"/>
  <c r="R146" i="11"/>
  <c r="R147" i="11"/>
  <c r="R148" i="11"/>
  <c r="R149" i="11"/>
  <c r="R150" i="11"/>
  <c r="R151" i="11"/>
  <c r="R152" i="11"/>
  <c r="R153" i="11"/>
  <c r="R154" i="11"/>
  <c r="R155" i="11"/>
  <c r="R156" i="11"/>
  <c r="R157" i="11"/>
  <c r="R158" i="11"/>
  <c r="R159" i="11"/>
  <c r="R160" i="11"/>
  <c r="R161" i="11"/>
  <c r="R162" i="11"/>
  <c r="R163" i="11"/>
  <c r="R164" i="11"/>
  <c r="R165" i="11"/>
  <c r="R166" i="11"/>
  <c r="R167" i="11"/>
  <c r="R168" i="11"/>
  <c r="R169" i="11"/>
  <c r="R170" i="11"/>
  <c r="R171" i="11"/>
  <c r="R172" i="11"/>
  <c r="R173" i="11"/>
  <c r="R174" i="11"/>
  <c r="R175" i="11"/>
  <c r="R176" i="11"/>
  <c r="R177" i="11"/>
  <c r="R178" i="11"/>
  <c r="R179" i="11"/>
  <c r="R180" i="11"/>
  <c r="R181" i="11"/>
  <c r="R182" i="11"/>
  <c r="R183" i="11"/>
  <c r="R184" i="11"/>
  <c r="R185" i="11"/>
  <c r="R186" i="11"/>
  <c r="R187" i="11"/>
  <c r="R188" i="11"/>
  <c r="R189" i="11"/>
  <c r="R190" i="11"/>
  <c r="R191" i="11"/>
  <c r="R192" i="11"/>
  <c r="R193" i="11"/>
  <c r="R194" i="11"/>
  <c r="R195" i="11"/>
  <c r="R196" i="11"/>
  <c r="R197" i="11"/>
  <c r="R198" i="11"/>
  <c r="R199" i="11"/>
  <c r="R200" i="11"/>
  <c r="R201" i="11"/>
  <c r="R202" i="11"/>
  <c r="R203" i="11"/>
  <c r="R204" i="11"/>
  <c r="R205" i="11"/>
  <c r="R206" i="11"/>
  <c r="R207" i="11"/>
  <c r="R208" i="11"/>
  <c r="R209" i="11"/>
  <c r="R210" i="11"/>
  <c r="R211" i="11"/>
  <c r="R212" i="11"/>
  <c r="R213" i="11"/>
  <c r="R214" i="11"/>
  <c r="R215" i="11"/>
  <c r="R216" i="11"/>
  <c r="R217" i="11"/>
  <c r="R218" i="11"/>
  <c r="R219" i="11"/>
  <c r="R220" i="11"/>
  <c r="R221" i="11"/>
  <c r="R222" i="11"/>
  <c r="R223" i="11"/>
  <c r="R224" i="11"/>
  <c r="R225" i="11"/>
  <c r="R226" i="11"/>
  <c r="R227" i="11"/>
  <c r="R228" i="11"/>
  <c r="R229" i="11"/>
  <c r="R230" i="11"/>
  <c r="R231" i="11"/>
  <c r="R232" i="11"/>
  <c r="R233" i="11"/>
  <c r="R234" i="11"/>
  <c r="R235" i="11"/>
  <c r="R236" i="11"/>
  <c r="R237" i="11"/>
  <c r="R238" i="11"/>
  <c r="R239" i="11"/>
  <c r="R240" i="11"/>
  <c r="R241" i="11"/>
  <c r="R242" i="11"/>
  <c r="R243" i="11"/>
  <c r="R244" i="11"/>
  <c r="R245" i="11"/>
  <c r="R246" i="11"/>
  <c r="R247" i="11"/>
  <c r="R248" i="11"/>
  <c r="R249" i="11"/>
  <c r="R250" i="11"/>
  <c r="R251" i="11"/>
  <c r="R252" i="11"/>
  <c r="R253" i="11"/>
  <c r="R254" i="11"/>
  <c r="R255" i="11"/>
  <c r="R256" i="11"/>
  <c r="R257" i="11"/>
  <c r="R258" i="11"/>
  <c r="R259" i="11"/>
  <c r="R260" i="11"/>
  <c r="R261" i="11"/>
  <c r="R262" i="11"/>
  <c r="R263" i="11"/>
  <c r="R264" i="11"/>
  <c r="R265" i="11"/>
  <c r="R266" i="11"/>
  <c r="R267" i="11"/>
  <c r="R268" i="11"/>
  <c r="R269" i="11"/>
  <c r="R270" i="11"/>
  <c r="R271" i="11"/>
  <c r="R272" i="11"/>
  <c r="R273" i="11"/>
  <c r="R274" i="11"/>
  <c r="R275" i="11"/>
  <c r="R276" i="11"/>
  <c r="R277" i="11"/>
  <c r="R278" i="11"/>
  <c r="R279" i="11"/>
  <c r="R280" i="11"/>
  <c r="R281" i="11"/>
  <c r="R282" i="11"/>
  <c r="R283" i="11"/>
  <c r="R284" i="11"/>
  <c r="R285" i="11"/>
  <c r="R286" i="11"/>
  <c r="R287" i="11"/>
  <c r="R288" i="11"/>
  <c r="R289" i="11"/>
  <c r="R290" i="11"/>
  <c r="R291" i="11"/>
  <c r="R292" i="11"/>
  <c r="R293" i="11"/>
  <c r="R294" i="11"/>
  <c r="R295" i="11"/>
  <c r="R296" i="11"/>
  <c r="R297" i="11"/>
  <c r="R298" i="11"/>
  <c r="R299" i="11"/>
  <c r="R300" i="11"/>
  <c r="R301" i="11"/>
  <c r="R302" i="11"/>
  <c r="R303" i="11"/>
  <c r="R304" i="11"/>
  <c r="R305" i="11"/>
  <c r="R306" i="11"/>
  <c r="R307" i="11"/>
  <c r="R308" i="11"/>
  <c r="R309" i="11"/>
  <c r="R310" i="11"/>
  <c r="R311" i="11"/>
  <c r="R312" i="11"/>
  <c r="R313" i="11"/>
  <c r="R314" i="11"/>
  <c r="R315" i="11"/>
  <c r="R316" i="11"/>
  <c r="R317" i="11"/>
  <c r="R318" i="11"/>
  <c r="R319" i="11"/>
  <c r="R320" i="11"/>
  <c r="R321" i="11"/>
  <c r="R322" i="11"/>
  <c r="R323" i="11"/>
  <c r="R324" i="11"/>
  <c r="R325" i="11"/>
  <c r="R326" i="11"/>
  <c r="R327" i="11"/>
  <c r="R328" i="11"/>
  <c r="R329" i="11"/>
  <c r="R330" i="11"/>
  <c r="R331" i="11"/>
  <c r="R332" i="11"/>
  <c r="R333" i="11"/>
  <c r="R334" i="11"/>
  <c r="R335" i="11"/>
  <c r="R336" i="11"/>
  <c r="R337" i="11"/>
  <c r="R338" i="11"/>
  <c r="R339" i="11"/>
  <c r="R340" i="11"/>
  <c r="R341" i="11"/>
  <c r="R342" i="11"/>
  <c r="R343" i="11"/>
  <c r="R344" i="11"/>
  <c r="R345" i="11"/>
  <c r="R346" i="11"/>
  <c r="R347" i="11"/>
  <c r="R348" i="11"/>
  <c r="R349" i="11"/>
  <c r="R350" i="11"/>
  <c r="R351" i="11"/>
  <c r="R352" i="11"/>
  <c r="R353" i="11"/>
  <c r="R354" i="11"/>
  <c r="R355" i="11"/>
  <c r="R356" i="11"/>
  <c r="R357" i="11"/>
  <c r="R358" i="11"/>
  <c r="R359" i="11"/>
  <c r="R360" i="11"/>
  <c r="R361" i="11"/>
  <c r="R362" i="11"/>
  <c r="R363" i="11"/>
  <c r="R364" i="11"/>
  <c r="R365" i="11"/>
  <c r="R366" i="11"/>
  <c r="R367" i="11"/>
  <c r="R368" i="11"/>
  <c r="R369" i="11"/>
  <c r="R370" i="11"/>
  <c r="R371" i="11"/>
  <c r="R372" i="11"/>
  <c r="R373" i="11"/>
  <c r="R374" i="11"/>
  <c r="R375" i="11"/>
  <c r="R376" i="11"/>
  <c r="R377" i="11"/>
  <c r="R378" i="11"/>
  <c r="R379" i="11"/>
  <c r="R380" i="11"/>
  <c r="R381" i="11"/>
  <c r="R382" i="11"/>
  <c r="R383" i="11"/>
  <c r="R384" i="11"/>
  <c r="R385" i="11"/>
  <c r="R386" i="11"/>
  <c r="R387" i="11"/>
  <c r="R388" i="11"/>
  <c r="R389" i="11"/>
  <c r="R390" i="11"/>
  <c r="R391" i="11"/>
  <c r="R392" i="11"/>
  <c r="R393" i="11"/>
  <c r="R394" i="11"/>
  <c r="R395" i="11"/>
  <c r="R396" i="11"/>
  <c r="R397" i="11"/>
  <c r="R398" i="11"/>
  <c r="R399" i="11"/>
  <c r="R400" i="11"/>
  <c r="R401" i="11"/>
  <c r="R402" i="11"/>
  <c r="R403" i="11"/>
  <c r="R404" i="11"/>
  <c r="R405" i="11"/>
  <c r="R406" i="11"/>
  <c r="R407" i="11"/>
  <c r="R408" i="11"/>
  <c r="R409" i="11"/>
  <c r="R410" i="11"/>
  <c r="R411" i="11"/>
  <c r="R412" i="11"/>
  <c r="R413" i="11"/>
  <c r="R414" i="11"/>
  <c r="R415" i="11"/>
  <c r="R416" i="11"/>
  <c r="R417" i="11"/>
  <c r="R418" i="11"/>
  <c r="R419" i="11"/>
  <c r="R420" i="11"/>
  <c r="R421" i="11"/>
  <c r="R422" i="11"/>
  <c r="R423" i="11"/>
  <c r="R424" i="11"/>
  <c r="R425" i="11"/>
  <c r="R426" i="11"/>
  <c r="R427" i="11"/>
  <c r="R428" i="11"/>
  <c r="R429" i="11"/>
  <c r="R430" i="11"/>
  <c r="R431" i="11"/>
  <c r="R432" i="11"/>
  <c r="R433" i="11"/>
  <c r="R434" i="11"/>
  <c r="R435" i="11"/>
  <c r="R436" i="11"/>
  <c r="R437" i="11"/>
  <c r="R438" i="11"/>
  <c r="R439" i="11"/>
  <c r="R440" i="11"/>
  <c r="R441" i="11"/>
  <c r="R442" i="11"/>
  <c r="R443" i="11"/>
  <c r="R444" i="11"/>
  <c r="R445" i="11"/>
  <c r="R446" i="11"/>
  <c r="R447" i="11"/>
  <c r="R448" i="11"/>
  <c r="R449" i="11"/>
  <c r="R450" i="11"/>
  <c r="R451" i="11"/>
  <c r="R452" i="11"/>
  <c r="R453" i="11"/>
  <c r="R454" i="11"/>
  <c r="R455" i="11"/>
  <c r="R456" i="11"/>
  <c r="R457" i="11"/>
  <c r="R458" i="11"/>
  <c r="R459" i="11"/>
  <c r="R460" i="11"/>
  <c r="R461" i="11"/>
  <c r="R462" i="11"/>
  <c r="R463" i="11"/>
  <c r="R464" i="11"/>
  <c r="R465" i="11"/>
  <c r="R466" i="11"/>
  <c r="R467" i="11"/>
  <c r="R468" i="11"/>
  <c r="R469" i="11"/>
  <c r="R470" i="11"/>
  <c r="R471" i="11"/>
  <c r="R472" i="11"/>
  <c r="R473" i="11"/>
  <c r="R474" i="11"/>
  <c r="R475" i="11"/>
  <c r="R476" i="11"/>
  <c r="R477" i="11"/>
  <c r="R478" i="11"/>
  <c r="R479" i="11"/>
  <c r="R480" i="11"/>
  <c r="R481" i="11"/>
  <c r="R482" i="11"/>
  <c r="R483" i="11"/>
  <c r="R484" i="11"/>
  <c r="R485" i="11"/>
  <c r="R486" i="11"/>
  <c r="R487" i="11"/>
  <c r="R488" i="11"/>
  <c r="R489" i="11"/>
  <c r="R490" i="11"/>
  <c r="R491" i="11"/>
  <c r="R492" i="11"/>
  <c r="R493" i="11"/>
  <c r="R494" i="11"/>
  <c r="R495" i="11"/>
  <c r="R496" i="11"/>
  <c r="R497" i="11"/>
  <c r="R498" i="11"/>
  <c r="R499" i="11"/>
  <c r="R500" i="11"/>
  <c r="R501" i="11"/>
  <c r="R502" i="11"/>
  <c r="R503" i="11"/>
  <c r="R504" i="11"/>
  <c r="R505" i="11"/>
  <c r="R506" i="11"/>
  <c r="R507" i="11"/>
  <c r="R508" i="11"/>
  <c r="R509" i="11"/>
  <c r="R510" i="11"/>
  <c r="R511" i="11"/>
  <c r="R512" i="11"/>
  <c r="R513" i="11"/>
  <c r="R514" i="11"/>
  <c r="R515" i="11"/>
  <c r="R516" i="11"/>
  <c r="R517" i="11"/>
  <c r="R518" i="11"/>
  <c r="R519" i="11"/>
  <c r="R520" i="11"/>
  <c r="R521" i="11"/>
  <c r="R522" i="11"/>
  <c r="R523" i="11"/>
  <c r="R524" i="11"/>
  <c r="R525" i="11"/>
  <c r="R526" i="11"/>
  <c r="R527" i="11"/>
  <c r="R528" i="11"/>
  <c r="R529" i="11"/>
  <c r="R530" i="11"/>
  <c r="R531" i="11"/>
  <c r="R532" i="11"/>
  <c r="R533" i="11"/>
  <c r="R534" i="11"/>
  <c r="R535" i="11"/>
  <c r="R536" i="11"/>
  <c r="R537" i="11"/>
  <c r="R538" i="11"/>
  <c r="R539" i="11"/>
  <c r="R540" i="11"/>
  <c r="R541" i="11"/>
  <c r="R542" i="11"/>
  <c r="R543" i="11"/>
  <c r="R544" i="11"/>
  <c r="R545" i="11"/>
  <c r="R546" i="11"/>
  <c r="R547" i="11"/>
  <c r="R548" i="11"/>
  <c r="R549" i="11"/>
  <c r="R550" i="11"/>
  <c r="R551" i="11"/>
  <c r="R552" i="11"/>
  <c r="R553" i="11"/>
  <c r="R554" i="11"/>
  <c r="R555" i="11"/>
  <c r="R556" i="11"/>
  <c r="R557" i="11"/>
  <c r="R558" i="11"/>
  <c r="R559" i="11"/>
  <c r="R560" i="11"/>
  <c r="R561" i="11"/>
  <c r="R562" i="11"/>
  <c r="R563" i="11"/>
  <c r="R564" i="11"/>
  <c r="R565" i="11"/>
  <c r="R566" i="11"/>
  <c r="R567" i="11"/>
  <c r="R568" i="11"/>
  <c r="R569" i="11"/>
  <c r="R570" i="11"/>
  <c r="R571" i="11"/>
  <c r="R572" i="11"/>
  <c r="R573" i="11"/>
  <c r="R574" i="11"/>
  <c r="R575" i="11"/>
  <c r="R576" i="11"/>
  <c r="R577" i="11"/>
  <c r="R578" i="11"/>
  <c r="R579" i="11"/>
  <c r="R580" i="11"/>
  <c r="R581" i="11"/>
  <c r="R582" i="11"/>
  <c r="R583" i="11"/>
  <c r="R584" i="11"/>
  <c r="R585" i="11"/>
  <c r="R586" i="11"/>
  <c r="R587" i="11"/>
  <c r="R588" i="11"/>
  <c r="R589" i="11"/>
  <c r="R590" i="11"/>
  <c r="R591" i="11"/>
  <c r="R592" i="11"/>
  <c r="R593" i="11"/>
  <c r="R594" i="11"/>
  <c r="R595" i="11"/>
  <c r="R596" i="11"/>
  <c r="R597" i="11"/>
  <c r="R598" i="11"/>
  <c r="R599" i="11"/>
  <c r="R600" i="11"/>
  <c r="R601" i="11"/>
  <c r="R602" i="11"/>
  <c r="R603" i="11"/>
  <c r="R604" i="11"/>
  <c r="R605" i="11"/>
  <c r="R606" i="11"/>
  <c r="R607" i="11"/>
  <c r="R608" i="11"/>
  <c r="R609" i="11"/>
  <c r="R610" i="11"/>
  <c r="R611" i="11"/>
  <c r="R612" i="11"/>
  <c r="R613" i="11"/>
  <c r="R614" i="11"/>
  <c r="R615" i="11"/>
  <c r="R616" i="11"/>
  <c r="R617" i="11"/>
  <c r="R618" i="11"/>
  <c r="R619" i="11"/>
  <c r="R620" i="11"/>
  <c r="R621" i="11"/>
  <c r="R622" i="11"/>
  <c r="R623" i="11"/>
  <c r="R624" i="11"/>
  <c r="R625" i="11"/>
  <c r="R626" i="11"/>
  <c r="R627" i="11"/>
  <c r="R628" i="11"/>
  <c r="R629" i="11"/>
  <c r="R630" i="11"/>
  <c r="R631" i="11"/>
  <c r="R632" i="11"/>
  <c r="R633" i="11"/>
  <c r="R634" i="11"/>
  <c r="R635" i="11"/>
  <c r="R636" i="11"/>
  <c r="R637" i="11"/>
  <c r="R638" i="11"/>
  <c r="R639" i="11"/>
  <c r="R640" i="11"/>
  <c r="R641" i="11"/>
  <c r="R642" i="11"/>
  <c r="R643" i="11"/>
  <c r="R644" i="11"/>
  <c r="R645" i="11"/>
  <c r="R646" i="11"/>
  <c r="R647" i="11"/>
  <c r="R648" i="11"/>
  <c r="R649" i="11"/>
  <c r="R650" i="11"/>
  <c r="R651" i="11"/>
  <c r="R652" i="11"/>
  <c r="R653" i="11"/>
  <c r="R654" i="11"/>
  <c r="R655" i="11"/>
  <c r="R656" i="11"/>
  <c r="R657" i="11"/>
  <c r="R658" i="11"/>
  <c r="R659" i="11"/>
  <c r="R660" i="11"/>
  <c r="R661" i="11"/>
  <c r="R662" i="11"/>
  <c r="R663" i="11"/>
  <c r="R664" i="11"/>
  <c r="R665" i="11"/>
  <c r="R666" i="11"/>
  <c r="R667" i="11"/>
  <c r="R668" i="11"/>
  <c r="R669" i="11"/>
  <c r="R670" i="11"/>
  <c r="R671" i="11"/>
  <c r="R672" i="11"/>
  <c r="R673" i="11"/>
  <c r="R674" i="11"/>
  <c r="R675" i="11"/>
  <c r="R676" i="11"/>
  <c r="R677" i="11"/>
  <c r="R678" i="11"/>
  <c r="R679" i="11"/>
  <c r="R680" i="11"/>
  <c r="R681" i="11"/>
  <c r="R682" i="11"/>
  <c r="R683" i="11"/>
  <c r="R684" i="11"/>
  <c r="R685" i="11"/>
  <c r="R686" i="11"/>
  <c r="R687" i="11"/>
  <c r="R688" i="11"/>
  <c r="R689" i="11"/>
  <c r="R690" i="11"/>
  <c r="R691" i="11"/>
  <c r="R692" i="11"/>
  <c r="R693" i="11"/>
  <c r="R694" i="11"/>
  <c r="R695" i="11"/>
  <c r="R696" i="11"/>
  <c r="R697" i="11"/>
  <c r="R698" i="11"/>
  <c r="R699" i="11"/>
  <c r="R700" i="11"/>
  <c r="R701" i="11"/>
  <c r="R702" i="11"/>
  <c r="R703" i="11"/>
  <c r="R704" i="11"/>
  <c r="R705" i="11"/>
  <c r="R706" i="11"/>
  <c r="R707" i="11"/>
  <c r="R708" i="11"/>
  <c r="R709" i="11"/>
  <c r="R710" i="11"/>
  <c r="R711" i="11"/>
  <c r="R712" i="11"/>
  <c r="R713" i="11"/>
  <c r="R714" i="11"/>
  <c r="R715" i="11"/>
  <c r="R716" i="11"/>
  <c r="R717" i="11"/>
  <c r="R718" i="11"/>
  <c r="R719" i="11"/>
  <c r="R720" i="11"/>
  <c r="R721" i="11"/>
  <c r="R722" i="11"/>
  <c r="R723" i="11"/>
  <c r="R724" i="11"/>
  <c r="R725" i="11"/>
  <c r="R726" i="11"/>
  <c r="R727" i="11"/>
  <c r="R728" i="11"/>
  <c r="R729" i="11"/>
  <c r="R730" i="11"/>
  <c r="R731" i="11"/>
  <c r="R732" i="11"/>
  <c r="R733" i="11"/>
  <c r="R734" i="11"/>
  <c r="R735" i="11"/>
  <c r="R736" i="11"/>
  <c r="R737" i="11"/>
  <c r="R738" i="11"/>
  <c r="R739" i="11"/>
  <c r="R740" i="11"/>
  <c r="R741" i="11"/>
  <c r="R742" i="11"/>
  <c r="R743" i="11"/>
  <c r="R744" i="11"/>
  <c r="R745" i="11"/>
  <c r="R746" i="11"/>
  <c r="R747" i="11"/>
  <c r="R748" i="11"/>
  <c r="R749" i="11"/>
  <c r="R750" i="11"/>
  <c r="R751" i="11"/>
  <c r="R752" i="11"/>
  <c r="R753" i="11"/>
  <c r="R754" i="11"/>
  <c r="R755" i="11"/>
  <c r="R756" i="11"/>
  <c r="R757" i="11"/>
  <c r="R758" i="11"/>
  <c r="R759" i="11"/>
  <c r="R760" i="11"/>
  <c r="R761" i="11"/>
  <c r="R762" i="11"/>
  <c r="R763" i="11"/>
  <c r="R764" i="11"/>
  <c r="R765" i="11"/>
  <c r="R766" i="11"/>
  <c r="R767" i="11"/>
  <c r="R768" i="11"/>
  <c r="R769" i="11"/>
  <c r="R770" i="11"/>
  <c r="R771" i="11"/>
  <c r="R772" i="11"/>
  <c r="R773" i="11"/>
  <c r="R774" i="11"/>
  <c r="R775" i="11"/>
  <c r="R776" i="11"/>
  <c r="R777" i="11"/>
  <c r="R778" i="11"/>
  <c r="R779" i="11"/>
  <c r="R780" i="11"/>
  <c r="R781" i="11"/>
  <c r="R782" i="11"/>
  <c r="R783" i="11"/>
  <c r="R784" i="11"/>
  <c r="R785" i="11"/>
  <c r="R786" i="11"/>
  <c r="R787" i="11"/>
  <c r="R788" i="11"/>
  <c r="R789" i="11"/>
  <c r="R790" i="11"/>
  <c r="R791" i="11"/>
  <c r="R792" i="11"/>
  <c r="R793" i="11"/>
  <c r="R794" i="11"/>
  <c r="R795" i="11"/>
  <c r="R796" i="11"/>
  <c r="R797" i="11"/>
  <c r="R798" i="11"/>
  <c r="R799" i="11"/>
  <c r="R800" i="11"/>
  <c r="R801" i="11"/>
  <c r="R802" i="11"/>
  <c r="R803" i="11"/>
  <c r="R804" i="11"/>
  <c r="R805" i="11"/>
  <c r="R806" i="11"/>
  <c r="R807" i="11"/>
  <c r="R808" i="11"/>
  <c r="R809" i="11"/>
  <c r="R810" i="11"/>
  <c r="R811" i="11"/>
  <c r="R812" i="11"/>
  <c r="R813" i="11"/>
  <c r="R814" i="11"/>
  <c r="R815" i="11"/>
  <c r="R816" i="11"/>
  <c r="R817" i="11"/>
  <c r="R818" i="11"/>
  <c r="R819" i="11"/>
  <c r="R820" i="11"/>
  <c r="R821" i="11"/>
  <c r="R822" i="11"/>
  <c r="R823" i="11"/>
  <c r="R824" i="11"/>
  <c r="R825" i="11"/>
  <c r="R826" i="11"/>
  <c r="R827" i="11"/>
  <c r="R828" i="11"/>
  <c r="R829" i="11"/>
  <c r="R830" i="11"/>
  <c r="R831" i="11"/>
  <c r="R832" i="11"/>
  <c r="R833" i="11"/>
  <c r="R834" i="11"/>
  <c r="R835" i="11"/>
  <c r="R836" i="11"/>
  <c r="R837" i="11"/>
  <c r="R838" i="11"/>
  <c r="R839" i="11"/>
  <c r="R840" i="11"/>
  <c r="R841" i="11"/>
  <c r="R842" i="11"/>
  <c r="R843" i="11"/>
  <c r="R844" i="11"/>
  <c r="R845" i="11"/>
  <c r="R846" i="11"/>
  <c r="R847" i="11"/>
  <c r="R848" i="11"/>
  <c r="R849" i="11"/>
  <c r="R850" i="11"/>
  <c r="R851" i="11"/>
  <c r="R852" i="11"/>
  <c r="R853" i="11"/>
  <c r="R854" i="11"/>
  <c r="R855" i="11"/>
  <c r="R856" i="11"/>
  <c r="R857" i="11"/>
  <c r="R858" i="11"/>
  <c r="R859" i="11"/>
  <c r="R860" i="11"/>
  <c r="R861" i="11"/>
  <c r="R862" i="11"/>
  <c r="R863" i="11"/>
  <c r="R864" i="11"/>
  <c r="R865" i="11"/>
  <c r="R866" i="11"/>
  <c r="R867" i="11"/>
  <c r="R868" i="11"/>
  <c r="R869" i="11"/>
  <c r="R870" i="11"/>
  <c r="R871" i="11"/>
  <c r="R872" i="11"/>
  <c r="R873" i="11"/>
  <c r="R874" i="11"/>
  <c r="R875" i="11"/>
  <c r="R876" i="11"/>
  <c r="R877" i="11"/>
  <c r="R878" i="11"/>
  <c r="R879" i="11"/>
  <c r="R880" i="11"/>
  <c r="R881" i="11"/>
  <c r="R882" i="11"/>
  <c r="R883" i="11"/>
  <c r="R884" i="11"/>
  <c r="R885" i="11"/>
  <c r="R886" i="11"/>
  <c r="R887" i="11"/>
  <c r="R888" i="11"/>
  <c r="R889" i="11"/>
  <c r="R890" i="11"/>
  <c r="R891" i="11"/>
  <c r="R892" i="11"/>
  <c r="R893" i="11"/>
  <c r="R894" i="11"/>
  <c r="R895" i="11"/>
  <c r="R896" i="11"/>
  <c r="R897" i="11"/>
  <c r="R898" i="11"/>
  <c r="R899" i="11"/>
  <c r="R900" i="11"/>
  <c r="R901" i="11"/>
  <c r="R902" i="11"/>
  <c r="R903" i="11"/>
  <c r="R904" i="11"/>
  <c r="R905" i="11"/>
  <c r="R906" i="11"/>
  <c r="R907" i="11"/>
  <c r="R908" i="11"/>
  <c r="R909" i="11"/>
  <c r="R910" i="11"/>
  <c r="R911" i="11"/>
  <c r="R912" i="11"/>
  <c r="R913" i="11"/>
  <c r="R914" i="11"/>
  <c r="R915" i="11"/>
  <c r="R916" i="11"/>
  <c r="R917" i="11"/>
  <c r="R918" i="11"/>
  <c r="R919" i="11"/>
  <c r="R920" i="11"/>
  <c r="R921" i="11"/>
  <c r="R922" i="11"/>
  <c r="R923" i="11"/>
  <c r="R924" i="11"/>
  <c r="R925" i="11"/>
  <c r="R926" i="11"/>
  <c r="R927" i="11"/>
  <c r="R928" i="11"/>
  <c r="R929" i="11"/>
  <c r="R930" i="11"/>
  <c r="R931" i="11"/>
  <c r="R932" i="11"/>
  <c r="R933" i="11"/>
  <c r="R934" i="11"/>
  <c r="R935" i="11"/>
  <c r="R936" i="11"/>
  <c r="R937" i="11"/>
  <c r="R938" i="11"/>
  <c r="R939" i="11"/>
  <c r="R940" i="11"/>
  <c r="R941" i="11"/>
  <c r="R942" i="11"/>
  <c r="R943" i="11"/>
  <c r="R944" i="11"/>
  <c r="R945" i="11"/>
  <c r="R946" i="11"/>
  <c r="R947" i="11"/>
  <c r="R948" i="11"/>
  <c r="R949" i="11"/>
  <c r="R950" i="11"/>
  <c r="R951" i="11"/>
  <c r="R952" i="11"/>
  <c r="R953" i="11"/>
  <c r="R954" i="11"/>
  <c r="R955" i="11"/>
  <c r="R956" i="11"/>
  <c r="R957" i="11"/>
  <c r="R958" i="11"/>
  <c r="R959" i="11"/>
  <c r="R960" i="11"/>
  <c r="R961" i="11"/>
  <c r="R962" i="11"/>
  <c r="R963" i="11"/>
  <c r="R964" i="11"/>
  <c r="R965" i="11"/>
  <c r="R966" i="11"/>
  <c r="R967" i="11"/>
  <c r="R968" i="11"/>
  <c r="R969" i="11"/>
  <c r="R970" i="11"/>
  <c r="R971" i="11"/>
  <c r="R972" i="11"/>
  <c r="R973" i="11"/>
  <c r="R974" i="11"/>
  <c r="R975" i="11"/>
  <c r="R976" i="11"/>
  <c r="R977" i="11"/>
  <c r="R978" i="11"/>
  <c r="R979" i="11"/>
  <c r="R980" i="11"/>
  <c r="R981" i="11"/>
  <c r="R982" i="11"/>
  <c r="R983" i="11"/>
  <c r="R984" i="11"/>
  <c r="R985" i="11"/>
  <c r="R986" i="11"/>
  <c r="R987" i="11"/>
  <c r="R988" i="11"/>
  <c r="R989" i="11"/>
  <c r="R990" i="11"/>
  <c r="R991" i="11"/>
  <c r="R992" i="11"/>
  <c r="R993" i="11"/>
  <c r="R994" i="11"/>
  <c r="R995" i="11"/>
  <c r="R996" i="11"/>
  <c r="R997" i="11"/>
  <c r="R998" i="11"/>
  <c r="R999" i="11"/>
  <c r="R1000" i="11"/>
  <c r="Q1000" i="11"/>
  <c r="Q999" i="11"/>
  <c r="Q998" i="11"/>
  <c r="Q997" i="11"/>
  <c r="Q996" i="11"/>
  <c r="Q995" i="11"/>
  <c r="Q994" i="11"/>
  <c r="Q993" i="11"/>
  <c r="Q992" i="11"/>
  <c r="Q991" i="11"/>
  <c r="Q990" i="11"/>
  <c r="Q989" i="11"/>
  <c r="Q988" i="11"/>
  <c r="Q987" i="11"/>
  <c r="Q986" i="11"/>
  <c r="Q985" i="11"/>
  <c r="Q984" i="11"/>
  <c r="Q983" i="11"/>
  <c r="Q982" i="11"/>
  <c r="Q981" i="11"/>
  <c r="Q980" i="11"/>
  <c r="Q979" i="11"/>
  <c r="Q978" i="11"/>
  <c r="Q977" i="11"/>
  <c r="Q976" i="11"/>
  <c r="Q975" i="11"/>
  <c r="Q974" i="11"/>
  <c r="Q973" i="11"/>
  <c r="Q972" i="11"/>
  <c r="Q971" i="11"/>
  <c r="Q970" i="11"/>
  <c r="Q969" i="11"/>
  <c r="Q968" i="11"/>
  <c r="Q967" i="11"/>
  <c r="Q966" i="11"/>
  <c r="Q965" i="11"/>
  <c r="Q964" i="11"/>
  <c r="Q963" i="11"/>
  <c r="Q962" i="11"/>
  <c r="Q961" i="11"/>
  <c r="Q960" i="11"/>
  <c r="Q959" i="11"/>
  <c r="Q958" i="11"/>
  <c r="Q957" i="11"/>
  <c r="Q956" i="11"/>
  <c r="Q955" i="11"/>
  <c r="Q954" i="11"/>
  <c r="Q953" i="11"/>
  <c r="Q952" i="11"/>
  <c r="Q951" i="11"/>
  <c r="Q950" i="11"/>
  <c r="Q949" i="11"/>
  <c r="Q948" i="11"/>
  <c r="Q947" i="11"/>
  <c r="Q946" i="11"/>
  <c r="Q945" i="11"/>
  <c r="Q944" i="11"/>
  <c r="Q943" i="11"/>
  <c r="Q942" i="11"/>
  <c r="Q941" i="11"/>
  <c r="Q940" i="11"/>
  <c r="Q939" i="11"/>
  <c r="Q938" i="11"/>
  <c r="Q937" i="11"/>
  <c r="Q936" i="11"/>
  <c r="Q935" i="11"/>
  <c r="Q934" i="11"/>
  <c r="Q933" i="11"/>
  <c r="Q932" i="11"/>
  <c r="Q931" i="11"/>
  <c r="Q930" i="11"/>
  <c r="Q929" i="11"/>
  <c r="Q928" i="11"/>
  <c r="Q927" i="11"/>
  <c r="Q926" i="11"/>
  <c r="Q925" i="11"/>
  <c r="Q924" i="11"/>
  <c r="Q923" i="11"/>
  <c r="Q922" i="11"/>
  <c r="Q921" i="11"/>
  <c r="Q920" i="11"/>
  <c r="Q919" i="11"/>
  <c r="Q918" i="11"/>
  <c r="Q917" i="11"/>
  <c r="Q916" i="11"/>
  <c r="Q915" i="11"/>
  <c r="Q914" i="11"/>
  <c r="Q913" i="11"/>
  <c r="Q912" i="11"/>
  <c r="Q911" i="11"/>
  <c r="Q910" i="11"/>
  <c r="Q909" i="11"/>
  <c r="Q908" i="11"/>
  <c r="Q907" i="11"/>
  <c r="Q906" i="11"/>
  <c r="Q905" i="11"/>
  <c r="Q904" i="11"/>
  <c r="Q903" i="11"/>
  <c r="Q902" i="11"/>
  <c r="Q901" i="11"/>
  <c r="Q900" i="11"/>
  <c r="Q899" i="11"/>
  <c r="Q898" i="11"/>
  <c r="Q897" i="11"/>
  <c r="Q896" i="11"/>
  <c r="Q895" i="11"/>
  <c r="Q894" i="11"/>
  <c r="Q893" i="11"/>
  <c r="Q892" i="11"/>
  <c r="Q891" i="11"/>
  <c r="Q890" i="11"/>
  <c r="Q889" i="11"/>
  <c r="Q888" i="11"/>
  <c r="Q887" i="11"/>
  <c r="Q886" i="11"/>
  <c r="Q885" i="11"/>
  <c r="Q884" i="11"/>
  <c r="Q883" i="11"/>
  <c r="Q882" i="11"/>
  <c r="Q881" i="11"/>
  <c r="Q880" i="11"/>
  <c r="Q879" i="11"/>
  <c r="Q878" i="11"/>
  <c r="Q877" i="11"/>
  <c r="Q876" i="11"/>
  <c r="Q875" i="11"/>
  <c r="Q874" i="11"/>
  <c r="Q873" i="11"/>
  <c r="Q872" i="11"/>
  <c r="Q871" i="11"/>
  <c r="Q870" i="11"/>
  <c r="Q869" i="11"/>
  <c r="Q868" i="11"/>
  <c r="Q867" i="11"/>
  <c r="Q866" i="11"/>
  <c r="Q865" i="11"/>
  <c r="Q864" i="11"/>
  <c r="Q863" i="11"/>
  <c r="Q862" i="11"/>
  <c r="Q861" i="11"/>
  <c r="Q860" i="11"/>
  <c r="Q859" i="11"/>
  <c r="Q858" i="11"/>
  <c r="Q857" i="11"/>
  <c r="Q856" i="11"/>
  <c r="Q855" i="11"/>
  <c r="Q854" i="11"/>
  <c r="Q853" i="11"/>
  <c r="Q852" i="11"/>
  <c r="Q851" i="11"/>
  <c r="Q850" i="11"/>
  <c r="Q849" i="11"/>
  <c r="Q848" i="11"/>
  <c r="Q847" i="11"/>
  <c r="Q846" i="11"/>
  <c r="Q845" i="11"/>
  <c r="Q844" i="11"/>
  <c r="Q843" i="11"/>
  <c r="Q842" i="11"/>
  <c r="Q841" i="11"/>
  <c r="Q840" i="11"/>
  <c r="Q839" i="11"/>
  <c r="Q838" i="11"/>
  <c r="Q837" i="11"/>
  <c r="Q836" i="11"/>
  <c r="Q835" i="11"/>
  <c r="Q834" i="11"/>
  <c r="Q833" i="11"/>
  <c r="Q832" i="11"/>
  <c r="Q831" i="11"/>
  <c r="Q830" i="11"/>
  <c r="Q829" i="11"/>
  <c r="Q828" i="11"/>
  <c r="Q827" i="11"/>
  <c r="Q826" i="11"/>
  <c r="Q825" i="11"/>
  <c r="Q824" i="11"/>
  <c r="Q823" i="11"/>
  <c r="Q822" i="11"/>
  <c r="Q821" i="11"/>
  <c r="Q820" i="11"/>
  <c r="Q819" i="11"/>
  <c r="Q818" i="11"/>
  <c r="Q817" i="11"/>
  <c r="Q816" i="11"/>
  <c r="Q815" i="11"/>
  <c r="Q814" i="11"/>
  <c r="Q813" i="11"/>
  <c r="Q812" i="11"/>
  <c r="Q811" i="11"/>
  <c r="Q810" i="11"/>
  <c r="Q809" i="11"/>
  <c r="Q808" i="11"/>
  <c r="Q807" i="11"/>
  <c r="Q806" i="11"/>
  <c r="Q805" i="11"/>
  <c r="Q804" i="11"/>
  <c r="Q803" i="11"/>
  <c r="Q802" i="11"/>
  <c r="Q801" i="11"/>
  <c r="Q800" i="11"/>
  <c r="Q799" i="11"/>
  <c r="Q798" i="11"/>
  <c r="Q797" i="11"/>
  <c r="Q796" i="11"/>
  <c r="Q795" i="11"/>
  <c r="Q794" i="11"/>
  <c r="Q793" i="11"/>
  <c r="Q792" i="11"/>
  <c r="Q791" i="11"/>
  <c r="Q790" i="11"/>
  <c r="Q789" i="11"/>
  <c r="Q788" i="11"/>
  <c r="Q787" i="11"/>
  <c r="Q786" i="11"/>
  <c r="Q785" i="11"/>
  <c r="Q784" i="11"/>
  <c r="Q783" i="11"/>
  <c r="Q782" i="11"/>
  <c r="Q781" i="11"/>
  <c r="Q780" i="11"/>
  <c r="Q779" i="11"/>
  <c r="Q778" i="11"/>
  <c r="Q777" i="11"/>
  <c r="Q776" i="11"/>
  <c r="Q775" i="11"/>
  <c r="Q774" i="11"/>
  <c r="Q773" i="11"/>
  <c r="Q772" i="11"/>
  <c r="Q771" i="11"/>
  <c r="Q770" i="11"/>
  <c r="Q769" i="11"/>
  <c r="Q768" i="11"/>
  <c r="Q767" i="11"/>
  <c r="Q766" i="11"/>
  <c r="Q765" i="11"/>
  <c r="Q764" i="11"/>
  <c r="Q763" i="11"/>
  <c r="Q762" i="11"/>
  <c r="Q761" i="11"/>
  <c r="Q760" i="11"/>
  <c r="Q759" i="11"/>
  <c r="Q758" i="11"/>
  <c r="Q757" i="11"/>
  <c r="Q756" i="11"/>
  <c r="Q755" i="11"/>
  <c r="Q754" i="11"/>
  <c r="Q753" i="11"/>
  <c r="Q752" i="11"/>
  <c r="Q751" i="11"/>
  <c r="Q750" i="11"/>
  <c r="Q749" i="11"/>
  <c r="Q748" i="11"/>
  <c r="Q747" i="11"/>
  <c r="Q746" i="11"/>
  <c r="Q745" i="11"/>
  <c r="Q744" i="11"/>
  <c r="Q743" i="11"/>
  <c r="Q742" i="11"/>
  <c r="Q741" i="11"/>
  <c r="Q740" i="11"/>
  <c r="Q739" i="11"/>
  <c r="Q738" i="11"/>
  <c r="Q737" i="11"/>
  <c r="Q736" i="11"/>
  <c r="Q735" i="11"/>
  <c r="Q734" i="11"/>
  <c r="Q733" i="11"/>
  <c r="Q732" i="11"/>
  <c r="Q731" i="11"/>
  <c r="Q730" i="11"/>
  <c r="Q729" i="11"/>
  <c r="Q728" i="11"/>
  <c r="Q727" i="11"/>
  <c r="Q726" i="11"/>
  <c r="Q725" i="11"/>
  <c r="Q724" i="11"/>
  <c r="Q723" i="11"/>
  <c r="Q722" i="11"/>
  <c r="Q721" i="11"/>
  <c r="Q720" i="11"/>
  <c r="Q719" i="11"/>
  <c r="Q718" i="11"/>
  <c r="Q717" i="11"/>
  <c r="Q716" i="11"/>
  <c r="Q715" i="11"/>
  <c r="Q714" i="11"/>
  <c r="Q713" i="11"/>
  <c r="Q712" i="11"/>
  <c r="Q711" i="11"/>
  <c r="Q710" i="11"/>
  <c r="Q709" i="11"/>
  <c r="Q708" i="11"/>
  <c r="Q707" i="11"/>
  <c r="Q706" i="11"/>
  <c r="Q705" i="11"/>
  <c r="Q704" i="11"/>
  <c r="Q703" i="11"/>
  <c r="Q702" i="11"/>
  <c r="Q701" i="11"/>
  <c r="Q700" i="11"/>
  <c r="Q699" i="11"/>
  <c r="Q698" i="11"/>
  <c r="Q697" i="11"/>
  <c r="Q696" i="11"/>
  <c r="Q695" i="11"/>
  <c r="Q694" i="11"/>
  <c r="Q693" i="11"/>
  <c r="Q692" i="11"/>
  <c r="Q691" i="11"/>
  <c r="Q690" i="11"/>
  <c r="Q689" i="11"/>
  <c r="Q688" i="11"/>
  <c r="Q687" i="11"/>
  <c r="Q686" i="11"/>
  <c r="Q685" i="11"/>
  <c r="Q684" i="11"/>
  <c r="Q683" i="11"/>
  <c r="Q682" i="11"/>
  <c r="Q681" i="11"/>
  <c r="Q680" i="11"/>
  <c r="Q679" i="11"/>
  <c r="Q678" i="11"/>
  <c r="Q677" i="11"/>
  <c r="Q676" i="11"/>
  <c r="Q675" i="11"/>
  <c r="Q674" i="11"/>
  <c r="Q673" i="11"/>
  <c r="Q672" i="11"/>
  <c r="Q671" i="11"/>
  <c r="Q670" i="11"/>
  <c r="Q669" i="11"/>
  <c r="Q668" i="11"/>
  <c r="Q667" i="11"/>
  <c r="Q666" i="11"/>
  <c r="Q665" i="11"/>
  <c r="Q664" i="11"/>
  <c r="Q663" i="11"/>
  <c r="Q662" i="11"/>
  <c r="Q661" i="11"/>
  <c r="Q660" i="11"/>
  <c r="Q659" i="11"/>
  <c r="Q658" i="11"/>
  <c r="Q657" i="11"/>
  <c r="Q656" i="11"/>
  <c r="Q655" i="11"/>
  <c r="Q654" i="11"/>
  <c r="Q653" i="11"/>
  <c r="Q652" i="11"/>
  <c r="Q651" i="11"/>
  <c r="Q650" i="11"/>
  <c r="Q649" i="11"/>
  <c r="Q648" i="11"/>
  <c r="Q647" i="11"/>
  <c r="Q646" i="11"/>
  <c r="Q645" i="11"/>
  <c r="Q644" i="11"/>
  <c r="Q643" i="11"/>
  <c r="Q642" i="11"/>
  <c r="Q641" i="11"/>
  <c r="Q640" i="11"/>
  <c r="Q639" i="11"/>
  <c r="Q638" i="11"/>
  <c r="Q637" i="11"/>
  <c r="Q636" i="11"/>
  <c r="Q635" i="11"/>
  <c r="Q634" i="11"/>
  <c r="Q633" i="11"/>
  <c r="Q632" i="11"/>
  <c r="Q631" i="11"/>
  <c r="Q630" i="11"/>
  <c r="Q629" i="11"/>
  <c r="Q628" i="11"/>
  <c r="Q627" i="11"/>
  <c r="Q626" i="11"/>
  <c r="Q625" i="11"/>
  <c r="Q624" i="11"/>
  <c r="Q623" i="11"/>
  <c r="Q622" i="11"/>
  <c r="Q621" i="11"/>
  <c r="Q620" i="11"/>
  <c r="Q619" i="11"/>
  <c r="Q618" i="11"/>
  <c r="Q617" i="11"/>
  <c r="Q616" i="11"/>
  <c r="Q615" i="11"/>
  <c r="Q614" i="11"/>
  <c r="Q613" i="11"/>
  <c r="Q612" i="11"/>
  <c r="Q611" i="11"/>
  <c r="Q610" i="11"/>
  <c r="Q609" i="11"/>
  <c r="Q608" i="11"/>
  <c r="Q607" i="11"/>
  <c r="Q606" i="11"/>
  <c r="Q605" i="11"/>
  <c r="Q604" i="11"/>
  <c r="Q603" i="11"/>
  <c r="Q602" i="11"/>
  <c r="Q601" i="11"/>
  <c r="Q600" i="11"/>
  <c r="Q599" i="11"/>
  <c r="Q598" i="11"/>
  <c r="Q597" i="11"/>
  <c r="Q596" i="11"/>
  <c r="Q595" i="11"/>
  <c r="Q594" i="11"/>
  <c r="Q593" i="11"/>
  <c r="Q592" i="11"/>
  <c r="Q591" i="11"/>
  <c r="Q590" i="11"/>
  <c r="Q589" i="11"/>
  <c r="Q588" i="11"/>
  <c r="Q587" i="11"/>
  <c r="Q586" i="11"/>
  <c r="Q585" i="11"/>
  <c r="Q584" i="11"/>
  <c r="Q583" i="11"/>
  <c r="Q582" i="11"/>
  <c r="Q581" i="11"/>
  <c r="Q580" i="11"/>
  <c r="Q579" i="11"/>
  <c r="Q578" i="11"/>
  <c r="Q577" i="11"/>
  <c r="Q576" i="11"/>
  <c r="Q575" i="11"/>
  <c r="Q574" i="11"/>
  <c r="Q573" i="11"/>
  <c r="Q572" i="11"/>
  <c r="Q571" i="11"/>
  <c r="Q570" i="11"/>
  <c r="Q569" i="11"/>
  <c r="Q568" i="11"/>
  <c r="Q567" i="11"/>
  <c r="Q566" i="11"/>
  <c r="Q565" i="11"/>
  <c r="Q564" i="11"/>
  <c r="Q563" i="11"/>
  <c r="Q562" i="11"/>
  <c r="Q561" i="11"/>
  <c r="Q560" i="11"/>
  <c r="Q559" i="11"/>
  <c r="Q558" i="11"/>
  <c r="Q557" i="11"/>
  <c r="Q556" i="11"/>
  <c r="Q555" i="11"/>
  <c r="Q554" i="11"/>
  <c r="Q553" i="11"/>
  <c r="Q552" i="11"/>
  <c r="Q551" i="11"/>
  <c r="Q550" i="11"/>
  <c r="Q549" i="11"/>
  <c r="Q548" i="11"/>
  <c r="Q547" i="11"/>
  <c r="Q546" i="11"/>
  <c r="Q545" i="11"/>
  <c r="Q544" i="11"/>
  <c r="Q543" i="11"/>
  <c r="Q542" i="11"/>
  <c r="Q541" i="11"/>
  <c r="Q540" i="11"/>
  <c r="Q539" i="11"/>
  <c r="Q538" i="11"/>
  <c r="Q537" i="11"/>
  <c r="Q536" i="11"/>
  <c r="Q535" i="11"/>
  <c r="Q534" i="11"/>
  <c r="Q533" i="11"/>
  <c r="Q532" i="11"/>
  <c r="Q531" i="11"/>
  <c r="Q530" i="11"/>
  <c r="Q529" i="11"/>
  <c r="Q528" i="11"/>
  <c r="Q527" i="11"/>
  <c r="Q526" i="11"/>
  <c r="Q525" i="11"/>
  <c r="Q524" i="11"/>
  <c r="Q523" i="11"/>
  <c r="Q522" i="11"/>
  <c r="Q521" i="11"/>
  <c r="Q520" i="11"/>
  <c r="Q519" i="11"/>
  <c r="Q518" i="11"/>
  <c r="Q517" i="11"/>
  <c r="Q516" i="11"/>
  <c r="Q515" i="11"/>
  <c r="Q514" i="11"/>
  <c r="Q513" i="11"/>
  <c r="Q512" i="11"/>
  <c r="Q511" i="11"/>
  <c r="Q510" i="11"/>
  <c r="Q509" i="11"/>
  <c r="Q508" i="11"/>
  <c r="Q507" i="11"/>
  <c r="Q506" i="11"/>
  <c r="Q505" i="11"/>
  <c r="Q504" i="11"/>
  <c r="Q503" i="11"/>
  <c r="Q502" i="11"/>
  <c r="Q501" i="11"/>
  <c r="Q500" i="11"/>
  <c r="Q499" i="11"/>
  <c r="Q498" i="11"/>
  <c r="Q497" i="11"/>
  <c r="Q496" i="11"/>
  <c r="Q495" i="11"/>
  <c r="Q494" i="11"/>
  <c r="Q493" i="11"/>
  <c r="Q492" i="11"/>
  <c r="Q491" i="11"/>
  <c r="Q490" i="11"/>
  <c r="Q489" i="11"/>
  <c r="Q488" i="11"/>
  <c r="Q487" i="11"/>
  <c r="Q486" i="11"/>
  <c r="Q485" i="11"/>
  <c r="Q484" i="11"/>
  <c r="Q483" i="11"/>
  <c r="Q482" i="11"/>
  <c r="Q481" i="11"/>
  <c r="Q480" i="11"/>
  <c r="Q479" i="11"/>
  <c r="Q478" i="11"/>
  <c r="Q477" i="11"/>
  <c r="Q476" i="11"/>
  <c r="Q475" i="11"/>
  <c r="Q474" i="11"/>
  <c r="Q473" i="11"/>
  <c r="Q472" i="11"/>
  <c r="Q471" i="11"/>
  <c r="Q470" i="11"/>
  <c r="Q469" i="11"/>
  <c r="Q468" i="11"/>
  <c r="Q467" i="11"/>
  <c r="Q466" i="11"/>
  <c r="Q465" i="11"/>
  <c r="Q464" i="11"/>
  <c r="Q463" i="11"/>
  <c r="Q462" i="11"/>
  <c r="Q461" i="11"/>
  <c r="Q460" i="11"/>
  <c r="Q459" i="11"/>
  <c r="Q458" i="11"/>
  <c r="Q457" i="11"/>
  <c r="Q456" i="11"/>
  <c r="Q455" i="11"/>
  <c r="Q454" i="11"/>
  <c r="Q453" i="11"/>
  <c r="Q452" i="11"/>
  <c r="Q451" i="11"/>
  <c r="Q450" i="11"/>
  <c r="Q449" i="11"/>
  <c r="Q448" i="11"/>
  <c r="Q447" i="11"/>
  <c r="Q446" i="11"/>
  <c r="Q445" i="11"/>
  <c r="Q444" i="11"/>
  <c r="Q443" i="11"/>
  <c r="Q442" i="11"/>
  <c r="Q441" i="11"/>
  <c r="Q440" i="11"/>
  <c r="Q439" i="11"/>
  <c r="Q438" i="11"/>
  <c r="Q437" i="11"/>
  <c r="Q436" i="11"/>
  <c r="Q435" i="11"/>
  <c r="Q434" i="11"/>
  <c r="Q433" i="11"/>
  <c r="Q432" i="11"/>
  <c r="Q431" i="11"/>
  <c r="Q430" i="11"/>
  <c r="Q429" i="11"/>
  <c r="Q428" i="11"/>
  <c r="Q427" i="11"/>
  <c r="Q426" i="11"/>
  <c r="Q425" i="11"/>
  <c r="Q424" i="11"/>
  <c r="Q423" i="11"/>
  <c r="Q422" i="11"/>
  <c r="Q421" i="11"/>
  <c r="Q420" i="11"/>
  <c r="Q419" i="11"/>
  <c r="Q418" i="11"/>
  <c r="Q417" i="11"/>
  <c r="Q416" i="11"/>
  <c r="Q415" i="11"/>
  <c r="Q414" i="11"/>
  <c r="Q413" i="11"/>
  <c r="Q412" i="11"/>
  <c r="Q411" i="11"/>
  <c r="Q410" i="11"/>
  <c r="Q409" i="11"/>
  <c r="Q408" i="11"/>
  <c r="Q407" i="11"/>
  <c r="Q406" i="11"/>
  <c r="Q405" i="11"/>
  <c r="Q404" i="11"/>
  <c r="Q403" i="11"/>
  <c r="Q402" i="11"/>
  <c r="Q401" i="11"/>
  <c r="Q400" i="11"/>
  <c r="Q399" i="11"/>
  <c r="Q398" i="11"/>
  <c r="Q397" i="11"/>
  <c r="Q396" i="11"/>
  <c r="Q395" i="11"/>
  <c r="Q394" i="11"/>
  <c r="Q393" i="11"/>
  <c r="Q392" i="11"/>
  <c r="Q391" i="11"/>
  <c r="Q390" i="11"/>
  <c r="Q389" i="11"/>
  <c r="Q388" i="11"/>
  <c r="Q387" i="11"/>
  <c r="Q386" i="11"/>
  <c r="Q385" i="11"/>
  <c r="Q384" i="11"/>
  <c r="Q383" i="11"/>
  <c r="Q382" i="11"/>
  <c r="Q381" i="11"/>
  <c r="Q380" i="11"/>
  <c r="Q379" i="11"/>
  <c r="Q378" i="11"/>
  <c r="Q377" i="11"/>
  <c r="Q376" i="11"/>
  <c r="Q375" i="11"/>
  <c r="Q374" i="11"/>
  <c r="Q373" i="11"/>
  <c r="Q372" i="11"/>
  <c r="Q371" i="11"/>
  <c r="Q370" i="11"/>
  <c r="Q369" i="11"/>
  <c r="Q368" i="11"/>
  <c r="Q367" i="11"/>
  <c r="Q366" i="11"/>
  <c r="Q365" i="11"/>
  <c r="Q364" i="11"/>
  <c r="Q363" i="11"/>
  <c r="Q362" i="11"/>
  <c r="Q361" i="11"/>
  <c r="Q360" i="11"/>
  <c r="Q359" i="11"/>
  <c r="Q358" i="11"/>
  <c r="Q357" i="11"/>
  <c r="Q356" i="11"/>
  <c r="Q355" i="11"/>
  <c r="Q354" i="11"/>
  <c r="Q353" i="11"/>
  <c r="Q352" i="11"/>
  <c r="Q351" i="11"/>
  <c r="Q350" i="11"/>
  <c r="Q349" i="11"/>
  <c r="Q348" i="11"/>
  <c r="Q347" i="11"/>
  <c r="Q346" i="11"/>
  <c r="Q345" i="11"/>
  <c r="Q344" i="11"/>
  <c r="Q343" i="11"/>
  <c r="Q342" i="11"/>
  <c r="Q341" i="11"/>
  <c r="Q340" i="11"/>
  <c r="Q339" i="11"/>
  <c r="Q338" i="11"/>
  <c r="Q337" i="11"/>
  <c r="Q336" i="11"/>
  <c r="Q335" i="11"/>
  <c r="Q334" i="11"/>
  <c r="Q333" i="11"/>
  <c r="Q332" i="11"/>
  <c r="Q331" i="11"/>
  <c r="Q330" i="11"/>
  <c r="Q329" i="11"/>
  <c r="Q328" i="11"/>
  <c r="Q327" i="11"/>
  <c r="Q326" i="11"/>
  <c r="Q325" i="11"/>
  <c r="Q324" i="11"/>
  <c r="Q323" i="11"/>
  <c r="Q322" i="11"/>
  <c r="Q321" i="11"/>
  <c r="Q320" i="11"/>
  <c r="Q319" i="11"/>
  <c r="Q318" i="11"/>
  <c r="Q317" i="11"/>
  <c r="Q316" i="11"/>
  <c r="Q315" i="11"/>
  <c r="Q314" i="11"/>
  <c r="Q313" i="11"/>
  <c r="Q312" i="11"/>
  <c r="Q311" i="11"/>
  <c r="Q310" i="11"/>
  <c r="Q309" i="11"/>
  <c r="Q308" i="11"/>
  <c r="Q307" i="11"/>
  <c r="Q306" i="11"/>
  <c r="Q305" i="11"/>
  <c r="Q304" i="11"/>
  <c r="Q303" i="11"/>
  <c r="Q302" i="11"/>
  <c r="Q301" i="11"/>
  <c r="Q300" i="11"/>
  <c r="Q299" i="11"/>
  <c r="Q298" i="11"/>
  <c r="Q297" i="11"/>
  <c r="Q296" i="11"/>
  <c r="Q295" i="11"/>
  <c r="Q294" i="11"/>
  <c r="Q293" i="11"/>
  <c r="Q292" i="11"/>
  <c r="Q291" i="11"/>
  <c r="Q290" i="11"/>
  <c r="Q289" i="11"/>
  <c r="Q288" i="11"/>
  <c r="Q287" i="11"/>
  <c r="Q286" i="11"/>
  <c r="Q285" i="11"/>
  <c r="Q284" i="11"/>
  <c r="Q283" i="11"/>
  <c r="Q282" i="11"/>
  <c r="Q281" i="11"/>
  <c r="Q280" i="11"/>
  <c r="Q279" i="11"/>
  <c r="Q278" i="11"/>
  <c r="Q277" i="11"/>
  <c r="Q276" i="11"/>
  <c r="Q275" i="11"/>
  <c r="Q274" i="11"/>
  <c r="Q273" i="11"/>
  <c r="Q272" i="11"/>
  <c r="Q271" i="11"/>
  <c r="Q270" i="11"/>
  <c r="Q269" i="11"/>
  <c r="Q268" i="11"/>
  <c r="Q267" i="11"/>
  <c r="Q266" i="11"/>
  <c r="Q265" i="11"/>
  <c r="Q264" i="11"/>
  <c r="Q263" i="11"/>
  <c r="Q262" i="11"/>
  <c r="Q261" i="11"/>
  <c r="Q260" i="11"/>
  <c r="Q259" i="11"/>
  <c r="Q258" i="11"/>
  <c r="Q257" i="11"/>
  <c r="Q256" i="11"/>
  <c r="Q255" i="11"/>
  <c r="Q254" i="11"/>
  <c r="Q253" i="11"/>
  <c r="Q252" i="11"/>
  <c r="Q251" i="11"/>
  <c r="Q250" i="11"/>
  <c r="Q249" i="11"/>
  <c r="Q248" i="11"/>
  <c r="Q247" i="11"/>
  <c r="Q246" i="11"/>
  <c r="Q245" i="11"/>
  <c r="Q244" i="11"/>
  <c r="Q243" i="11"/>
  <c r="Q242" i="11"/>
  <c r="Q241" i="11"/>
  <c r="Q240" i="11"/>
  <c r="Q239" i="11"/>
  <c r="Q238" i="11"/>
  <c r="Q237" i="11"/>
  <c r="Q236" i="11"/>
  <c r="Q235" i="11"/>
  <c r="Q234" i="11"/>
  <c r="Q233" i="11"/>
  <c r="Q232" i="11"/>
  <c r="Q231" i="11"/>
  <c r="Q230" i="11"/>
  <c r="Q229" i="11"/>
  <c r="Q228" i="11"/>
  <c r="Q227" i="11"/>
  <c r="Q226" i="11"/>
  <c r="Q225" i="11"/>
  <c r="Q224" i="11"/>
  <c r="Q223" i="11"/>
  <c r="Q222" i="11"/>
  <c r="Q221" i="11"/>
  <c r="Q220" i="11"/>
  <c r="Q219" i="11"/>
  <c r="Q218" i="11"/>
  <c r="Q217" i="11"/>
  <c r="Q216" i="11"/>
  <c r="Q215" i="11"/>
  <c r="Q214" i="11"/>
  <c r="Q213" i="11"/>
  <c r="Q212" i="11"/>
  <c r="Q211" i="11"/>
  <c r="Q210" i="11"/>
  <c r="Q209" i="11"/>
  <c r="Q208" i="11"/>
  <c r="Q207" i="11"/>
  <c r="Q206" i="11"/>
  <c r="Q205" i="11"/>
  <c r="Q204" i="11"/>
  <c r="Q203" i="11"/>
  <c r="Q202" i="11"/>
  <c r="Q201" i="11"/>
  <c r="Q200" i="11"/>
  <c r="Q199" i="11"/>
  <c r="Q198" i="11"/>
  <c r="Q197" i="11"/>
  <c r="Q196" i="11"/>
  <c r="Q195" i="11"/>
  <c r="Q194" i="11"/>
  <c r="Q193" i="11"/>
  <c r="Q192" i="11"/>
  <c r="Q191" i="11"/>
  <c r="Q190" i="11"/>
  <c r="Q189" i="11"/>
  <c r="Q188" i="11"/>
  <c r="Q187" i="11"/>
  <c r="Q186" i="11"/>
  <c r="Q185" i="11"/>
  <c r="Q184" i="11"/>
  <c r="Q183" i="11"/>
  <c r="Q182" i="11"/>
  <c r="Q181" i="11"/>
  <c r="Q180" i="11"/>
  <c r="Q179" i="11"/>
  <c r="Q178" i="11"/>
  <c r="Q177" i="11"/>
  <c r="Q176" i="11"/>
  <c r="Q175" i="11"/>
  <c r="Q174" i="11"/>
  <c r="Q173" i="11"/>
  <c r="Q172" i="11"/>
  <c r="Q171" i="11"/>
  <c r="Q170" i="11"/>
  <c r="Q169" i="11"/>
  <c r="Q168" i="11"/>
  <c r="Q167" i="11"/>
  <c r="Q166" i="11"/>
  <c r="Q165" i="11"/>
  <c r="Q164" i="11"/>
  <c r="Q163" i="11"/>
  <c r="Q162" i="11"/>
  <c r="Q161" i="11"/>
  <c r="Q160" i="11"/>
  <c r="Q159" i="11"/>
  <c r="Q158" i="11"/>
  <c r="Q157" i="11"/>
  <c r="Q156" i="11"/>
  <c r="Q155" i="11"/>
  <c r="Q154" i="11"/>
  <c r="Q153" i="11"/>
  <c r="Q152" i="11"/>
  <c r="Q151" i="11"/>
  <c r="Q150" i="11"/>
  <c r="Q149" i="11"/>
  <c r="Q148" i="11"/>
  <c r="Q147" i="11"/>
  <c r="Q146" i="11"/>
  <c r="Q145" i="11"/>
  <c r="Q144" i="11"/>
  <c r="Q143" i="11"/>
  <c r="Q142" i="11"/>
  <c r="Q141" i="11"/>
  <c r="Q140" i="11"/>
  <c r="Q139" i="11"/>
  <c r="Q138" i="11"/>
  <c r="Q137" i="11"/>
  <c r="Q136" i="11"/>
  <c r="Q135" i="11"/>
  <c r="Q134" i="11"/>
  <c r="Q133" i="11"/>
  <c r="Q132" i="11"/>
  <c r="Q131" i="11"/>
  <c r="Q130" i="11"/>
  <c r="Q129" i="11"/>
  <c r="Q128" i="11"/>
  <c r="Q127" i="11"/>
  <c r="Q126" i="11"/>
  <c r="Q125" i="11"/>
  <c r="Q124" i="11"/>
  <c r="Q123" i="11"/>
  <c r="Q122" i="11"/>
  <c r="Q121" i="11"/>
  <c r="Q120" i="11"/>
  <c r="Q119" i="11"/>
  <c r="Q118" i="11"/>
  <c r="Q117" i="11"/>
  <c r="Q116" i="11"/>
  <c r="Q115" i="11"/>
  <c r="Q114" i="11"/>
  <c r="Q113" i="11"/>
  <c r="Q112" i="11"/>
  <c r="Q111" i="11"/>
  <c r="Q110" i="11"/>
  <c r="Q109" i="11"/>
  <c r="Q108" i="11"/>
  <c r="Q107" i="11"/>
  <c r="Q106" i="11"/>
  <c r="Q105" i="11"/>
  <c r="Q104" i="11"/>
  <c r="Q103" i="11"/>
  <c r="Q102" i="11"/>
  <c r="Q101" i="11"/>
  <c r="Q100" i="11"/>
  <c r="Q99" i="11"/>
  <c r="Q98" i="11"/>
  <c r="Q97" i="11"/>
  <c r="Q96" i="11"/>
  <c r="Q95" i="11"/>
  <c r="Q94" i="11"/>
  <c r="Q93" i="11"/>
  <c r="Q92" i="11"/>
  <c r="Q91" i="11"/>
  <c r="Q90" i="11"/>
  <c r="Q89" i="11"/>
  <c r="Q88" i="11"/>
  <c r="Q87" i="11"/>
  <c r="Q86" i="11"/>
  <c r="Q85" i="11"/>
  <c r="Q84" i="11"/>
  <c r="Q83" i="11"/>
  <c r="Q82" i="11"/>
  <c r="Q81" i="11"/>
  <c r="Q80" i="11"/>
  <c r="Q79" i="11"/>
  <c r="Q78" i="11"/>
  <c r="Q77" i="11"/>
  <c r="Q76" i="11"/>
  <c r="Q75" i="11"/>
  <c r="Q74" i="11"/>
  <c r="R74" i="11" s="1"/>
  <c r="Q73" i="11"/>
  <c r="R73" i="11" s="1"/>
  <c r="Q72" i="11"/>
  <c r="R72" i="11" s="1"/>
  <c r="Q71" i="11"/>
  <c r="R71" i="11" s="1"/>
  <c r="Q70" i="11"/>
  <c r="R70" i="11" s="1"/>
  <c r="Q69" i="11"/>
  <c r="R69" i="11" s="1"/>
  <c r="Q68" i="11"/>
  <c r="R68" i="11" s="1"/>
  <c r="Q67" i="11"/>
  <c r="R67" i="11" s="1"/>
  <c r="Q66" i="11"/>
  <c r="R66" i="11" s="1"/>
  <c r="Q65" i="11"/>
  <c r="R65" i="11" s="1"/>
  <c r="Q64" i="11"/>
  <c r="R64" i="11" s="1"/>
  <c r="Q63" i="11"/>
  <c r="R63" i="11" s="1"/>
  <c r="Q62" i="11"/>
  <c r="R62" i="11" s="1"/>
  <c r="Q61" i="11"/>
  <c r="R61" i="11" s="1"/>
  <c r="Q60" i="11"/>
  <c r="R60" i="11" s="1"/>
  <c r="Q59" i="11"/>
  <c r="R59" i="11" s="1"/>
  <c r="Q58" i="11"/>
  <c r="R58" i="11" s="1"/>
  <c r="Q57" i="11"/>
  <c r="R57" i="11" s="1"/>
  <c r="Q56" i="11"/>
  <c r="R56" i="11" s="1"/>
  <c r="Q55" i="11"/>
  <c r="R55" i="11" s="1"/>
  <c r="Q54" i="11"/>
  <c r="R54" i="11" s="1"/>
  <c r="Q53" i="11"/>
  <c r="R53" i="11" s="1"/>
  <c r="Q52" i="11"/>
  <c r="R52" i="11" s="1"/>
  <c r="Q51" i="11"/>
  <c r="R51" i="11" s="1"/>
  <c r="Q50" i="11"/>
  <c r="R50" i="11" s="1"/>
  <c r="Q49" i="11"/>
  <c r="R49" i="11" s="1"/>
  <c r="Q48" i="11"/>
  <c r="R48" i="11" s="1"/>
  <c r="Q47" i="11"/>
  <c r="R47" i="11" s="1"/>
  <c r="Q46" i="11"/>
  <c r="R46" i="11" s="1"/>
  <c r="Q45" i="11"/>
  <c r="R45" i="11" s="1"/>
  <c r="Q44" i="11"/>
  <c r="R44" i="11" s="1"/>
  <c r="Q43" i="11"/>
  <c r="R43" i="11" s="1"/>
  <c r="Q42" i="11"/>
  <c r="R42" i="11" s="1"/>
  <c r="Q41" i="11"/>
  <c r="R41" i="11" s="1"/>
  <c r="Q40" i="11"/>
  <c r="R40" i="11" s="1"/>
  <c r="Q39" i="11"/>
  <c r="R39" i="11" s="1"/>
  <c r="Q38" i="11"/>
  <c r="R38" i="11" s="1"/>
  <c r="Q37" i="11"/>
  <c r="R37" i="11" s="1"/>
  <c r="Q36" i="11"/>
  <c r="R36" i="11" s="1"/>
  <c r="Q35" i="11"/>
  <c r="R35" i="11" s="1"/>
  <c r="Q34" i="11"/>
  <c r="R34" i="11" s="1"/>
  <c r="Q33" i="11"/>
  <c r="R33" i="11" s="1"/>
  <c r="Q32" i="11"/>
  <c r="R32" i="11" s="1"/>
  <c r="Q31" i="11"/>
  <c r="R31" i="11" s="1"/>
  <c r="Q30" i="11"/>
  <c r="R30" i="11" s="1"/>
  <c r="Q29" i="11"/>
  <c r="R29" i="11" s="1"/>
  <c r="Q28" i="11"/>
  <c r="R28" i="11" s="1"/>
  <c r="Q27" i="11"/>
  <c r="R27" i="11" s="1"/>
  <c r="Q26" i="11"/>
  <c r="R26" i="11" s="1"/>
  <c r="Q25" i="11"/>
  <c r="R25" i="11" s="1"/>
  <c r="Q24" i="11"/>
  <c r="R24" i="11" s="1"/>
  <c r="Q23" i="11"/>
  <c r="R23" i="11" s="1"/>
  <c r="Q22" i="11"/>
  <c r="R22" i="11" s="1"/>
  <c r="Q21" i="11"/>
  <c r="R21" i="11" s="1"/>
  <c r="Q20" i="11"/>
  <c r="R20" i="11" s="1"/>
  <c r="Q19" i="11"/>
  <c r="R19" i="11" s="1"/>
  <c r="Q18" i="11"/>
  <c r="R18" i="11" s="1"/>
  <c r="Q17" i="11"/>
  <c r="R17" i="11" s="1"/>
  <c r="Q16" i="11"/>
  <c r="R16" i="11" s="1"/>
  <c r="Q15" i="11"/>
  <c r="R15" i="11" s="1"/>
  <c r="Q14" i="11"/>
  <c r="R14" i="11" s="1"/>
  <c r="Q13" i="11"/>
  <c r="R13" i="11" s="1"/>
  <c r="Q12" i="11"/>
  <c r="R12" i="11" s="1"/>
  <c r="Q11" i="11"/>
  <c r="R11" i="11" s="1"/>
  <c r="Q10" i="11"/>
  <c r="R10" i="11" s="1"/>
  <c r="Q9" i="11"/>
  <c r="R9" i="11" s="1"/>
  <c r="Q8" i="11"/>
  <c r="R8" i="11" s="1"/>
  <c r="Q7" i="11"/>
  <c r="R7" i="11" s="1"/>
  <c r="Q6" i="11"/>
  <c r="R6" i="11" s="1"/>
  <c r="Q5" i="11"/>
  <c r="R5" i="11" s="1"/>
  <c r="Q4" i="11"/>
  <c r="R4" i="11" s="1"/>
  <c r="Y179" i="10"/>
  <c r="Y180" i="10"/>
  <c r="Y181" i="10"/>
  <c r="Y182" i="10"/>
  <c r="Y183" i="10"/>
  <c r="Y184" i="10"/>
  <c r="Y185" i="10"/>
  <c r="Y186" i="10"/>
  <c r="Y187" i="10"/>
  <c r="Y188" i="10"/>
  <c r="Y189" i="10"/>
  <c r="Y190" i="10"/>
  <c r="Y191" i="10"/>
  <c r="Y192" i="10"/>
  <c r="Y193" i="10"/>
  <c r="Y194" i="10"/>
  <c r="Y195" i="10"/>
  <c r="Y196" i="10"/>
  <c r="Y197" i="10"/>
  <c r="Y198" i="10"/>
  <c r="Y199" i="10"/>
  <c r="Y200" i="10"/>
  <c r="Y201" i="10"/>
  <c r="Y203" i="10"/>
  <c r="Y204" i="10"/>
  <c r="Y205" i="10"/>
  <c r="Y206" i="10"/>
  <c r="Y207" i="10"/>
  <c r="Y208" i="10"/>
  <c r="Y209" i="10"/>
  <c r="Y424" i="10"/>
  <c r="Y425" i="10"/>
  <c r="Y426" i="10"/>
  <c r="Y427" i="10"/>
  <c r="Y428" i="10"/>
  <c r="Y429" i="10"/>
  <c r="Y430" i="10"/>
  <c r="Y431" i="10"/>
  <c r="Y432" i="10"/>
  <c r="Y433" i="10"/>
  <c r="Y434" i="10"/>
  <c r="Y435" i="10"/>
  <c r="Y436" i="10"/>
  <c r="Y437" i="10"/>
  <c r="Y438" i="10"/>
  <c r="Y439" i="10"/>
  <c r="Y440" i="10"/>
  <c r="Y441" i="10"/>
  <c r="Y442" i="10"/>
  <c r="Y443" i="10"/>
  <c r="Y444" i="10"/>
  <c r="Y445" i="10"/>
  <c r="Y446" i="10"/>
  <c r="Y447" i="10"/>
  <c r="Y448" i="10"/>
  <c r="Y449" i="10"/>
  <c r="Y450" i="10"/>
  <c r="Y451" i="10"/>
  <c r="Y452" i="10"/>
  <c r="Y453" i="10"/>
  <c r="Y454" i="10"/>
  <c r="Y455" i="10"/>
  <c r="Y456" i="10"/>
  <c r="Y457" i="10"/>
  <c r="Y458" i="10"/>
  <c r="Y459" i="10"/>
  <c r="Y460" i="10"/>
  <c r="Y461" i="10"/>
  <c r="Y462" i="10"/>
  <c r="Y463" i="10"/>
  <c r="Y464" i="10"/>
  <c r="Y465" i="10"/>
  <c r="Y466" i="10"/>
  <c r="Y467" i="10"/>
  <c r="Y468" i="10"/>
  <c r="Y469" i="10"/>
  <c r="Y470" i="10"/>
  <c r="Y471" i="10"/>
  <c r="Y472" i="10"/>
  <c r="Y473" i="10"/>
  <c r="Y474" i="10"/>
  <c r="Y475" i="10"/>
  <c r="Y476" i="10"/>
  <c r="Y477" i="10"/>
  <c r="Y478" i="10"/>
  <c r="Y479" i="10"/>
  <c r="Y480" i="10"/>
  <c r="Y481" i="10"/>
  <c r="Y482" i="10"/>
  <c r="Y483" i="10"/>
  <c r="Y484" i="10"/>
  <c r="Y485" i="10"/>
  <c r="Y486" i="10"/>
  <c r="Y487" i="10"/>
  <c r="Y488" i="10"/>
  <c r="Y489" i="10"/>
  <c r="Y490" i="10"/>
  <c r="Y491" i="10"/>
  <c r="Y492" i="10"/>
  <c r="Y493" i="10"/>
  <c r="Y494" i="10"/>
  <c r="Y495" i="10"/>
  <c r="Y496" i="10"/>
  <c r="Y497" i="10"/>
  <c r="Y498" i="10"/>
  <c r="Y499" i="10"/>
  <c r="Y500" i="10"/>
  <c r="Y501" i="10"/>
  <c r="Y502" i="10"/>
  <c r="Y503" i="10"/>
  <c r="Y504" i="10"/>
  <c r="Y505" i="10"/>
  <c r="Y506" i="10"/>
  <c r="Y507" i="10"/>
  <c r="Y508" i="10"/>
  <c r="Y509" i="10"/>
  <c r="Y510" i="10"/>
  <c r="Y511" i="10"/>
  <c r="Y512" i="10"/>
  <c r="Y513" i="10"/>
  <c r="Y514" i="10"/>
  <c r="Y515" i="10"/>
  <c r="Y516" i="10"/>
  <c r="Y517" i="10"/>
  <c r="Y518" i="10"/>
  <c r="Y519" i="10"/>
  <c r="Y520" i="10"/>
  <c r="Y521" i="10"/>
  <c r="Y522" i="10"/>
  <c r="Y523" i="10"/>
  <c r="Y524" i="10"/>
  <c r="Y525" i="10"/>
  <c r="Y526" i="10"/>
  <c r="Y527" i="10"/>
  <c r="Y528" i="10"/>
  <c r="Y529" i="10"/>
  <c r="Y530" i="10"/>
  <c r="Y531" i="10"/>
  <c r="Y532" i="10"/>
  <c r="Y533" i="10"/>
  <c r="Y534" i="10"/>
  <c r="Y535" i="10"/>
  <c r="Y536" i="10"/>
  <c r="Y537" i="10"/>
  <c r="Y538" i="10"/>
  <c r="Y539" i="10"/>
  <c r="Y540" i="10"/>
  <c r="Y541" i="10"/>
  <c r="Y542" i="10"/>
  <c r="Y543" i="10"/>
  <c r="Y544" i="10"/>
  <c r="Y545" i="10"/>
  <c r="Y546" i="10"/>
  <c r="Y547" i="10"/>
  <c r="Y548" i="10"/>
  <c r="Y549" i="10"/>
  <c r="Y550" i="10"/>
  <c r="Y551" i="10"/>
  <c r="Y552" i="10"/>
  <c r="Y553" i="10"/>
  <c r="Y554" i="10"/>
  <c r="Y555" i="10"/>
  <c r="Y556" i="10"/>
  <c r="Y557" i="10"/>
  <c r="Y558" i="10"/>
  <c r="Y559" i="10"/>
  <c r="Y560" i="10"/>
  <c r="Y561" i="10"/>
  <c r="Y562" i="10"/>
  <c r="Y563" i="10"/>
  <c r="Y564" i="10"/>
  <c r="Y565" i="10"/>
  <c r="Y566" i="10"/>
  <c r="Y567" i="10"/>
  <c r="Y568" i="10"/>
  <c r="Y569" i="10"/>
  <c r="Y570" i="10"/>
  <c r="Y571" i="10"/>
  <c r="Y572" i="10"/>
  <c r="Y573" i="10"/>
  <c r="Y574" i="10"/>
  <c r="Y575" i="10"/>
  <c r="Y576" i="10"/>
  <c r="Y577" i="10"/>
  <c r="Y578" i="10"/>
  <c r="Y579" i="10"/>
  <c r="Y580" i="10"/>
  <c r="Y581" i="10"/>
  <c r="Y582" i="10"/>
  <c r="Y583" i="10"/>
  <c r="Y584" i="10"/>
  <c r="Y585" i="10"/>
  <c r="Y586" i="10"/>
  <c r="Y587" i="10"/>
  <c r="Y588" i="10"/>
  <c r="Y589" i="10"/>
  <c r="Y590" i="10"/>
  <c r="Y591" i="10"/>
  <c r="Y592" i="10"/>
  <c r="Y593" i="10"/>
  <c r="Y594" i="10"/>
  <c r="Y595" i="10"/>
  <c r="Y596" i="10"/>
  <c r="Y597" i="10"/>
  <c r="Y598" i="10"/>
  <c r="Y599" i="10"/>
  <c r="Y600" i="10"/>
  <c r="Y601" i="10"/>
  <c r="Y602" i="10"/>
  <c r="Y603" i="10"/>
  <c r="Y604" i="10"/>
  <c r="Y605" i="10"/>
  <c r="Y606" i="10"/>
  <c r="Y607" i="10"/>
  <c r="Y608" i="10"/>
  <c r="Y609" i="10"/>
  <c r="Y610" i="10"/>
  <c r="Y611" i="10"/>
  <c r="Y612" i="10"/>
  <c r="Y613" i="10"/>
  <c r="Y614" i="10"/>
  <c r="Y615" i="10"/>
  <c r="Y616" i="10"/>
  <c r="Y617" i="10"/>
  <c r="Y618" i="10"/>
  <c r="Y619" i="10"/>
  <c r="Y620" i="10"/>
  <c r="Y621" i="10"/>
  <c r="Y622" i="10"/>
  <c r="Y623" i="10"/>
  <c r="Y624" i="10"/>
  <c r="Y625" i="10"/>
  <c r="Y626" i="10"/>
  <c r="Y627" i="10"/>
  <c r="Y628" i="10"/>
  <c r="Y629" i="10"/>
  <c r="Y630" i="10"/>
  <c r="Y631" i="10"/>
  <c r="Y632" i="10"/>
  <c r="Y633" i="10"/>
  <c r="Y634" i="10"/>
  <c r="Y635" i="10"/>
  <c r="Y636" i="10"/>
  <c r="Y637" i="10"/>
  <c r="Y638" i="10"/>
  <c r="Y639" i="10"/>
  <c r="Y640" i="10"/>
  <c r="Y641" i="10"/>
  <c r="Y642" i="10"/>
  <c r="Y643" i="10"/>
  <c r="Y644" i="10"/>
  <c r="Y645" i="10"/>
  <c r="Y646" i="10"/>
  <c r="Y647" i="10"/>
  <c r="Y648" i="10"/>
  <c r="Y649" i="10"/>
  <c r="Y650" i="10"/>
  <c r="Y651" i="10"/>
  <c r="Y652" i="10"/>
  <c r="Y653" i="10"/>
  <c r="Y654" i="10"/>
  <c r="Y655" i="10"/>
  <c r="Y656" i="10"/>
  <c r="Y657" i="10"/>
  <c r="Y658" i="10"/>
  <c r="Y659" i="10"/>
  <c r="Y660" i="10"/>
  <c r="Y661" i="10"/>
  <c r="Y662" i="10"/>
  <c r="Y663" i="10"/>
  <c r="Y664" i="10"/>
  <c r="Y665" i="10"/>
  <c r="Y666" i="10"/>
  <c r="Y667" i="10"/>
  <c r="Y668" i="10"/>
  <c r="Y669" i="10"/>
  <c r="Y670" i="10"/>
  <c r="Y671" i="10"/>
  <c r="Y672" i="10"/>
  <c r="Y673" i="10"/>
  <c r="Y674" i="10"/>
  <c r="Y675" i="10"/>
  <c r="Y676" i="10"/>
  <c r="Y677" i="10"/>
  <c r="Y678" i="10"/>
  <c r="Y679" i="10"/>
  <c r="Y680" i="10"/>
  <c r="Y681" i="10"/>
  <c r="Y682" i="10"/>
  <c r="Y683" i="10"/>
  <c r="Y684" i="10"/>
  <c r="Y685" i="10"/>
  <c r="Y686" i="10"/>
  <c r="Y687" i="10"/>
  <c r="Y688" i="10"/>
  <c r="Y689" i="10"/>
  <c r="Y690" i="10"/>
  <c r="Y691" i="10"/>
  <c r="Y692" i="10"/>
  <c r="Y693" i="10"/>
  <c r="Y694" i="10"/>
  <c r="Y695" i="10"/>
  <c r="Y696" i="10"/>
  <c r="Y697" i="10"/>
  <c r="Y698" i="10"/>
  <c r="Y699" i="10"/>
  <c r="Y700" i="10"/>
  <c r="Y701" i="10"/>
  <c r="Y702" i="10"/>
  <c r="Y703" i="10"/>
  <c r="Y704" i="10"/>
  <c r="Y705" i="10"/>
  <c r="Y706" i="10"/>
  <c r="Y707" i="10"/>
  <c r="Y708" i="10"/>
  <c r="Y709" i="10"/>
  <c r="Y710" i="10"/>
  <c r="Y711" i="10"/>
  <c r="Y712" i="10"/>
  <c r="Y713" i="10"/>
  <c r="Y714" i="10"/>
  <c r="Y715" i="10"/>
  <c r="Y716" i="10"/>
  <c r="Y717" i="10"/>
  <c r="Y718" i="10"/>
  <c r="Y719" i="10"/>
  <c r="Y720" i="10"/>
  <c r="Y721" i="10"/>
  <c r="Y722" i="10"/>
  <c r="Y723" i="10"/>
  <c r="Y724" i="10"/>
  <c r="Y725" i="10"/>
  <c r="Y726" i="10"/>
  <c r="Y727" i="10"/>
  <c r="Y728" i="10"/>
  <c r="Y729" i="10"/>
  <c r="Y730" i="10"/>
  <c r="Y731" i="10"/>
  <c r="Y732" i="10"/>
  <c r="Y733" i="10"/>
  <c r="Y734" i="10"/>
  <c r="Y735" i="10"/>
  <c r="Y736" i="10"/>
  <c r="Y737" i="10"/>
  <c r="Y738" i="10"/>
  <c r="Y739" i="10"/>
  <c r="Y740" i="10"/>
  <c r="Y741" i="10"/>
  <c r="Y742" i="10"/>
  <c r="Y743" i="10"/>
  <c r="Y744" i="10"/>
  <c r="Y745" i="10"/>
  <c r="Y746" i="10"/>
  <c r="Y747" i="10"/>
  <c r="Y748" i="10"/>
  <c r="Y749" i="10"/>
  <c r="Y750" i="10"/>
  <c r="Y751" i="10"/>
  <c r="Y752" i="10"/>
  <c r="Y753" i="10"/>
  <c r="Y754" i="10"/>
  <c r="Y755" i="10"/>
  <c r="Y756" i="10"/>
  <c r="Y757" i="10"/>
  <c r="Y758" i="10"/>
  <c r="Y759" i="10"/>
  <c r="Y760" i="10"/>
  <c r="Y761" i="10"/>
  <c r="Y762" i="10"/>
  <c r="Y763" i="10"/>
  <c r="Y764" i="10"/>
  <c r="Y765" i="10"/>
  <c r="Y766" i="10"/>
  <c r="Y767" i="10"/>
  <c r="Y768" i="10"/>
  <c r="Y769" i="10"/>
  <c r="Y770" i="10"/>
  <c r="Y771" i="10"/>
  <c r="Y772" i="10"/>
  <c r="Y773" i="10"/>
  <c r="Y774" i="10"/>
  <c r="Y775" i="10"/>
  <c r="Y776" i="10"/>
  <c r="Y777" i="10"/>
  <c r="Y778" i="10"/>
  <c r="Y779" i="10"/>
  <c r="Y780" i="10"/>
  <c r="Y781" i="10"/>
  <c r="Y782" i="10"/>
  <c r="Y783" i="10"/>
  <c r="Y784" i="10"/>
  <c r="Y785" i="10"/>
  <c r="Y786" i="10"/>
  <c r="Y787" i="10"/>
  <c r="Y788" i="10"/>
  <c r="Y789" i="10"/>
  <c r="Y790" i="10"/>
  <c r="Y791" i="10"/>
  <c r="Y792" i="10"/>
  <c r="Y793" i="10"/>
  <c r="Y794" i="10"/>
  <c r="Y795" i="10"/>
  <c r="Y796" i="10"/>
  <c r="Y797" i="10"/>
  <c r="Y798" i="10"/>
  <c r="Y799" i="10"/>
  <c r="Y800" i="10"/>
  <c r="Y801" i="10"/>
  <c r="Y802" i="10"/>
  <c r="Y803" i="10"/>
  <c r="Y804" i="10"/>
  <c r="Y805" i="10"/>
  <c r="Y806" i="10"/>
  <c r="Y807" i="10"/>
  <c r="Y808" i="10"/>
  <c r="Y809" i="10"/>
  <c r="Y810" i="10"/>
  <c r="Y811" i="10"/>
  <c r="Y812" i="10"/>
  <c r="Y813" i="10"/>
  <c r="Y814" i="10"/>
  <c r="Y815" i="10"/>
  <c r="Y816" i="10"/>
  <c r="Y817" i="10"/>
  <c r="Y818" i="10"/>
  <c r="Y819" i="10"/>
  <c r="Y820" i="10"/>
  <c r="Y821" i="10"/>
  <c r="Y822" i="10"/>
  <c r="Y823" i="10"/>
  <c r="Y824" i="10"/>
  <c r="Y825" i="10"/>
  <c r="Y826" i="10"/>
  <c r="Y827" i="10"/>
  <c r="Y828" i="10"/>
  <c r="Y829" i="10"/>
  <c r="Y830" i="10"/>
  <c r="Y831" i="10"/>
  <c r="Y832" i="10"/>
  <c r="Y833" i="10"/>
  <c r="Y834" i="10"/>
  <c r="Y835" i="10"/>
  <c r="Y836" i="10"/>
  <c r="Y837" i="10"/>
  <c r="Y838" i="10"/>
  <c r="Y839" i="10"/>
  <c r="Y840" i="10"/>
  <c r="Y841" i="10"/>
  <c r="Y842" i="10"/>
  <c r="Y843" i="10"/>
  <c r="Y844" i="10"/>
  <c r="Y845" i="10"/>
  <c r="Y846" i="10"/>
  <c r="Y847" i="10"/>
  <c r="Y848" i="10"/>
  <c r="Y849" i="10"/>
  <c r="Y850" i="10"/>
  <c r="Y851" i="10"/>
  <c r="Y852" i="10"/>
  <c r="Y853" i="10"/>
  <c r="Y854" i="10"/>
  <c r="Y855" i="10"/>
  <c r="Y856" i="10"/>
  <c r="Y857" i="10"/>
  <c r="Y858" i="10"/>
  <c r="Y859" i="10"/>
  <c r="Y860" i="10"/>
  <c r="Y861" i="10"/>
  <c r="Y862" i="10"/>
  <c r="Y863" i="10"/>
  <c r="Y864" i="10"/>
  <c r="Y865" i="10"/>
  <c r="Y866" i="10"/>
  <c r="Y867" i="10"/>
  <c r="Y868" i="10"/>
  <c r="Y869" i="10"/>
  <c r="Y870" i="10"/>
  <c r="Y871" i="10"/>
  <c r="Y872" i="10"/>
  <c r="Y873" i="10"/>
  <c r="Y874" i="10"/>
  <c r="Y875" i="10"/>
  <c r="Y876" i="10"/>
  <c r="Y877" i="10"/>
  <c r="Y878" i="10"/>
  <c r="Y879" i="10"/>
  <c r="Y880" i="10"/>
  <c r="Y881" i="10"/>
  <c r="Y882" i="10"/>
  <c r="Y883" i="10"/>
  <c r="Y884" i="10"/>
  <c r="Y885" i="10"/>
  <c r="Y886" i="10"/>
  <c r="Y887" i="10"/>
  <c r="Y888" i="10"/>
  <c r="Y889" i="10"/>
  <c r="Y890" i="10"/>
  <c r="Y891" i="10"/>
  <c r="Y892" i="10"/>
  <c r="Y893" i="10"/>
  <c r="Y894" i="10"/>
  <c r="Y895" i="10"/>
  <c r="Y896" i="10"/>
  <c r="Y897" i="10"/>
  <c r="Y898" i="10"/>
  <c r="Y899" i="10"/>
  <c r="Y900" i="10"/>
  <c r="Y901" i="10"/>
  <c r="Y902" i="10"/>
  <c r="Y903" i="10"/>
  <c r="Y904" i="10"/>
  <c r="Y905" i="10"/>
  <c r="Y906" i="10"/>
  <c r="Y907" i="10"/>
  <c r="Y908" i="10"/>
  <c r="Y909" i="10"/>
  <c r="Y910" i="10"/>
  <c r="Y911" i="10"/>
  <c r="Y912" i="10"/>
  <c r="Y913" i="10"/>
  <c r="Y914" i="10"/>
  <c r="Y915" i="10"/>
  <c r="Y916" i="10"/>
  <c r="Y917" i="10"/>
  <c r="Y918" i="10"/>
  <c r="Y919" i="10"/>
  <c r="Y920" i="10"/>
  <c r="Y921" i="10"/>
  <c r="Y922" i="10"/>
  <c r="Y923" i="10"/>
  <c r="Y924" i="10"/>
  <c r="Y925" i="10"/>
  <c r="Y926" i="10"/>
  <c r="Y927" i="10"/>
  <c r="Y928" i="10"/>
  <c r="Y929" i="10"/>
  <c r="Y930" i="10"/>
  <c r="Y931" i="10"/>
  <c r="Y932" i="10"/>
  <c r="Y933" i="10"/>
  <c r="Y934" i="10"/>
  <c r="Y935" i="10"/>
  <c r="Y936" i="10"/>
  <c r="Y937" i="10"/>
  <c r="Y938" i="10"/>
  <c r="Y939" i="10"/>
  <c r="Y940" i="10"/>
  <c r="Y941" i="10"/>
  <c r="Y942" i="10"/>
  <c r="Y943" i="10"/>
  <c r="Y944" i="10"/>
  <c r="Y945" i="10"/>
  <c r="Y946" i="10"/>
  <c r="Y947" i="10"/>
  <c r="Y948" i="10"/>
  <c r="Y949" i="10"/>
  <c r="Y950" i="10"/>
  <c r="Y951" i="10"/>
  <c r="Y952" i="10"/>
  <c r="Y953" i="10"/>
  <c r="Y954" i="10"/>
  <c r="Y955" i="10"/>
  <c r="Y956" i="10"/>
  <c r="Y957" i="10"/>
  <c r="Y958" i="10"/>
  <c r="Y959" i="10"/>
  <c r="Y960" i="10"/>
  <c r="Y961" i="10"/>
  <c r="Y962" i="10"/>
  <c r="Y963" i="10"/>
  <c r="Y964" i="10"/>
  <c r="Y965" i="10"/>
  <c r="Y966" i="10"/>
  <c r="Y967" i="10"/>
  <c r="Y968" i="10"/>
  <c r="Y969" i="10"/>
  <c r="Y970" i="10"/>
  <c r="Y971" i="10"/>
  <c r="Y972" i="10"/>
  <c r="Y973" i="10"/>
  <c r="Y974" i="10"/>
  <c r="Y975" i="10"/>
  <c r="Y976" i="10"/>
  <c r="Y977" i="10"/>
  <c r="Y978" i="10"/>
  <c r="Y979" i="10"/>
  <c r="Y980" i="10"/>
  <c r="Y981" i="10"/>
  <c r="Y982" i="10"/>
  <c r="Y983" i="10"/>
  <c r="Y984" i="10"/>
  <c r="Y985" i="10"/>
  <c r="Y986" i="10"/>
  <c r="Y987" i="10"/>
  <c r="Y988" i="10"/>
  <c r="Y989" i="10"/>
  <c r="Y990" i="10"/>
  <c r="Y991" i="10"/>
  <c r="Y992" i="10"/>
  <c r="Y993" i="10"/>
  <c r="Y994" i="10"/>
  <c r="Y995" i="10"/>
  <c r="Y996" i="10"/>
  <c r="Y997" i="10"/>
  <c r="Y998" i="10"/>
  <c r="Y999" i="10"/>
  <c r="Y1000" i="10"/>
  <c r="X1000" i="10"/>
  <c r="X999" i="10"/>
  <c r="X998" i="10"/>
  <c r="X997" i="10"/>
  <c r="X996" i="10"/>
  <c r="X995" i="10"/>
  <c r="X994" i="10"/>
  <c r="X993" i="10"/>
  <c r="X992" i="10"/>
  <c r="X991" i="10"/>
  <c r="X990" i="10"/>
  <c r="X989" i="10"/>
  <c r="X988" i="10"/>
  <c r="X987" i="10"/>
  <c r="X986" i="10"/>
  <c r="X985" i="10"/>
  <c r="X984" i="10"/>
  <c r="X983" i="10"/>
  <c r="X982" i="10"/>
  <c r="X981" i="10"/>
  <c r="X980" i="10"/>
  <c r="X979" i="10"/>
  <c r="X978" i="10"/>
  <c r="X977" i="10"/>
  <c r="X976" i="10"/>
  <c r="X975" i="10"/>
  <c r="X974" i="10"/>
  <c r="X973" i="10"/>
  <c r="X972" i="10"/>
  <c r="X971" i="10"/>
  <c r="X970" i="10"/>
  <c r="X969" i="10"/>
  <c r="X968" i="10"/>
  <c r="X967" i="10"/>
  <c r="X966" i="10"/>
  <c r="X965" i="10"/>
  <c r="X964" i="10"/>
  <c r="X963" i="10"/>
  <c r="X962" i="10"/>
  <c r="X961" i="10"/>
  <c r="X960" i="10"/>
  <c r="X959" i="10"/>
  <c r="X958" i="10"/>
  <c r="X957" i="10"/>
  <c r="X956" i="10"/>
  <c r="X955" i="10"/>
  <c r="X954" i="10"/>
  <c r="X953" i="10"/>
  <c r="X952" i="10"/>
  <c r="X951" i="10"/>
  <c r="X950" i="10"/>
  <c r="X949" i="10"/>
  <c r="X948" i="10"/>
  <c r="X947" i="10"/>
  <c r="X946" i="10"/>
  <c r="X945" i="10"/>
  <c r="X944" i="10"/>
  <c r="X943" i="10"/>
  <c r="X942" i="10"/>
  <c r="X941" i="10"/>
  <c r="X940" i="10"/>
  <c r="X939" i="10"/>
  <c r="X938" i="10"/>
  <c r="X937" i="10"/>
  <c r="X936" i="10"/>
  <c r="X935" i="10"/>
  <c r="X934" i="10"/>
  <c r="X933" i="10"/>
  <c r="X932" i="10"/>
  <c r="X931" i="10"/>
  <c r="X930" i="10"/>
  <c r="X929" i="10"/>
  <c r="X928" i="10"/>
  <c r="X927" i="10"/>
  <c r="X926" i="10"/>
  <c r="X925" i="10"/>
  <c r="X924" i="10"/>
  <c r="X923" i="10"/>
  <c r="X922" i="10"/>
  <c r="X921" i="10"/>
  <c r="X920" i="10"/>
  <c r="X919" i="10"/>
  <c r="X918" i="10"/>
  <c r="X917" i="10"/>
  <c r="X916" i="10"/>
  <c r="X915" i="10"/>
  <c r="X914" i="10"/>
  <c r="X913" i="10"/>
  <c r="X912" i="10"/>
  <c r="X911" i="10"/>
  <c r="X910" i="10"/>
  <c r="X909" i="10"/>
  <c r="X908" i="10"/>
  <c r="X907" i="10"/>
  <c r="X906" i="10"/>
  <c r="X905" i="10"/>
  <c r="X904" i="10"/>
  <c r="X903" i="10"/>
  <c r="X902" i="10"/>
  <c r="X901" i="10"/>
  <c r="X900" i="10"/>
  <c r="X899" i="10"/>
  <c r="X898" i="10"/>
  <c r="X897" i="10"/>
  <c r="X896" i="10"/>
  <c r="X895" i="10"/>
  <c r="X894" i="10"/>
  <c r="X893" i="10"/>
  <c r="X892" i="10"/>
  <c r="X891" i="10"/>
  <c r="X890" i="10"/>
  <c r="X889" i="10"/>
  <c r="X888" i="10"/>
  <c r="X887" i="10"/>
  <c r="X886" i="10"/>
  <c r="X885" i="10"/>
  <c r="X884" i="10"/>
  <c r="X883" i="10"/>
  <c r="X882" i="10"/>
  <c r="X881" i="10"/>
  <c r="X880" i="10"/>
  <c r="X879" i="10"/>
  <c r="X878" i="10"/>
  <c r="X877" i="10"/>
  <c r="X876" i="10"/>
  <c r="X875" i="10"/>
  <c r="X874" i="10"/>
  <c r="X873" i="10"/>
  <c r="X872" i="10"/>
  <c r="X871" i="10"/>
  <c r="X870" i="10"/>
  <c r="X869" i="10"/>
  <c r="X868" i="10"/>
  <c r="X867" i="10"/>
  <c r="X866" i="10"/>
  <c r="X865" i="10"/>
  <c r="X864" i="10"/>
  <c r="X863" i="10"/>
  <c r="X862" i="10"/>
  <c r="X861" i="10"/>
  <c r="X860" i="10"/>
  <c r="X859" i="10"/>
  <c r="X858" i="10"/>
  <c r="X857" i="10"/>
  <c r="X856" i="10"/>
  <c r="X855" i="10"/>
  <c r="X854" i="10"/>
  <c r="X853" i="10"/>
  <c r="X852" i="10"/>
  <c r="X851" i="10"/>
  <c r="X850" i="10"/>
  <c r="X849" i="10"/>
  <c r="X848" i="10"/>
  <c r="X847" i="10"/>
  <c r="X846" i="10"/>
  <c r="X845" i="10"/>
  <c r="X844" i="10"/>
  <c r="X843" i="10"/>
  <c r="X842" i="10"/>
  <c r="X841" i="10"/>
  <c r="X840" i="10"/>
  <c r="X839" i="10"/>
  <c r="X838" i="10"/>
  <c r="X837" i="10"/>
  <c r="X836" i="10"/>
  <c r="X835" i="10"/>
  <c r="X834" i="10"/>
  <c r="X833" i="10"/>
  <c r="X832" i="10"/>
  <c r="X831" i="10"/>
  <c r="X830" i="10"/>
  <c r="X829" i="10"/>
  <c r="X828" i="10"/>
  <c r="X827" i="10"/>
  <c r="X826" i="10"/>
  <c r="X825" i="10"/>
  <c r="X824" i="10"/>
  <c r="X823" i="10"/>
  <c r="X822" i="10"/>
  <c r="X821" i="10"/>
  <c r="X820" i="10"/>
  <c r="X819" i="10"/>
  <c r="X818" i="10"/>
  <c r="X817" i="10"/>
  <c r="X816" i="10"/>
  <c r="X815" i="10"/>
  <c r="X814" i="10"/>
  <c r="X813" i="10"/>
  <c r="X812" i="10"/>
  <c r="X811" i="10"/>
  <c r="X810" i="10"/>
  <c r="X809" i="10"/>
  <c r="X808" i="10"/>
  <c r="X807" i="10"/>
  <c r="X806" i="10"/>
  <c r="X805" i="10"/>
  <c r="X804" i="10"/>
  <c r="X803" i="10"/>
  <c r="X802" i="10"/>
  <c r="X801" i="10"/>
  <c r="X800" i="10"/>
  <c r="X799" i="10"/>
  <c r="X798" i="10"/>
  <c r="X797" i="10"/>
  <c r="X796" i="10"/>
  <c r="X795" i="10"/>
  <c r="X794" i="10"/>
  <c r="X793" i="10"/>
  <c r="X792" i="10"/>
  <c r="X791" i="10"/>
  <c r="X790" i="10"/>
  <c r="X789" i="10"/>
  <c r="X788" i="10"/>
  <c r="X787" i="10"/>
  <c r="X786" i="10"/>
  <c r="X785" i="10"/>
  <c r="X784" i="10"/>
  <c r="X783" i="10"/>
  <c r="X782" i="10"/>
  <c r="X781" i="10"/>
  <c r="X780" i="10"/>
  <c r="X779" i="10"/>
  <c r="X778" i="10"/>
  <c r="X777" i="10"/>
  <c r="X776" i="10"/>
  <c r="X775" i="10"/>
  <c r="X774" i="10"/>
  <c r="X773" i="10"/>
  <c r="X772" i="10"/>
  <c r="X771" i="10"/>
  <c r="X770" i="10"/>
  <c r="X769" i="10"/>
  <c r="X768" i="10"/>
  <c r="X767" i="10"/>
  <c r="X766" i="10"/>
  <c r="X765" i="10"/>
  <c r="X764" i="10"/>
  <c r="X763" i="10"/>
  <c r="X762" i="10"/>
  <c r="X761" i="10"/>
  <c r="X760" i="10"/>
  <c r="X759" i="10"/>
  <c r="X758" i="10"/>
  <c r="X757" i="10"/>
  <c r="X756" i="10"/>
  <c r="X755" i="10"/>
  <c r="X754" i="10"/>
  <c r="X753" i="10"/>
  <c r="X752" i="10"/>
  <c r="X751" i="10"/>
  <c r="X750" i="10"/>
  <c r="X749" i="10"/>
  <c r="X748" i="10"/>
  <c r="X747" i="10"/>
  <c r="X746" i="10"/>
  <c r="X745" i="10"/>
  <c r="X744" i="10"/>
  <c r="X743" i="10"/>
  <c r="X742" i="10"/>
  <c r="X741" i="10"/>
  <c r="X740" i="10"/>
  <c r="X739" i="10"/>
  <c r="X738" i="10"/>
  <c r="X737" i="10"/>
  <c r="X736" i="10"/>
  <c r="X735" i="10"/>
  <c r="X734" i="10"/>
  <c r="X733" i="10"/>
  <c r="X732" i="10"/>
  <c r="X731" i="10"/>
  <c r="X730" i="10"/>
  <c r="X729" i="10"/>
  <c r="X728" i="10"/>
  <c r="X727" i="10"/>
  <c r="X726" i="10"/>
  <c r="X725" i="10"/>
  <c r="X724" i="10"/>
  <c r="X723" i="10"/>
  <c r="X722" i="10"/>
  <c r="X721" i="10"/>
  <c r="X720" i="10"/>
  <c r="X719" i="10"/>
  <c r="X718" i="10"/>
  <c r="X717" i="10"/>
  <c r="X716" i="10"/>
  <c r="X715" i="10"/>
  <c r="X714" i="10"/>
  <c r="X713" i="10"/>
  <c r="X712" i="10"/>
  <c r="X711" i="10"/>
  <c r="X710" i="10"/>
  <c r="X709" i="10"/>
  <c r="X708" i="10"/>
  <c r="X707" i="10"/>
  <c r="X706" i="10"/>
  <c r="X705" i="10"/>
  <c r="X704" i="10"/>
  <c r="X703" i="10"/>
  <c r="X702" i="10"/>
  <c r="X701" i="10"/>
  <c r="X700" i="10"/>
  <c r="X699" i="10"/>
  <c r="X698" i="10"/>
  <c r="X697" i="10"/>
  <c r="X696" i="10"/>
  <c r="X695" i="10"/>
  <c r="X694" i="10"/>
  <c r="X693" i="10"/>
  <c r="X692" i="10"/>
  <c r="X691" i="10"/>
  <c r="X690" i="10"/>
  <c r="X689" i="10"/>
  <c r="X688" i="10"/>
  <c r="X687" i="10"/>
  <c r="X686" i="10"/>
  <c r="X685" i="10"/>
  <c r="X684" i="10"/>
  <c r="X683" i="10"/>
  <c r="X682" i="10"/>
  <c r="X681" i="10"/>
  <c r="X680" i="10"/>
  <c r="X679" i="10"/>
  <c r="X678" i="10"/>
  <c r="X677" i="10"/>
  <c r="X676" i="10"/>
  <c r="X675" i="10"/>
  <c r="X674" i="10"/>
  <c r="X673" i="10"/>
  <c r="X672" i="10"/>
  <c r="X671" i="10"/>
  <c r="X670" i="10"/>
  <c r="X669" i="10"/>
  <c r="X668" i="10"/>
  <c r="X667" i="10"/>
  <c r="X666" i="10"/>
  <c r="X665" i="10"/>
  <c r="X664" i="10"/>
  <c r="X663" i="10"/>
  <c r="X662" i="10"/>
  <c r="X661" i="10"/>
  <c r="X660" i="10"/>
  <c r="X659" i="10"/>
  <c r="X658" i="10"/>
  <c r="X657" i="10"/>
  <c r="X656" i="10"/>
  <c r="X655" i="10"/>
  <c r="X654" i="10"/>
  <c r="X653" i="10"/>
  <c r="X652" i="10"/>
  <c r="X651" i="10"/>
  <c r="X650" i="10"/>
  <c r="X649" i="10"/>
  <c r="X648" i="10"/>
  <c r="X647" i="10"/>
  <c r="X646" i="10"/>
  <c r="X645" i="10"/>
  <c r="X644" i="10"/>
  <c r="X643" i="10"/>
  <c r="X642" i="10"/>
  <c r="X641" i="10"/>
  <c r="X640" i="10"/>
  <c r="X639" i="10"/>
  <c r="X638" i="10"/>
  <c r="X637" i="10"/>
  <c r="X636" i="10"/>
  <c r="X635" i="10"/>
  <c r="X634" i="10"/>
  <c r="X633" i="10"/>
  <c r="X632" i="10"/>
  <c r="X631" i="10"/>
  <c r="X630" i="10"/>
  <c r="X629" i="10"/>
  <c r="X628" i="10"/>
  <c r="X627" i="10"/>
  <c r="X626" i="10"/>
  <c r="X625" i="10"/>
  <c r="X624" i="10"/>
  <c r="X623" i="10"/>
  <c r="X622" i="10"/>
  <c r="X621" i="10"/>
  <c r="X620" i="10"/>
  <c r="X619" i="10"/>
  <c r="X618" i="10"/>
  <c r="X617" i="10"/>
  <c r="X616" i="10"/>
  <c r="X615" i="10"/>
  <c r="X614" i="10"/>
  <c r="X613" i="10"/>
  <c r="X612" i="10"/>
  <c r="X611" i="10"/>
  <c r="X610" i="10"/>
  <c r="X609" i="10"/>
  <c r="X608" i="10"/>
  <c r="X607" i="10"/>
  <c r="X606" i="10"/>
  <c r="X605" i="10"/>
  <c r="X604" i="10"/>
  <c r="X603" i="10"/>
  <c r="X602" i="10"/>
  <c r="X601" i="10"/>
  <c r="X600" i="10"/>
  <c r="X599" i="10"/>
  <c r="X598" i="10"/>
  <c r="X597" i="10"/>
  <c r="X596" i="10"/>
  <c r="X595" i="10"/>
  <c r="X594" i="10"/>
  <c r="X593" i="10"/>
  <c r="X592" i="10"/>
  <c r="X591" i="10"/>
  <c r="X590" i="10"/>
  <c r="X589" i="10"/>
  <c r="X588" i="10"/>
  <c r="X587" i="10"/>
  <c r="X586" i="10"/>
  <c r="X585" i="10"/>
  <c r="X584" i="10"/>
  <c r="X583" i="10"/>
  <c r="X582" i="10"/>
  <c r="X581" i="10"/>
  <c r="X580" i="10"/>
  <c r="X579" i="10"/>
  <c r="X578" i="10"/>
  <c r="X577" i="10"/>
  <c r="X576" i="10"/>
  <c r="X575" i="10"/>
  <c r="X574" i="10"/>
  <c r="X573" i="10"/>
  <c r="X572" i="10"/>
  <c r="X571" i="10"/>
  <c r="X570" i="10"/>
  <c r="X569" i="10"/>
  <c r="X568" i="10"/>
  <c r="X567" i="10"/>
  <c r="X566" i="10"/>
  <c r="X565" i="10"/>
  <c r="X564" i="10"/>
  <c r="X563" i="10"/>
  <c r="X562" i="10"/>
  <c r="X561" i="10"/>
  <c r="X560" i="10"/>
  <c r="X559" i="10"/>
  <c r="X558" i="10"/>
  <c r="X557" i="10"/>
  <c r="X556" i="10"/>
  <c r="X555" i="10"/>
  <c r="X554" i="10"/>
  <c r="X553" i="10"/>
  <c r="X552" i="10"/>
  <c r="X551" i="10"/>
  <c r="X550" i="10"/>
  <c r="X549" i="10"/>
  <c r="X548" i="10"/>
  <c r="X547" i="10"/>
  <c r="X546" i="10"/>
  <c r="X545" i="10"/>
  <c r="X544" i="10"/>
  <c r="X543" i="10"/>
  <c r="X542" i="10"/>
  <c r="X541" i="10"/>
  <c r="X540" i="10"/>
  <c r="X539" i="10"/>
  <c r="X538" i="10"/>
  <c r="X537" i="10"/>
  <c r="X536" i="10"/>
  <c r="X535" i="10"/>
  <c r="X534" i="10"/>
  <c r="X533" i="10"/>
  <c r="X532" i="10"/>
  <c r="X531" i="10"/>
  <c r="X530" i="10"/>
  <c r="X529" i="10"/>
  <c r="X528" i="10"/>
  <c r="X527" i="10"/>
  <c r="X526" i="10"/>
  <c r="X525" i="10"/>
  <c r="X524" i="10"/>
  <c r="X523" i="10"/>
  <c r="X522" i="10"/>
  <c r="X521" i="10"/>
  <c r="X520" i="10"/>
  <c r="X519" i="10"/>
  <c r="X518" i="10"/>
  <c r="X517" i="10"/>
  <c r="X516" i="10"/>
  <c r="X515" i="10"/>
  <c r="X514" i="10"/>
  <c r="X513" i="10"/>
  <c r="X512" i="10"/>
  <c r="X511" i="10"/>
  <c r="X510" i="10"/>
  <c r="X509" i="10"/>
  <c r="X508" i="10"/>
  <c r="X507" i="10"/>
  <c r="X506" i="10"/>
  <c r="X505" i="10"/>
  <c r="X504" i="10"/>
  <c r="X503" i="10"/>
  <c r="X502" i="10"/>
  <c r="X501" i="10"/>
  <c r="X500" i="10"/>
  <c r="X499" i="10"/>
  <c r="X498" i="10"/>
  <c r="X497" i="10"/>
  <c r="X496" i="10"/>
  <c r="X495" i="10"/>
  <c r="X494" i="10"/>
  <c r="X493" i="10"/>
  <c r="X492" i="10"/>
  <c r="X491" i="10"/>
  <c r="X490" i="10"/>
  <c r="X489" i="10"/>
  <c r="X488" i="10"/>
  <c r="X487" i="10"/>
  <c r="X486" i="10"/>
  <c r="X485" i="10"/>
  <c r="X484" i="10"/>
  <c r="X483" i="10"/>
  <c r="X482" i="10"/>
  <c r="X481" i="10"/>
  <c r="X480" i="10"/>
  <c r="X479" i="10"/>
  <c r="X478" i="10"/>
  <c r="X477" i="10"/>
  <c r="X476" i="10"/>
  <c r="X475" i="10"/>
  <c r="X474" i="10"/>
  <c r="X473" i="10"/>
  <c r="X472" i="10"/>
  <c r="X471" i="10"/>
  <c r="X470" i="10"/>
  <c r="X469" i="10"/>
  <c r="X468" i="10"/>
  <c r="X467" i="10"/>
  <c r="X466" i="10"/>
  <c r="X465" i="10"/>
  <c r="X464" i="10"/>
  <c r="X463" i="10"/>
  <c r="X462" i="10"/>
  <c r="X461" i="10"/>
  <c r="X460" i="10"/>
  <c r="X459" i="10"/>
  <c r="X458" i="10"/>
  <c r="X457" i="10"/>
  <c r="X456" i="10"/>
  <c r="X455" i="10"/>
  <c r="X454" i="10"/>
  <c r="X453" i="10"/>
  <c r="X452" i="10"/>
  <c r="X451" i="10"/>
  <c r="X450" i="10"/>
  <c r="X449" i="10"/>
  <c r="X448" i="10"/>
  <c r="X447" i="10"/>
  <c r="X446" i="10"/>
  <c r="X445" i="10"/>
  <c r="X444" i="10"/>
  <c r="X443" i="10"/>
  <c r="X442" i="10"/>
  <c r="X441" i="10"/>
  <c r="X440" i="10"/>
  <c r="X439" i="10"/>
  <c r="X438" i="10"/>
  <c r="X437" i="10"/>
  <c r="X436" i="10"/>
  <c r="X435" i="10"/>
  <c r="X434" i="10"/>
  <c r="X433" i="10"/>
  <c r="X432" i="10"/>
  <c r="X431" i="10"/>
  <c r="X430" i="10"/>
  <c r="X429" i="10"/>
  <c r="X428" i="10"/>
  <c r="X427" i="10"/>
  <c r="X426" i="10"/>
  <c r="X425" i="10"/>
  <c r="X424" i="10"/>
  <c r="X423" i="10"/>
  <c r="Y423" i="10" s="1"/>
  <c r="X422" i="10"/>
  <c r="Y422" i="10" s="1"/>
  <c r="X421" i="10"/>
  <c r="Y421" i="10" s="1"/>
  <c r="X420" i="10"/>
  <c r="Y420" i="10" s="1"/>
  <c r="X419" i="10"/>
  <c r="Y419" i="10" s="1"/>
  <c r="X418" i="10"/>
  <c r="Y418" i="10" s="1"/>
  <c r="X417" i="10"/>
  <c r="Y417" i="10" s="1"/>
  <c r="X416" i="10"/>
  <c r="Y416" i="10" s="1"/>
  <c r="X415" i="10"/>
  <c r="Y415" i="10" s="1"/>
  <c r="X414" i="10"/>
  <c r="Y414" i="10" s="1"/>
  <c r="X413" i="10"/>
  <c r="Y413" i="10" s="1"/>
  <c r="X412" i="10"/>
  <c r="Y412" i="10" s="1"/>
  <c r="X411" i="10"/>
  <c r="Y411" i="10" s="1"/>
  <c r="X410" i="10"/>
  <c r="Y410" i="10" s="1"/>
  <c r="X409" i="10"/>
  <c r="Y409" i="10" s="1"/>
  <c r="X408" i="10"/>
  <c r="Y408" i="10" s="1"/>
  <c r="X407" i="10"/>
  <c r="Y407" i="10" s="1"/>
  <c r="X406" i="10"/>
  <c r="Y406" i="10" s="1"/>
  <c r="X405" i="10"/>
  <c r="Y405" i="10" s="1"/>
  <c r="X404" i="10"/>
  <c r="Y404" i="10" s="1"/>
  <c r="X403" i="10"/>
  <c r="Y403" i="10" s="1"/>
  <c r="X402" i="10"/>
  <c r="Y402" i="10" s="1"/>
  <c r="X401" i="10"/>
  <c r="Y401" i="10" s="1"/>
  <c r="X400" i="10"/>
  <c r="Y400" i="10" s="1"/>
  <c r="X399" i="10"/>
  <c r="Y399" i="10" s="1"/>
  <c r="X398" i="10"/>
  <c r="Y398" i="10" s="1"/>
  <c r="X397" i="10"/>
  <c r="Y397" i="10" s="1"/>
  <c r="X396" i="10"/>
  <c r="Y396" i="10" s="1"/>
  <c r="X395" i="10"/>
  <c r="Y395" i="10" s="1"/>
  <c r="X394" i="10"/>
  <c r="Y394" i="10" s="1"/>
  <c r="X393" i="10"/>
  <c r="Y393" i="10" s="1"/>
  <c r="X392" i="10"/>
  <c r="Y392" i="10" s="1"/>
  <c r="X391" i="10"/>
  <c r="Y391" i="10" s="1"/>
  <c r="X390" i="10"/>
  <c r="Y390" i="10" s="1"/>
  <c r="X389" i="10"/>
  <c r="Y389" i="10" s="1"/>
  <c r="X388" i="10"/>
  <c r="Y388" i="10" s="1"/>
  <c r="X387" i="10"/>
  <c r="Y387" i="10" s="1"/>
  <c r="X386" i="10"/>
  <c r="Y386" i="10" s="1"/>
  <c r="X385" i="10"/>
  <c r="Y385" i="10" s="1"/>
  <c r="X384" i="10"/>
  <c r="Y384" i="10" s="1"/>
  <c r="X383" i="10"/>
  <c r="Y383" i="10" s="1"/>
  <c r="X382" i="10"/>
  <c r="Y382" i="10" s="1"/>
  <c r="X381" i="10"/>
  <c r="Y381" i="10" s="1"/>
  <c r="X380" i="10"/>
  <c r="Y380" i="10" s="1"/>
  <c r="X379" i="10"/>
  <c r="Y379" i="10" s="1"/>
  <c r="X378" i="10"/>
  <c r="Y378" i="10" s="1"/>
  <c r="X377" i="10"/>
  <c r="Y377" i="10" s="1"/>
  <c r="X376" i="10"/>
  <c r="Y376" i="10" s="1"/>
  <c r="X375" i="10"/>
  <c r="Y375" i="10" s="1"/>
  <c r="X374" i="10"/>
  <c r="Y374" i="10" s="1"/>
  <c r="X373" i="10"/>
  <c r="Y373" i="10" s="1"/>
  <c r="X372" i="10"/>
  <c r="Y372" i="10" s="1"/>
  <c r="X371" i="10"/>
  <c r="Y371" i="10" s="1"/>
  <c r="X370" i="10"/>
  <c r="Y370" i="10" s="1"/>
  <c r="X369" i="10"/>
  <c r="Y369" i="10" s="1"/>
  <c r="X368" i="10"/>
  <c r="Y368" i="10" s="1"/>
  <c r="X367" i="10"/>
  <c r="Y367" i="10" s="1"/>
  <c r="X366" i="10"/>
  <c r="Y366" i="10" s="1"/>
  <c r="X365" i="10"/>
  <c r="Y365" i="10" s="1"/>
  <c r="X364" i="10"/>
  <c r="Y364" i="10" s="1"/>
  <c r="X363" i="10"/>
  <c r="Y363" i="10" s="1"/>
  <c r="X362" i="10"/>
  <c r="Y362" i="10" s="1"/>
  <c r="X361" i="10"/>
  <c r="Y361" i="10" s="1"/>
  <c r="X360" i="10"/>
  <c r="Y360" i="10" s="1"/>
  <c r="X359" i="10"/>
  <c r="Y359" i="10" s="1"/>
  <c r="X358" i="10"/>
  <c r="Y358" i="10" s="1"/>
  <c r="X357" i="10"/>
  <c r="Y357" i="10" s="1"/>
  <c r="X356" i="10"/>
  <c r="Y356" i="10" s="1"/>
  <c r="X355" i="10"/>
  <c r="Y355" i="10" s="1"/>
  <c r="X354" i="10"/>
  <c r="Y354" i="10" s="1"/>
  <c r="X353" i="10"/>
  <c r="Y353" i="10" s="1"/>
  <c r="X352" i="10"/>
  <c r="Y352" i="10" s="1"/>
  <c r="X351" i="10"/>
  <c r="Y351" i="10" s="1"/>
  <c r="X350" i="10"/>
  <c r="Y350" i="10" s="1"/>
  <c r="X349" i="10"/>
  <c r="Y349" i="10" s="1"/>
  <c r="X348" i="10"/>
  <c r="Y348" i="10" s="1"/>
  <c r="X347" i="10"/>
  <c r="Y347" i="10" s="1"/>
  <c r="X346" i="10"/>
  <c r="Y346" i="10" s="1"/>
  <c r="X345" i="10"/>
  <c r="Y345" i="10" s="1"/>
  <c r="X344" i="10"/>
  <c r="Y344" i="10" s="1"/>
  <c r="X343" i="10"/>
  <c r="Y343" i="10" s="1"/>
  <c r="X342" i="10"/>
  <c r="Y342" i="10" s="1"/>
  <c r="X341" i="10"/>
  <c r="Y341" i="10" s="1"/>
  <c r="X340" i="10"/>
  <c r="Y340" i="10" s="1"/>
  <c r="X339" i="10"/>
  <c r="Y339" i="10" s="1"/>
  <c r="X338" i="10"/>
  <c r="Y338" i="10" s="1"/>
  <c r="X337" i="10"/>
  <c r="Y337" i="10" s="1"/>
  <c r="X336" i="10"/>
  <c r="Y336" i="10" s="1"/>
  <c r="X335" i="10"/>
  <c r="Y335" i="10" s="1"/>
  <c r="X334" i="10"/>
  <c r="Y334" i="10" s="1"/>
  <c r="X333" i="10"/>
  <c r="Y333" i="10" s="1"/>
  <c r="X332" i="10"/>
  <c r="Y332" i="10" s="1"/>
  <c r="X331" i="10"/>
  <c r="Y331" i="10" s="1"/>
  <c r="X330" i="10"/>
  <c r="Y330" i="10" s="1"/>
  <c r="X329" i="10"/>
  <c r="Y329" i="10" s="1"/>
  <c r="X328" i="10"/>
  <c r="Y328" i="10" s="1"/>
  <c r="X327" i="10"/>
  <c r="Y327" i="10" s="1"/>
  <c r="X326" i="10"/>
  <c r="Y326" i="10" s="1"/>
  <c r="X325" i="10"/>
  <c r="Y325" i="10" s="1"/>
  <c r="X324" i="10"/>
  <c r="Y324" i="10" s="1"/>
  <c r="X323" i="10"/>
  <c r="Y323" i="10" s="1"/>
  <c r="X322" i="10"/>
  <c r="Y322" i="10" s="1"/>
  <c r="X321" i="10"/>
  <c r="Y321" i="10" s="1"/>
  <c r="X320" i="10"/>
  <c r="Y320" i="10" s="1"/>
  <c r="X319" i="10"/>
  <c r="Y319" i="10" s="1"/>
  <c r="X318" i="10"/>
  <c r="Y318" i="10" s="1"/>
  <c r="X317" i="10"/>
  <c r="Y317" i="10" s="1"/>
  <c r="X316" i="10"/>
  <c r="Y316" i="10" s="1"/>
  <c r="X315" i="10"/>
  <c r="Y315" i="10" s="1"/>
  <c r="X314" i="10"/>
  <c r="Y314" i="10" s="1"/>
  <c r="X313" i="10"/>
  <c r="Y313" i="10" s="1"/>
  <c r="X312" i="10"/>
  <c r="Y312" i="10" s="1"/>
  <c r="X311" i="10"/>
  <c r="Y311" i="10" s="1"/>
  <c r="X310" i="10"/>
  <c r="Y310" i="10" s="1"/>
  <c r="X309" i="10"/>
  <c r="Y309" i="10" s="1"/>
  <c r="X308" i="10"/>
  <c r="Y308" i="10" s="1"/>
  <c r="X307" i="10"/>
  <c r="Y307" i="10" s="1"/>
  <c r="X306" i="10"/>
  <c r="Y306" i="10" s="1"/>
  <c r="X305" i="10"/>
  <c r="Y305" i="10" s="1"/>
  <c r="X304" i="10"/>
  <c r="Y304" i="10" s="1"/>
  <c r="X303" i="10"/>
  <c r="Y303" i="10" s="1"/>
  <c r="X302" i="10"/>
  <c r="Y302" i="10" s="1"/>
  <c r="X301" i="10"/>
  <c r="Y301" i="10" s="1"/>
  <c r="X300" i="10"/>
  <c r="Y300" i="10" s="1"/>
  <c r="X299" i="10"/>
  <c r="Y299" i="10" s="1"/>
  <c r="X298" i="10"/>
  <c r="Y298" i="10" s="1"/>
  <c r="X297" i="10"/>
  <c r="Y297" i="10" s="1"/>
  <c r="X296" i="10"/>
  <c r="Y296" i="10" s="1"/>
  <c r="X295" i="10"/>
  <c r="Y295" i="10" s="1"/>
  <c r="X294" i="10"/>
  <c r="Y294" i="10" s="1"/>
  <c r="X293" i="10"/>
  <c r="Y293" i="10" s="1"/>
  <c r="X292" i="10"/>
  <c r="Y292" i="10" s="1"/>
  <c r="X291" i="10"/>
  <c r="Y291" i="10" s="1"/>
  <c r="X290" i="10"/>
  <c r="Y290" i="10" s="1"/>
  <c r="X289" i="10"/>
  <c r="Y289" i="10" s="1"/>
  <c r="X288" i="10"/>
  <c r="Y288" i="10" s="1"/>
  <c r="X287" i="10"/>
  <c r="Y287" i="10" s="1"/>
  <c r="X286" i="10"/>
  <c r="Y286" i="10" s="1"/>
  <c r="X285" i="10"/>
  <c r="Y285" i="10" s="1"/>
  <c r="X284" i="10"/>
  <c r="Y284" i="10" s="1"/>
  <c r="X283" i="10"/>
  <c r="Y283" i="10" s="1"/>
  <c r="X282" i="10"/>
  <c r="Y282" i="10" s="1"/>
  <c r="X281" i="10"/>
  <c r="Y281" i="10" s="1"/>
  <c r="X280" i="10"/>
  <c r="Y280" i="10" s="1"/>
  <c r="X279" i="10"/>
  <c r="Y279" i="10" s="1"/>
  <c r="X278" i="10"/>
  <c r="Y278" i="10" s="1"/>
  <c r="X277" i="10"/>
  <c r="Y277" i="10" s="1"/>
  <c r="X276" i="10"/>
  <c r="Y276" i="10" s="1"/>
  <c r="X275" i="10"/>
  <c r="Y275" i="10" s="1"/>
  <c r="X274" i="10"/>
  <c r="Y274" i="10" s="1"/>
  <c r="X273" i="10"/>
  <c r="Y273" i="10" s="1"/>
  <c r="X272" i="10"/>
  <c r="Y272" i="10" s="1"/>
  <c r="X271" i="10"/>
  <c r="Y271" i="10" s="1"/>
  <c r="X270" i="10"/>
  <c r="Y270" i="10" s="1"/>
  <c r="X269" i="10"/>
  <c r="Y269" i="10" s="1"/>
  <c r="X268" i="10"/>
  <c r="Y268" i="10" s="1"/>
  <c r="X267" i="10"/>
  <c r="Y267" i="10" s="1"/>
  <c r="X266" i="10"/>
  <c r="Y266" i="10" s="1"/>
  <c r="X265" i="10"/>
  <c r="Y265" i="10" s="1"/>
  <c r="X264" i="10"/>
  <c r="Y264" i="10" s="1"/>
  <c r="X263" i="10"/>
  <c r="Y263" i="10" s="1"/>
  <c r="X262" i="10"/>
  <c r="Y262" i="10" s="1"/>
  <c r="X261" i="10"/>
  <c r="Y261" i="10" s="1"/>
  <c r="X260" i="10"/>
  <c r="Y260" i="10" s="1"/>
  <c r="X259" i="10"/>
  <c r="Y259" i="10" s="1"/>
  <c r="X258" i="10"/>
  <c r="Y258" i="10" s="1"/>
  <c r="X257" i="10"/>
  <c r="Y257" i="10" s="1"/>
  <c r="X256" i="10"/>
  <c r="Y256" i="10" s="1"/>
  <c r="X255" i="10"/>
  <c r="Y255" i="10" s="1"/>
  <c r="X254" i="10"/>
  <c r="Y254" i="10" s="1"/>
  <c r="X253" i="10"/>
  <c r="Y253" i="10" s="1"/>
  <c r="X252" i="10"/>
  <c r="Y252" i="10" s="1"/>
  <c r="X251" i="10"/>
  <c r="Y251" i="10" s="1"/>
  <c r="X250" i="10"/>
  <c r="Y250" i="10" s="1"/>
  <c r="X249" i="10"/>
  <c r="Y249" i="10" s="1"/>
  <c r="X248" i="10"/>
  <c r="Y248" i="10" s="1"/>
  <c r="X247" i="10"/>
  <c r="Y247" i="10" s="1"/>
  <c r="X246" i="10"/>
  <c r="Y246" i="10" s="1"/>
  <c r="X245" i="10"/>
  <c r="Y245" i="10" s="1"/>
  <c r="X244" i="10"/>
  <c r="Y244" i="10" s="1"/>
  <c r="X243" i="10"/>
  <c r="Y243" i="10" s="1"/>
  <c r="X242" i="10"/>
  <c r="Y242" i="10" s="1"/>
  <c r="X241" i="10"/>
  <c r="Y241" i="10" s="1"/>
  <c r="X240" i="10"/>
  <c r="Y240" i="10" s="1"/>
  <c r="X239" i="10"/>
  <c r="Y239" i="10" s="1"/>
  <c r="X238" i="10"/>
  <c r="Y238" i="10" s="1"/>
  <c r="X237" i="10"/>
  <c r="Y237" i="10" s="1"/>
  <c r="X236" i="10"/>
  <c r="Y236" i="10" s="1"/>
  <c r="X235" i="10"/>
  <c r="Y235" i="10" s="1"/>
  <c r="X234" i="10"/>
  <c r="Y234" i="10" s="1"/>
  <c r="X233" i="10"/>
  <c r="Y233" i="10" s="1"/>
  <c r="X232" i="10"/>
  <c r="Y232" i="10" s="1"/>
  <c r="X231" i="10"/>
  <c r="Y231" i="10" s="1"/>
  <c r="X230" i="10"/>
  <c r="Y230" i="10" s="1"/>
  <c r="X229" i="10"/>
  <c r="Y229" i="10" s="1"/>
  <c r="X228" i="10"/>
  <c r="Y228" i="10" s="1"/>
  <c r="X227" i="10"/>
  <c r="Y227" i="10" s="1"/>
  <c r="X226" i="10"/>
  <c r="Y226" i="10" s="1"/>
  <c r="X225" i="10"/>
  <c r="Y225" i="10" s="1"/>
  <c r="X224" i="10"/>
  <c r="Y224" i="10" s="1"/>
  <c r="X223" i="10"/>
  <c r="Y223" i="10" s="1"/>
  <c r="X222" i="10"/>
  <c r="Y222" i="10" s="1"/>
  <c r="X221" i="10"/>
  <c r="Y221" i="10" s="1"/>
  <c r="X220" i="10"/>
  <c r="Y220" i="10" s="1"/>
  <c r="X219" i="10"/>
  <c r="Y219" i="10" s="1"/>
  <c r="X218" i="10"/>
  <c r="Y218" i="10" s="1"/>
  <c r="X217" i="10"/>
  <c r="Y217" i="10" s="1"/>
  <c r="X216" i="10"/>
  <c r="Y216" i="10" s="1"/>
  <c r="X215" i="10"/>
  <c r="Y215" i="10" s="1"/>
  <c r="X214" i="10"/>
  <c r="Y214" i="10" s="1"/>
  <c r="X213" i="10"/>
  <c r="Y213" i="10" s="1"/>
  <c r="X212" i="10"/>
  <c r="Y212" i="10" s="1"/>
  <c r="X211" i="10"/>
  <c r="Y211" i="10" s="1"/>
  <c r="X210" i="10"/>
  <c r="Y210" i="10" s="1"/>
  <c r="X209" i="10"/>
  <c r="X208" i="10"/>
  <c r="X207" i="10"/>
  <c r="X206" i="10"/>
  <c r="X205" i="10"/>
  <c r="X204" i="10"/>
  <c r="X203" i="10"/>
  <c r="X202" i="10"/>
  <c r="Y202" i="10" s="1"/>
  <c r="X201" i="10"/>
  <c r="X200" i="10"/>
  <c r="X199" i="10"/>
  <c r="X198" i="10"/>
  <c r="X197" i="10"/>
  <c r="X196" i="10"/>
  <c r="X195" i="10"/>
  <c r="X194" i="10"/>
  <c r="X193" i="10"/>
  <c r="X192" i="10"/>
  <c r="X191" i="10"/>
  <c r="X190" i="10"/>
  <c r="X189" i="10"/>
  <c r="X188" i="10"/>
  <c r="X187" i="10"/>
  <c r="X186" i="10"/>
  <c r="X185" i="10"/>
  <c r="X184" i="10"/>
  <c r="X183" i="10"/>
  <c r="X182" i="10"/>
  <c r="X181" i="10"/>
  <c r="X180" i="10"/>
  <c r="X179" i="10"/>
  <c r="X178" i="10"/>
  <c r="Y178" i="10" s="1"/>
  <c r="X177" i="10"/>
  <c r="Y177" i="10" s="1"/>
  <c r="X176" i="10"/>
  <c r="Y176" i="10" s="1"/>
  <c r="X175" i="10"/>
  <c r="Y175" i="10" s="1"/>
  <c r="X174" i="10"/>
  <c r="Y174" i="10" s="1"/>
  <c r="X173" i="10"/>
  <c r="Y173" i="10" s="1"/>
  <c r="X172" i="10"/>
  <c r="Y172" i="10" s="1"/>
  <c r="X171" i="10"/>
  <c r="Y171" i="10" s="1"/>
  <c r="X170" i="10"/>
  <c r="Y170" i="10" s="1"/>
  <c r="X169" i="10"/>
  <c r="Y169" i="10" s="1"/>
  <c r="X168" i="10"/>
  <c r="Y168" i="10" s="1"/>
  <c r="X167" i="10"/>
  <c r="Y167" i="10" s="1"/>
  <c r="X166" i="10"/>
  <c r="Y166" i="10" s="1"/>
  <c r="X165" i="10"/>
  <c r="Y165" i="10" s="1"/>
  <c r="X164" i="10"/>
  <c r="Y164" i="10" s="1"/>
  <c r="X163" i="10"/>
  <c r="Y163" i="10" s="1"/>
  <c r="X162" i="10"/>
  <c r="Y162" i="10" s="1"/>
  <c r="X161" i="10"/>
  <c r="Y161" i="10" s="1"/>
  <c r="X160" i="10"/>
  <c r="Y160" i="10" s="1"/>
  <c r="X159" i="10"/>
  <c r="Y159" i="10" s="1"/>
  <c r="X158" i="10"/>
  <c r="Y158" i="10" s="1"/>
  <c r="X157" i="10"/>
  <c r="Y157" i="10" s="1"/>
  <c r="X156" i="10"/>
  <c r="Y156" i="10" s="1"/>
  <c r="X155" i="10"/>
  <c r="Y155" i="10" s="1"/>
  <c r="X154" i="10"/>
  <c r="Y154" i="10" s="1"/>
  <c r="X153" i="10"/>
  <c r="Y153" i="10" s="1"/>
  <c r="X152" i="10"/>
  <c r="Y152" i="10" s="1"/>
  <c r="X151" i="10"/>
  <c r="Y151" i="10" s="1"/>
  <c r="X150" i="10"/>
  <c r="Y150" i="10" s="1"/>
  <c r="X149" i="10"/>
  <c r="Y149" i="10" s="1"/>
  <c r="X148" i="10"/>
  <c r="Y148" i="10" s="1"/>
  <c r="X147" i="10"/>
  <c r="Y147" i="10" s="1"/>
  <c r="X146" i="10"/>
  <c r="Y146" i="10" s="1"/>
  <c r="X145" i="10"/>
  <c r="Y145" i="10" s="1"/>
  <c r="X144" i="10"/>
  <c r="Y144" i="10" s="1"/>
  <c r="X143" i="10"/>
  <c r="Y143" i="10" s="1"/>
  <c r="X142" i="10"/>
  <c r="Y142" i="10" s="1"/>
  <c r="X141" i="10"/>
  <c r="Y141" i="10" s="1"/>
  <c r="X140" i="10"/>
  <c r="Y140" i="10" s="1"/>
  <c r="X139" i="10"/>
  <c r="Y139" i="10" s="1"/>
  <c r="X138" i="10"/>
  <c r="Y138" i="10" s="1"/>
  <c r="X137" i="10"/>
  <c r="Y137" i="10" s="1"/>
  <c r="X136" i="10"/>
  <c r="Y136" i="10" s="1"/>
  <c r="X135" i="10"/>
  <c r="Y135" i="10" s="1"/>
  <c r="X134" i="10"/>
  <c r="Y134" i="10" s="1"/>
  <c r="X133" i="10"/>
  <c r="Y133" i="10" s="1"/>
  <c r="X132" i="10"/>
  <c r="Y132" i="10" s="1"/>
  <c r="X131" i="10"/>
  <c r="Y131" i="10" s="1"/>
  <c r="X130" i="10"/>
  <c r="Y130" i="10" s="1"/>
  <c r="X129" i="10"/>
  <c r="Y129" i="10" s="1"/>
  <c r="X128" i="10"/>
  <c r="Y128" i="10" s="1"/>
  <c r="X127" i="10"/>
  <c r="Y127" i="10" s="1"/>
  <c r="X126" i="10"/>
  <c r="Y126" i="10" s="1"/>
  <c r="X125" i="10"/>
  <c r="Y125" i="10" s="1"/>
  <c r="X124" i="10"/>
  <c r="Y124" i="10" s="1"/>
  <c r="X123" i="10"/>
  <c r="Y123" i="10" s="1"/>
  <c r="X122" i="10"/>
  <c r="Y122" i="10" s="1"/>
  <c r="X121" i="10"/>
  <c r="Y121" i="10" s="1"/>
  <c r="X120" i="10"/>
  <c r="Y120" i="10" s="1"/>
  <c r="X119" i="10"/>
  <c r="Y119" i="10" s="1"/>
  <c r="X118" i="10"/>
  <c r="Y118" i="10" s="1"/>
  <c r="X117" i="10"/>
  <c r="Y117" i="10" s="1"/>
  <c r="X116" i="10"/>
  <c r="Y116" i="10" s="1"/>
  <c r="X115" i="10"/>
  <c r="Y115" i="10" s="1"/>
  <c r="X114" i="10"/>
  <c r="Y114" i="10" s="1"/>
  <c r="X113" i="10"/>
  <c r="Y113" i="10" s="1"/>
  <c r="X112" i="10"/>
  <c r="Y112" i="10" s="1"/>
  <c r="X111" i="10"/>
  <c r="Y111" i="10" s="1"/>
  <c r="X110" i="10"/>
  <c r="Y110" i="10" s="1"/>
  <c r="X109" i="10"/>
  <c r="Y109" i="10" s="1"/>
  <c r="X108" i="10"/>
  <c r="Y108" i="10" s="1"/>
  <c r="X107" i="10"/>
  <c r="Y107" i="10" s="1"/>
  <c r="X106" i="10"/>
  <c r="Y106" i="10" s="1"/>
  <c r="X105" i="10"/>
  <c r="Y105" i="10" s="1"/>
  <c r="X104" i="10"/>
  <c r="Y104" i="10" s="1"/>
  <c r="X103" i="10"/>
  <c r="Y103" i="10" s="1"/>
  <c r="X102" i="10"/>
  <c r="Y102" i="10" s="1"/>
  <c r="X101" i="10"/>
  <c r="Y101" i="10" s="1"/>
  <c r="X100" i="10"/>
  <c r="Y100" i="10" s="1"/>
  <c r="X99" i="10"/>
  <c r="Y99" i="10" s="1"/>
  <c r="X98" i="10"/>
  <c r="Y98" i="10" s="1"/>
  <c r="X97" i="10"/>
  <c r="Y97" i="10" s="1"/>
  <c r="X96" i="10"/>
  <c r="Y96" i="10" s="1"/>
  <c r="X95" i="10"/>
  <c r="Y95" i="10" s="1"/>
  <c r="X94" i="10"/>
  <c r="Y94" i="10" s="1"/>
  <c r="X93" i="10"/>
  <c r="Y93" i="10" s="1"/>
  <c r="X92" i="10"/>
  <c r="Y92" i="10" s="1"/>
  <c r="X91" i="10"/>
  <c r="Y91" i="10" s="1"/>
  <c r="X90" i="10"/>
  <c r="Y90" i="10" s="1"/>
  <c r="X89" i="10"/>
  <c r="Y89" i="10" s="1"/>
  <c r="X88" i="10"/>
  <c r="Y88" i="10" s="1"/>
  <c r="X87" i="10"/>
  <c r="Y87" i="10" s="1"/>
  <c r="X86" i="10"/>
  <c r="Y86" i="10" s="1"/>
  <c r="X85" i="10"/>
  <c r="Y85" i="10" s="1"/>
  <c r="X84" i="10"/>
  <c r="Y84" i="10" s="1"/>
  <c r="X83" i="10"/>
  <c r="Y83" i="10" s="1"/>
  <c r="X82" i="10"/>
  <c r="Y82" i="10" s="1"/>
  <c r="X81" i="10"/>
  <c r="Y81" i="10" s="1"/>
  <c r="X80" i="10"/>
  <c r="Y80" i="10" s="1"/>
  <c r="X79" i="10"/>
  <c r="Y79" i="10" s="1"/>
  <c r="X78" i="10"/>
  <c r="Y78" i="10" s="1"/>
  <c r="X77" i="10"/>
  <c r="Y77" i="10" s="1"/>
  <c r="X76" i="10"/>
  <c r="Y76" i="10" s="1"/>
  <c r="X75" i="10"/>
  <c r="Y75" i="10" s="1"/>
  <c r="X74" i="10"/>
  <c r="Y74" i="10" s="1"/>
  <c r="X73" i="10"/>
  <c r="Y73" i="10" s="1"/>
  <c r="X72" i="10"/>
  <c r="Y72" i="10" s="1"/>
  <c r="X71" i="10"/>
  <c r="Y71" i="10" s="1"/>
  <c r="X70" i="10"/>
  <c r="Y70" i="10" s="1"/>
  <c r="X69" i="10"/>
  <c r="Y69" i="10" s="1"/>
  <c r="X68" i="10"/>
  <c r="Y68" i="10" s="1"/>
  <c r="X67" i="10"/>
  <c r="Y67" i="10" s="1"/>
  <c r="X66" i="10"/>
  <c r="Y66" i="10" s="1"/>
  <c r="X65" i="10"/>
  <c r="Y65" i="10" s="1"/>
  <c r="X64" i="10"/>
  <c r="Y64" i="10" s="1"/>
  <c r="X63" i="10"/>
  <c r="Y63" i="10" s="1"/>
  <c r="X62" i="10"/>
  <c r="Y62" i="10" s="1"/>
  <c r="X61" i="10"/>
  <c r="Y61" i="10" s="1"/>
  <c r="X60" i="10"/>
  <c r="Y60" i="10" s="1"/>
  <c r="X59" i="10"/>
  <c r="Y59" i="10" s="1"/>
  <c r="X58" i="10"/>
  <c r="Y58" i="10" s="1"/>
  <c r="X57" i="10"/>
  <c r="Y57" i="10" s="1"/>
  <c r="X56" i="10"/>
  <c r="Y56" i="10" s="1"/>
  <c r="X55" i="10"/>
  <c r="Y55" i="10" s="1"/>
  <c r="X54" i="10"/>
  <c r="Y54" i="10" s="1"/>
  <c r="X53" i="10"/>
  <c r="Y53" i="10" s="1"/>
  <c r="X52" i="10"/>
  <c r="Y52" i="10" s="1"/>
  <c r="X51" i="10"/>
  <c r="Y51" i="10" s="1"/>
  <c r="X50" i="10"/>
  <c r="Y50" i="10" s="1"/>
  <c r="X49" i="10"/>
  <c r="Y49" i="10" s="1"/>
  <c r="X48" i="10"/>
  <c r="Y48" i="10" s="1"/>
  <c r="X47" i="10"/>
  <c r="Y47" i="10" s="1"/>
  <c r="X46" i="10"/>
  <c r="Y46" i="10" s="1"/>
  <c r="X45" i="10"/>
  <c r="Y45" i="10" s="1"/>
  <c r="X44" i="10"/>
  <c r="Y44" i="10" s="1"/>
  <c r="X43" i="10"/>
  <c r="Y43" i="10" s="1"/>
  <c r="X42" i="10"/>
  <c r="Y42" i="10" s="1"/>
  <c r="X41" i="10"/>
  <c r="Y41" i="10" s="1"/>
  <c r="X40" i="10"/>
  <c r="Y40" i="10" s="1"/>
  <c r="X39" i="10"/>
  <c r="Y39" i="10" s="1"/>
  <c r="X38" i="10"/>
  <c r="Y38" i="10" s="1"/>
  <c r="X37" i="10"/>
  <c r="Y37" i="10" s="1"/>
  <c r="X36" i="10"/>
  <c r="Y36" i="10" s="1"/>
  <c r="X35" i="10"/>
  <c r="Y35" i="10" s="1"/>
  <c r="X34" i="10"/>
  <c r="Y34" i="10" s="1"/>
  <c r="X33" i="10"/>
  <c r="Y33" i="10" s="1"/>
  <c r="X32" i="10"/>
  <c r="Y32" i="10" s="1"/>
  <c r="X31" i="10"/>
  <c r="Y31" i="10" s="1"/>
  <c r="X30" i="10"/>
  <c r="Y30" i="10" s="1"/>
  <c r="X29" i="10"/>
  <c r="Y29" i="10" s="1"/>
  <c r="X28" i="10"/>
  <c r="Y28" i="10" s="1"/>
  <c r="X27" i="10"/>
  <c r="Y27" i="10" s="1"/>
  <c r="X26" i="10"/>
  <c r="Y26" i="10" s="1"/>
  <c r="X25" i="10"/>
  <c r="Y25" i="10" s="1"/>
  <c r="X24" i="10"/>
  <c r="Y24" i="10" s="1"/>
  <c r="X23" i="10"/>
  <c r="Y23" i="10" s="1"/>
  <c r="X22" i="10"/>
  <c r="Y22" i="10" s="1"/>
  <c r="X21" i="10"/>
  <c r="Y21" i="10" s="1"/>
  <c r="X20" i="10"/>
  <c r="Y20" i="10" s="1"/>
  <c r="X19" i="10"/>
  <c r="Y19" i="10" s="1"/>
  <c r="X18" i="10"/>
  <c r="Y18" i="10" s="1"/>
  <c r="X17" i="10"/>
  <c r="Y17" i="10" s="1"/>
  <c r="X16" i="10"/>
  <c r="Y16" i="10" s="1"/>
  <c r="X15" i="10"/>
  <c r="Y15" i="10" s="1"/>
  <c r="X14" i="10"/>
  <c r="Y14" i="10" s="1"/>
  <c r="X13" i="10"/>
  <c r="Y13" i="10" s="1"/>
  <c r="X12" i="10"/>
  <c r="Y12" i="10" s="1"/>
  <c r="X11" i="10"/>
  <c r="Y11" i="10" s="1"/>
  <c r="X10" i="10"/>
  <c r="Y10" i="10" s="1"/>
  <c r="X9" i="10"/>
  <c r="Y9" i="10" s="1"/>
  <c r="X8" i="10"/>
  <c r="Y8" i="10" s="1"/>
  <c r="X7" i="10"/>
  <c r="Y7" i="10" s="1"/>
  <c r="X6" i="10"/>
  <c r="Y6" i="10" s="1"/>
  <c r="X5" i="10"/>
  <c r="Y5" i="10" s="1"/>
  <c r="X4" i="10"/>
  <c r="Y4" i="10" s="1"/>
  <c r="Q1000" i="9"/>
  <c r="Q999" i="9"/>
  <c r="Q998" i="9"/>
  <c r="Q997" i="9"/>
  <c r="Q996" i="9"/>
  <c r="Q995" i="9"/>
  <c r="Q994" i="9"/>
  <c r="Q993" i="9"/>
  <c r="Q992" i="9"/>
  <c r="Q991" i="9"/>
  <c r="Q990" i="9"/>
  <c r="Q989" i="9"/>
  <c r="Q988" i="9"/>
  <c r="Q987" i="9"/>
  <c r="Q986" i="9"/>
  <c r="Q985" i="9"/>
  <c r="Q984" i="9"/>
  <c r="Q983" i="9"/>
  <c r="Q982" i="9"/>
  <c r="Q981" i="9"/>
  <c r="Q980" i="9"/>
  <c r="Q979" i="9"/>
  <c r="Q978" i="9"/>
  <c r="Q977" i="9"/>
  <c r="Q976" i="9"/>
  <c r="Q975" i="9"/>
  <c r="Q974" i="9"/>
  <c r="Q973" i="9"/>
  <c r="Q972" i="9"/>
  <c r="Q971" i="9"/>
  <c r="Q970" i="9"/>
  <c r="Q969" i="9"/>
  <c r="Q968" i="9"/>
  <c r="Q967" i="9"/>
  <c r="Q966" i="9"/>
  <c r="Q965" i="9"/>
  <c r="Q964" i="9"/>
  <c r="Q963" i="9"/>
  <c r="Q962" i="9"/>
  <c r="Q961" i="9"/>
  <c r="Q960" i="9"/>
  <c r="Q959" i="9"/>
  <c r="Q958" i="9"/>
  <c r="Q957" i="9"/>
  <c r="Q956" i="9"/>
  <c r="Q955" i="9"/>
  <c r="Q954" i="9"/>
  <c r="Q953" i="9"/>
  <c r="Q952" i="9"/>
  <c r="Q951" i="9"/>
  <c r="Q950" i="9"/>
  <c r="Q949" i="9"/>
  <c r="Q948" i="9"/>
  <c r="Q947" i="9"/>
  <c r="Q946" i="9"/>
  <c r="Q945" i="9"/>
  <c r="Q944" i="9"/>
  <c r="Q943" i="9"/>
  <c r="Q942" i="9"/>
  <c r="Q941" i="9"/>
  <c r="Q940" i="9"/>
  <c r="Q939" i="9"/>
  <c r="Q938" i="9"/>
  <c r="Q937" i="9"/>
  <c r="Q936" i="9"/>
  <c r="Q935" i="9"/>
  <c r="Q934" i="9"/>
  <c r="Q933" i="9"/>
  <c r="Q932" i="9"/>
  <c r="Q931" i="9"/>
  <c r="Q930" i="9"/>
  <c r="Q929" i="9"/>
  <c r="Q928" i="9"/>
  <c r="Q927" i="9"/>
  <c r="Q926" i="9"/>
  <c r="Q925" i="9"/>
  <c r="Q924" i="9"/>
  <c r="Q923" i="9"/>
  <c r="Q922" i="9"/>
  <c r="Q921" i="9"/>
  <c r="Q920" i="9"/>
  <c r="Q919" i="9"/>
  <c r="Q918" i="9"/>
  <c r="Q917" i="9"/>
  <c r="Q916" i="9"/>
  <c r="Q915" i="9"/>
  <c r="Q914" i="9"/>
  <c r="Q913" i="9"/>
  <c r="Q912" i="9"/>
  <c r="Q911" i="9"/>
  <c r="Q910" i="9"/>
  <c r="Q909" i="9"/>
  <c r="Q908" i="9"/>
  <c r="Q907" i="9"/>
  <c r="Q906" i="9"/>
  <c r="Q905" i="9"/>
  <c r="Q904" i="9"/>
  <c r="Q903" i="9"/>
  <c r="Q902" i="9"/>
  <c r="Q901" i="9"/>
  <c r="Q900" i="9"/>
  <c r="Q899" i="9"/>
  <c r="Q898" i="9"/>
  <c r="Q897" i="9"/>
  <c r="Q896" i="9"/>
  <c r="Q895" i="9"/>
  <c r="Q894" i="9"/>
  <c r="Q893" i="9"/>
  <c r="Q892" i="9"/>
  <c r="Q891" i="9"/>
  <c r="Q890" i="9"/>
  <c r="Q889" i="9"/>
  <c r="Q888" i="9"/>
  <c r="Q887" i="9"/>
  <c r="Q886" i="9"/>
  <c r="Q885" i="9"/>
  <c r="Q884" i="9"/>
  <c r="Q883" i="9"/>
  <c r="Q882" i="9"/>
  <c r="Q881" i="9"/>
  <c r="Q880" i="9"/>
  <c r="Q879" i="9"/>
  <c r="Q878" i="9"/>
  <c r="Q877" i="9"/>
  <c r="Q876" i="9"/>
  <c r="Q875" i="9"/>
  <c r="Q874" i="9"/>
  <c r="Q873" i="9"/>
  <c r="Q872" i="9"/>
  <c r="Q871" i="9"/>
  <c r="Q870" i="9"/>
  <c r="Q869" i="9"/>
  <c r="Q868" i="9"/>
  <c r="Q867" i="9"/>
  <c r="Q866" i="9"/>
  <c r="Q865" i="9"/>
  <c r="Q864" i="9"/>
  <c r="Q863" i="9"/>
  <c r="Q862" i="9"/>
  <c r="Q861" i="9"/>
  <c r="Q860" i="9"/>
  <c r="Q859" i="9"/>
  <c r="Q858" i="9"/>
  <c r="Q857" i="9"/>
  <c r="Q856" i="9"/>
  <c r="Q855" i="9"/>
  <c r="Q854" i="9"/>
  <c r="Q853" i="9"/>
  <c r="Q852" i="9"/>
  <c r="Q851" i="9"/>
  <c r="Q850" i="9"/>
  <c r="Q849" i="9"/>
  <c r="Q848" i="9"/>
  <c r="Q847" i="9"/>
  <c r="Q846" i="9"/>
  <c r="Q845" i="9"/>
  <c r="Q844" i="9"/>
  <c r="Q843" i="9"/>
  <c r="Q842" i="9"/>
  <c r="Q841" i="9"/>
  <c r="Q840" i="9"/>
  <c r="Q839" i="9"/>
  <c r="Q838" i="9"/>
  <c r="Q837" i="9"/>
  <c r="Q836" i="9"/>
  <c r="Q835" i="9"/>
  <c r="Q834" i="9"/>
  <c r="Q833" i="9"/>
  <c r="Q832" i="9"/>
  <c r="Q831" i="9"/>
  <c r="Q830" i="9"/>
  <c r="Q829" i="9"/>
  <c r="Q828" i="9"/>
  <c r="Q827" i="9"/>
  <c r="Q826" i="9"/>
  <c r="Q825" i="9"/>
  <c r="Q824" i="9"/>
  <c r="Q823" i="9"/>
  <c r="Q822" i="9"/>
  <c r="Q821" i="9"/>
  <c r="Q820" i="9"/>
  <c r="Q819" i="9"/>
  <c r="Q818" i="9"/>
  <c r="Q817" i="9"/>
  <c r="Q816" i="9"/>
  <c r="Q815" i="9"/>
  <c r="Q814" i="9"/>
  <c r="Q813" i="9"/>
  <c r="Q812" i="9"/>
  <c r="Q811" i="9"/>
  <c r="Q810" i="9"/>
  <c r="Q809" i="9"/>
  <c r="Q808" i="9"/>
  <c r="Q807" i="9"/>
  <c r="Q806" i="9"/>
  <c r="Q805" i="9"/>
  <c r="Q804" i="9"/>
  <c r="Q803" i="9"/>
  <c r="Q802" i="9"/>
  <c r="Q801" i="9"/>
  <c r="Q800" i="9"/>
  <c r="Q799" i="9"/>
  <c r="Q798" i="9"/>
  <c r="Q797" i="9"/>
  <c r="Q796" i="9"/>
  <c r="Q795" i="9"/>
  <c r="Q794" i="9"/>
  <c r="Q793" i="9"/>
  <c r="Q792" i="9"/>
  <c r="Q791" i="9"/>
  <c r="Q790" i="9"/>
  <c r="Q789" i="9"/>
  <c r="Q788" i="9"/>
  <c r="Q787" i="9"/>
  <c r="Q786" i="9"/>
  <c r="Q785" i="9"/>
  <c r="Q784" i="9"/>
  <c r="Q783" i="9"/>
  <c r="Q782" i="9"/>
  <c r="Q781" i="9"/>
  <c r="Q780" i="9"/>
  <c r="Q779" i="9"/>
  <c r="Q778" i="9"/>
  <c r="Q777" i="9"/>
  <c r="Q776"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Q744" i="9"/>
  <c r="Q743" i="9"/>
  <c r="Q742" i="9"/>
  <c r="Q741" i="9"/>
  <c r="Q740" i="9"/>
  <c r="Q739" i="9"/>
  <c r="Q738" i="9"/>
  <c r="Q737" i="9"/>
  <c r="Q736" i="9"/>
  <c r="Q735" i="9"/>
  <c r="Q734" i="9"/>
  <c r="Q733" i="9"/>
  <c r="Q732" i="9"/>
  <c r="Q731" i="9"/>
  <c r="Q730" i="9"/>
  <c r="Q729" i="9"/>
  <c r="Q728" i="9"/>
  <c r="Q727" i="9"/>
  <c r="Q726" i="9"/>
  <c r="Q725" i="9"/>
  <c r="Q724" i="9"/>
  <c r="Q723" i="9"/>
  <c r="Q722" i="9"/>
  <c r="Q721" i="9"/>
  <c r="Q720" i="9"/>
  <c r="Q719" i="9"/>
  <c r="Q718" i="9"/>
  <c r="Q717" i="9"/>
  <c r="Q716" i="9"/>
  <c r="Q715" i="9"/>
  <c r="Q714" i="9"/>
  <c r="Q713" i="9"/>
  <c r="Q712" i="9"/>
  <c r="Q711" i="9"/>
  <c r="Q710" i="9"/>
  <c r="Q709" i="9"/>
  <c r="Q708" i="9"/>
  <c r="Q707" i="9"/>
  <c r="Q706" i="9"/>
  <c r="Q705" i="9"/>
  <c r="Q704" i="9"/>
  <c r="Q703" i="9"/>
  <c r="Q702" i="9"/>
  <c r="Q701" i="9"/>
  <c r="Q700" i="9"/>
  <c r="Q699" i="9"/>
  <c r="Q698" i="9"/>
  <c r="Q697" i="9"/>
  <c r="Q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R141" i="9" s="1"/>
  <c r="Q140" i="9"/>
  <c r="R140" i="9" s="1"/>
  <c r="Q139" i="9"/>
  <c r="R139" i="9" s="1"/>
  <c r="Q138" i="9"/>
  <c r="R138" i="9" s="1"/>
  <c r="Q137" i="9"/>
  <c r="R137" i="9" s="1"/>
  <c r="Q136" i="9"/>
  <c r="R136" i="9" s="1"/>
  <c r="Q135" i="9"/>
  <c r="R135" i="9" s="1"/>
  <c r="Q134" i="9"/>
  <c r="R134" i="9" s="1"/>
  <c r="Q133" i="9"/>
  <c r="R133" i="9" s="1"/>
  <c r="Q132" i="9"/>
  <c r="R132" i="9" s="1"/>
  <c r="Q131" i="9"/>
  <c r="R131" i="9" s="1"/>
  <c r="Q130" i="9"/>
  <c r="R130" i="9" s="1"/>
  <c r="Q129" i="9"/>
  <c r="R129" i="9" s="1"/>
  <c r="Q128" i="9"/>
  <c r="R128" i="9" s="1"/>
  <c r="Q127" i="9"/>
  <c r="R127" i="9" s="1"/>
  <c r="Q126" i="9"/>
  <c r="R126" i="9" s="1"/>
  <c r="Q125" i="9"/>
  <c r="R125" i="9" s="1"/>
  <c r="Q124" i="9"/>
  <c r="R124" i="9" s="1"/>
  <c r="Q123" i="9"/>
  <c r="R123" i="9" s="1"/>
  <c r="Q122" i="9"/>
  <c r="R122" i="9" s="1"/>
  <c r="Q121" i="9"/>
  <c r="R121" i="9" s="1"/>
  <c r="Q120" i="9"/>
  <c r="R120" i="9" s="1"/>
  <c r="Q119" i="9"/>
  <c r="R119" i="9" s="1"/>
  <c r="Q118" i="9"/>
  <c r="R118" i="9" s="1"/>
  <c r="Q117" i="9"/>
  <c r="R117" i="9" s="1"/>
  <c r="Q116" i="9"/>
  <c r="R116" i="9" s="1"/>
  <c r="Q115" i="9"/>
  <c r="R115" i="9" s="1"/>
  <c r="Q114" i="9"/>
  <c r="R114" i="9" s="1"/>
  <c r="Q113" i="9"/>
  <c r="R113" i="9" s="1"/>
  <c r="Q112" i="9"/>
  <c r="R112" i="9" s="1"/>
  <c r="Q111" i="9"/>
  <c r="R111" i="9" s="1"/>
  <c r="Q110" i="9"/>
  <c r="R110" i="9" s="1"/>
  <c r="Q109" i="9"/>
  <c r="R109" i="9" s="1"/>
  <c r="Q108" i="9"/>
  <c r="R108" i="9" s="1"/>
  <c r="Q107" i="9"/>
  <c r="R107" i="9" s="1"/>
  <c r="Q106" i="9"/>
  <c r="R106" i="9" s="1"/>
  <c r="Q105" i="9"/>
  <c r="R105" i="9" s="1"/>
  <c r="Q104" i="9"/>
  <c r="R104" i="9" s="1"/>
  <c r="Q103" i="9"/>
  <c r="R103" i="9" s="1"/>
  <c r="Q102" i="9"/>
  <c r="R102" i="9" s="1"/>
  <c r="Q101" i="9"/>
  <c r="R101" i="9" s="1"/>
  <c r="Q100" i="9"/>
  <c r="R100" i="9" s="1"/>
  <c r="Q99" i="9"/>
  <c r="R99" i="9" s="1"/>
  <c r="Q98" i="9"/>
  <c r="R98" i="9" s="1"/>
  <c r="Q97" i="9"/>
  <c r="R97" i="9" s="1"/>
  <c r="Q96" i="9"/>
  <c r="R96" i="9" s="1"/>
  <c r="Q95" i="9"/>
  <c r="R95" i="9" s="1"/>
  <c r="Q94" i="9"/>
  <c r="R94" i="9" s="1"/>
  <c r="Q93" i="9"/>
  <c r="R93" i="9" s="1"/>
  <c r="Q92" i="9"/>
  <c r="R92" i="9" s="1"/>
  <c r="Q91" i="9"/>
  <c r="R91" i="9" s="1"/>
  <c r="Q90" i="9"/>
  <c r="R90" i="9" s="1"/>
  <c r="Q89" i="9"/>
  <c r="R89" i="9" s="1"/>
  <c r="Q88" i="9"/>
  <c r="R88" i="9" s="1"/>
  <c r="Q87" i="9"/>
  <c r="R87" i="9" s="1"/>
  <c r="Q86" i="9"/>
  <c r="R86" i="9" s="1"/>
  <c r="Q85" i="9"/>
  <c r="R85" i="9" s="1"/>
  <c r="Q84" i="9"/>
  <c r="R84" i="9" s="1"/>
  <c r="Q83" i="9"/>
  <c r="R83" i="9" s="1"/>
  <c r="Q82" i="9"/>
  <c r="R82" i="9" s="1"/>
  <c r="Q81" i="9"/>
  <c r="R81" i="9" s="1"/>
  <c r="Q80" i="9"/>
  <c r="R80" i="9" s="1"/>
  <c r="Q79" i="9"/>
  <c r="R79" i="9" s="1"/>
  <c r="Q78" i="9"/>
  <c r="R78" i="9" s="1"/>
  <c r="Q77" i="9"/>
  <c r="R77" i="9" s="1"/>
  <c r="Q76" i="9"/>
  <c r="R76" i="9" s="1"/>
  <c r="Q75" i="9"/>
  <c r="R75" i="9" s="1"/>
  <c r="Q74" i="9"/>
  <c r="R74" i="9" s="1"/>
  <c r="Q73" i="9"/>
  <c r="R73" i="9" s="1"/>
  <c r="Q72" i="9"/>
  <c r="R72" i="9" s="1"/>
  <c r="Q71" i="9"/>
  <c r="R71" i="9" s="1"/>
  <c r="Q70" i="9"/>
  <c r="R70" i="9" s="1"/>
  <c r="Q69" i="9"/>
  <c r="R69" i="9" s="1"/>
  <c r="Q68" i="9"/>
  <c r="R68" i="9" s="1"/>
  <c r="Q67" i="9"/>
  <c r="R67" i="9" s="1"/>
  <c r="Q66" i="9"/>
  <c r="R66" i="9" s="1"/>
  <c r="Q65" i="9"/>
  <c r="R65" i="9" s="1"/>
  <c r="Q64" i="9"/>
  <c r="R64" i="9" s="1"/>
  <c r="Q63" i="9"/>
  <c r="R63" i="9" s="1"/>
  <c r="Q62" i="9"/>
  <c r="R62" i="9" s="1"/>
  <c r="Q61" i="9"/>
  <c r="R61" i="9" s="1"/>
  <c r="Q60" i="9"/>
  <c r="R60" i="9" s="1"/>
  <c r="Q59" i="9"/>
  <c r="R59" i="9" s="1"/>
  <c r="Q58" i="9"/>
  <c r="R58" i="9" s="1"/>
  <c r="Q57" i="9"/>
  <c r="R57" i="9" s="1"/>
  <c r="Q56" i="9"/>
  <c r="R56" i="9" s="1"/>
  <c r="Q55" i="9"/>
  <c r="R55" i="9" s="1"/>
  <c r="Q54" i="9"/>
  <c r="R54" i="9" s="1"/>
  <c r="Q53" i="9"/>
  <c r="R53" i="9" s="1"/>
  <c r="Q52" i="9"/>
  <c r="R52" i="9" s="1"/>
  <c r="Q51" i="9"/>
  <c r="R51" i="9" s="1"/>
  <c r="Q50" i="9"/>
  <c r="R50" i="9" s="1"/>
  <c r="Q49" i="9"/>
  <c r="R49" i="9" s="1"/>
  <c r="Q48" i="9"/>
  <c r="R48" i="9" s="1"/>
  <c r="Q47" i="9"/>
  <c r="R47" i="9" s="1"/>
  <c r="Q46" i="9"/>
  <c r="R46" i="9" s="1"/>
  <c r="Q45" i="9"/>
  <c r="R45" i="9" s="1"/>
  <c r="Q44" i="9"/>
  <c r="R44" i="9" s="1"/>
  <c r="Q43" i="9"/>
  <c r="R43" i="9" s="1"/>
  <c r="Q42" i="9"/>
  <c r="R42" i="9" s="1"/>
  <c r="Q41" i="9"/>
  <c r="R41" i="9" s="1"/>
  <c r="Q40" i="9"/>
  <c r="R40" i="9" s="1"/>
  <c r="Q39" i="9"/>
  <c r="R39" i="9" s="1"/>
  <c r="Q38" i="9"/>
  <c r="R38" i="9" s="1"/>
  <c r="Q37" i="9"/>
  <c r="R37" i="9" s="1"/>
  <c r="Q36" i="9"/>
  <c r="R36" i="9" s="1"/>
  <c r="Q35" i="9"/>
  <c r="R35" i="9" s="1"/>
  <c r="Q34" i="9"/>
  <c r="R34" i="9" s="1"/>
  <c r="Q33" i="9"/>
  <c r="R33" i="9" s="1"/>
  <c r="Q32" i="9"/>
  <c r="R32" i="9" s="1"/>
  <c r="Q31" i="9"/>
  <c r="R31" i="9" s="1"/>
  <c r="Q30" i="9"/>
  <c r="R30" i="9" s="1"/>
  <c r="Q29" i="9"/>
  <c r="R29" i="9" s="1"/>
  <c r="Q28" i="9"/>
  <c r="R28" i="9" s="1"/>
  <c r="Q27" i="9"/>
  <c r="R27" i="9" s="1"/>
  <c r="Q26" i="9"/>
  <c r="R26" i="9" s="1"/>
  <c r="Q25" i="9"/>
  <c r="R25" i="9" s="1"/>
  <c r="Q24" i="9"/>
  <c r="R24" i="9" s="1"/>
  <c r="Q23" i="9"/>
  <c r="R23" i="9" s="1"/>
  <c r="Q22" i="9"/>
  <c r="R22" i="9" s="1"/>
  <c r="Q21" i="9"/>
  <c r="R21" i="9" s="1"/>
  <c r="Q20" i="9"/>
  <c r="R20" i="9" s="1"/>
  <c r="Q19" i="9"/>
  <c r="R19" i="9" s="1"/>
  <c r="Q18" i="9"/>
  <c r="R18" i="9" s="1"/>
  <c r="Q17" i="9"/>
  <c r="R17" i="9" s="1"/>
  <c r="Q16" i="9"/>
  <c r="R16" i="9" s="1"/>
  <c r="Q15" i="9"/>
  <c r="R15" i="9" s="1"/>
  <c r="Q14" i="9"/>
  <c r="R14" i="9" s="1"/>
  <c r="Q13" i="9"/>
  <c r="R13" i="9" s="1"/>
  <c r="Q12" i="9"/>
  <c r="R12" i="9" s="1"/>
  <c r="Q11" i="9"/>
  <c r="R11" i="9" s="1"/>
  <c r="Q10" i="9"/>
  <c r="R10" i="9" s="1"/>
  <c r="Q9" i="9"/>
  <c r="R9" i="9" s="1"/>
  <c r="Q8" i="9"/>
  <c r="R8" i="9" s="1"/>
  <c r="Q7" i="9"/>
  <c r="R7" i="9" s="1"/>
  <c r="Q6" i="9"/>
  <c r="R6" i="9" s="1"/>
  <c r="Q5" i="9"/>
  <c r="R5" i="9" s="1"/>
  <c r="Q4" i="9"/>
  <c r="R4" i="9" s="1"/>
  <c r="X5" i="2"/>
  <c r="Y5" i="2" s="1"/>
  <c r="X6" i="2"/>
  <c r="Y6" i="2" s="1"/>
  <c r="X7" i="2"/>
  <c r="Y7" i="2" s="1"/>
  <c r="X8" i="2"/>
  <c r="Y8" i="2" s="1"/>
  <c r="X9" i="2"/>
  <c r="Y9" i="2" s="1"/>
  <c r="X10" i="2"/>
  <c r="Y10" i="2" s="1"/>
  <c r="X11" i="2"/>
  <c r="Y11" i="2" s="1"/>
  <c r="X12" i="2"/>
  <c r="Y12" i="2" s="1"/>
  <c r="X13" i="2"/>
  <c r="Y13" i="2" s="1"/>
  <c r="X14" i="2"/>
  <c r="Y14" i="2" s="1"/>
  <c r="X15" i="2"/>
  <c r="Y15" i="2" s="1"/>
  <c r="X16" i="2"/>
  <c r="Y16" i="2" s="1"/>
  <c r="X17" i="2"/>
  <c r="Y17" i="2" s="1"/>
  <c r="X18" i="2"/>
  <c r="Y18" i="2" s="1"/>
  <c r="X19" i="2"/>
  <c r="Y19" i="2" s="1"/>
  <c r="X20" i="2"/>
  <c r="Y20" i="2" s="1"/>
  <c r="X21" i="2"/>
  <c r="Y21" i="2" s="1"/>
  <c r="X22" i="2"/>
  <c r="Y22" i="2" s="1"/>
  <c r="X23" i="2"/>
  <c r="Y23" i="2" s="1"/>
  <c r="X24" i="2"/>
  <c r="Y24" i="2" s="1"/>
  <c r="X25" i="2"/>
  <c r="Y25" i="2" s="1"/>
  <c r="X26" i="2"/>
  <c r="Y26" i="2" s="1"/>
  <c r="X27" i="2"/>
  <c r="Y27" i="2" s="1"/>
  <c r="X28" i="2"/>
  <c r="Y28" i="2" s="1"/>
  <c r="X29" i="2"/>
  <c r="Y29" i="2" s="1"/>
  <c r="X30" i="2"/>
  <c r="Y30" i="2" s="1"/>
  <c r="X31" i="2"/>
  <c r="Y31" i="2" s="1"/>
  <c r="X32" i="2"/>
  <c r="Y32" i="2" s="1"/>
  <c r="X33" i="2"/>
  <c r="Y33" i="2" s="1"/>
  <c r="X34" i="2"/>
  <c r="Y34" i="2" s="1"/>
  <c r="X35" i="2"/>
  <c r="Y35" i="2" s="1"/>
  <c r="X36" i="2"/>
  <c r="Y36" i="2" s="1"/>
  <c r="X37" i="2"/>
  <c r="Y37" i="2" s="1"/>
  <c r="X38" i="2"/>
  <c r="Y38" i="2" s="1"/>
  <c r="X39" i="2"/>
  <c r="Y39" i="2" s="1"/>
  <c r="X40" i="2"/>
  <c r="Y40" i="2" s="1"/>
  <c r="X41" i="2"/>
  <c r="Y41" i="2" s="1"/>
  <c r="X42" i="2"/>
  <c r="Y42" i="2" s="1"/>
  <c r="X43" i="2"/>
  <c r="Y43" i="2" s="1"/>
  <c r="X44" i="2"/>
  <c r="Y44" i="2" s="1"/>
  <c r="X45" i="2"/>
  <c r="Y45" i="2" s="1"/>
  <c r="X46" i="2"/>
  <c r="Y46" i="2" s="1"/>
  <c r="X47" i="2"/>
  <c r="Y47" i="2" s="1"/>
  <c r="X48" i="2"/>
  <c r="Y48" i="2" s="1"/>
  <c r="X49" i="2"/>
  <c r="Y49" i="2" s="1"/>
  <c r="X50" i="2"/>
  <c r="Y50" i="2" s="1"/>
  <c r="X51" i="2"/>
  <c r="Y51" i="2" s="1"/>
  <c r="X52" i="2"/>
  <c r="Y52" i="2" s="1"/>
  <c r="X53" i="2"/>
  <c r="Y53" i="2" s="1"/>
  <c r="X54" i="2"/>
  <c r="Y54" i="2" s="1"/>
  <c r="X55" i="2"/>
  <c r="Y55" i="2" s="1"/>
  <c r="X56" i="2"/>
  <c r="Y56" i="2" s="1"/>
  <c r="X57" i="2"/>
  <c r="Y57" i="2" s="1"/>
  <c r="X58" i="2"/>
  <c r="Y58" i="2" s="1"/>
  <c r="X59" i="2"/>
  <c r="Y59" i="2" s="1"/>
  <c r="X60" i="2"/>
  <c r="Y60" i="2" s="1"/>
  <c r="X61" i="2"/>
  <c r="Y61" i="2" s="1"/>
  <c r="X62" i="2"/>
  <c r="Y62" i="2" s="1"/>
  <c r="X63" i="2"/>
  <c r="Y63" i="2" s="1"/>
  <c r="X64" i="2"/>
  <c r="Y64" i="2" s="1"/>
  <c r="X65" i="2"/>
  <c r="Y65" i="2" s="1"/>
  <c r="X66" i="2"/>
  <c r="Y66" i="2" s="1"/>
  <c r="X67" i="2"/>
  <c r="Y67" i="2" s="1"/>
  <c r="X68" i="2"/>
  <c r="Y68" i="2" s="1"/>
  <c r="X69" i="2"/>
  <c r="Y69" i="2" s="1"/>
  <c r="X70" i="2"/>
  <c r="Y70" i="2" s="1"/>
  <c r="X71" i="2"/>
  <c r="Y71" i="2" s="1"/>
  <c r="X72" i="2"/>
  <c r="Y72" i="2" s="1"/>
  <c r="X73" i="2"/>
  <c r="Y73" i="2" s="1"/>
  <c r="X74" i="2"/>
  <c r="Y74" i="2" s="1"/>
  <c r="X75" i="2"/>
  <c r="Y75" i="2" s="1"/>
  <c r="X76" i="2"/>
  <c r="Y76" i="2" s="1"/>
  <c r="X77" i="2"/>
  <c r="Y77" i="2" s="1"/>
  <c r="X78" i="2"/>
  <c r="Y78" i="2" s="1"/>
  <c r="X79" i="2"/>
  <c r="Y79" i="2" s="1"/>
  <c r="X80" i="2"/>
  <c r="Y80" i="2" s="1"/>
  <c r="X81" i="2"/>
  <c r="Y81" i="2" s="1"/>
  <c r="X82" i="2"/>
  <c r="Y82" i="2" s="1"/>
  <c r="X83" i="2"/>
  <c r="Y83" i="2" s="1"/>
  <c r="X84" i="2"/>
  <c r="Y84" i="2" s="1"/>
  <c r="X85" i="2"/>
  <c r="Y85" i="2" s="1"/>
  <c r="X86" i="2"/>
  <c r="Y86" i="2" s="1"/>
  <c r="X87" i="2"/>
  <c r="Y87" i="2" s="1"/>
  <c r="X88" i="2"/>
  <c r="Y88" i="2" s="1"/>
  <c r="X89" i="2"/>
  <c r="Y89" i="2" s="1"/>
  <c r="X90" i="2"/>
  <c r="Y90" i="2" s="1"/>
  <c r="X91" i="2"/>
  <c r="Y91" i="2" s="1"/>
  <c r="X92" i="2"/>
  <c r="Y92" i="2" s="1"/>
  <c r="X93" i="2"/>
  <c r="Y93" i="2" s="1"/>
  <c r="X94" i="2"/>
  <c r="Y94" i="2" s="1"/>
  <c r="X95" i="2"/>
  <c r="Y95" i="2" s="1"/>
  <c r="X96" i="2"/>
  <c r="Y96" i="2" s="1"/>
  <c r="X97" i="2"/>
  <c r="Y97" i="2" s="1"/>
  <c r="X98" i="2"/>
  <c r="Y98" i="2" s="1"/>
  <c r="X99" i="2"/>
  <c r="Y99" i="2" s="1"/>
  <c r="X100" i="2"/>
  <c r="Y100" i="2" s="1"/>
  <c r="X101" i="2"/>
  <c r="Y101" i="2" s="1"/>
  <c r="X102" i="2"/>
  <c r="Y102" i="2" s="1"/>
  <c r="X103" i="2"/>
  <c r="Y103" i="2" s="1"/>
  <c r="X104" i="2"/>
  <c r="Y104" i="2" s="1"/>
  <c r="X105" i="2"/>
  <c r="Y105" i="2" s="1"/>
  <c r="X106" i="2"/>
  <c r="Y106" i="2" s="1"/>
  <c r="X107" i="2"/>
  <c r="Y107" i="2" s="1"/>
  <c r="X108" i="2"/>
  <c r="Y108" i="2" s="1"/>
  <c r="X109" i="2"/>
  <c r="Y109" i="2" s="1"/>
  <c r="X110" i="2"/>
  <c r="Y110" i="2" s="1"/>
  <c r="X111" i="2"/>
  <c r="Y111" i="2" s="1"/>
  <c r="X112" i="2"/>
  <c r="Y112" i="2" s="1"/>
  <c r="X113" i="2"/>
  <c r="Y113" i="2" s="1"/>
  <c r="X114" i="2"/>
  <c r="Y114" i="2" s="1"/>
  <c r="X115" i="2"/>
  <c r="Y115" i="2" s="1"/>
  <c r="X116" i="2"/>
  <c r="Y116" i="2" s="1"/>
  <c r="X117" i="2"/>
  <c r="Y117" i="2" s="1"/>
  <c r="X118" i="2"/>
  <c r="Y118" i="2" s="1"/>
  <c r="X119" i="2"/>
  <c r="Y119" i="2" s="1"/>
  <c r="X120" i="2"/>
  <c r="Y120" i="2" s="1"/>
  <c r="X121" i="2"/>
  <c r="Y121" i="2" s="1"/>
  <c r="X122" i="2"/>
  <c r="Y122" i="2" s="1"/>
  <c r="X123" i="2"/>
  <c r="Y123" i="2" s="1"/>
  <c r="X124" i="2"/>
  <c r="Y124" i="2" s="1"/>
  <c r="X125" i="2"/>
  <c r="Y125" i="2" s="1"/>
  <c r="X126" i="2"/>
  <c r="Y126" i="2" s="1"/>
  <c r="X127" i="2"/>
  <c r="Y127" i="2" s="1"/>
  <c r="X128" i="2"/>
  <c r="Y128" i="2" s="1"/>
  <c r="X129" i="2"/>
  <c r="Y129" i="2" s="1"/>
  <c r="X130" i="2"/>
  <c r="Y130" i="2" s="1"/>
  <c r="X131" i="2"/>
  <c r="Y131" i="2" s="1"/>
  <c r="X132" i="2"/>
  <c r="Y132" i="2" s="1"/>
  <c r="X133" i="2"/>
  <c r="Y133" i="2" s="1"/>
  <c r="X134" i="2"/>
  <c r="Y134" i="2" s="1"/>
  <c r="X135" i="2"/>
  <c r="Y135" i="2" s="1"/>
  <c r="X136" i="2"/>
  <c r="Y136" i="2" s="1"/>
  <c r="X137" i="2"/>
  <c r="Y137" i="2" s="1"/>
  <c r="X138" i="2"/>
  <c r="Y138" i="2" s="1"/>
  <c r="X139" i="2"/>
  <c r="Y139" i="2" s="1"/>
  <c r="X140" i="2"/>
  <c r="Y140" i="2" s="1"/>
  <c r="X141" i="2"/>
  <c r="Y141" i="2" s="1"/>
  <c r="X142" i="2"/>
  <c r="Y142" i="2" s="1"/>
  <c r="X143" i="2"/>
  <c r="Y143" i="2" s="1"/>
  <c r="X144" i="2"/>
  <c r="Y144" i="2" s="1"/>
  <c r="X145" i="2"/>
  <c r="Y145" i="2" s="1"/>
  <c r="X146" i="2"/>
  <c r="Y146" i="2" s="1"/>
  <c r="X147" i="2"/>
  <c r="Y147" i="2" s="1"/>
  <c r="X148" i="2"/>
  <c r="Y148" i="2" s="1"/>
  <c r="X149" i="2"/>
  <c r="Y149" i="2" s="1"/>
  <c r="X150" i="2"/>
  <c r="Y150" i="2" s="1"/>
  <c r="X151" i="2"/>
  <c r="Y151" i="2" s="1"/>
  <c r="X152" i="2"/>
  <c r="Y152" i="2" s="1"/>
  <c r="X153" i="2"/>
  <c r="Y153" i="2" s="1"/>
  <c r="X154" i="2"/>
  <c r="Y154" i="2" s="1"/>
  <c r="X155" i="2"/>
  <c r="Y155" i="2" s="1"/>
  <c r="X156" i="2"/>
  <c r="Y156" i="2" s="1"/>
  <c r="X157" i="2"/>
  <c r="Y157" i="2" s="1"/>
  <c r="X158" i="2"/>
  <c r="Y158" i="2" s="1"/>
  <c r="X159" i="2"/>
  <c r="Y159" i="2" s="1"/>
  <c r="X160" i="2"/>
  <c r="Y160" i="2" s="1"/>
  <c r="X161" i="2"/>
  <c r="Y161" i="2" s="1"/>
  <c r="X162" i="2"/>
  <c r="Y162" i="2" s="1"/>
  <c r="X163" i="2"/>
  <c r="Y163" i="2" s="1"/>
  <c r="X164" i="2"/>
  <c r="Y164" i="2" s="1"/>
  <c r="X165" i="2"/>
  <c r="Y165" i="2" s="1"/>
  <c r="X166" i="2"/>
  <c r="Y166" i="2" s="1"/>
  <c r="X167" i="2"/>
  <c r="Y167" i="2" s="1"/>
  <c r="X168" i="2"/>
  <c r="Y168" i="2" s="1"/>
  <c r="X169" i="2"/>
  <c r="Y169" i="2" s="1"/>
  <c r="X170" i="2"/>
  <c r="Y170" i="2" s="1"/>
  <c r="X171" i="2"/>
  <c r="Y171" i="2" s="1"/>
  <c r="X172" i="2"/>
  <c r="Y172" i="2" s="1"/>
  <c r="X173" i="2"/>
  <c r="Y173" i="2" s="1"/>
  <c r="X174" i="2"/>
  <c r="Y174" i="2" s="1"/>
  <c r="X175" i="2"/>
  <c r="Y175" i="2" s="1"/>
  <c r="X176" i="2"/>
  <c r="Y176" i="2" s="1"/>
  <c r="X177" i="2"/>
  <c r="Y177" i="2" s="1"/>
  <c r="X178" i="2"/>
  <c r="Y178" i="2" s="1"/>
  <c r="X179" i="2"/>
  <c r="Y179" i="2" s="1"/>
  <c r="X180" i="2"/>
  <c r="Y180" i="2" s="1"/>
  <c r="X181" i="2"/>
  <c r="Y181" i="2" s="1"/>
  <c r="X182" i="2"/>
  <c r="Y182" i="2" s="1"/>
  <c r="X183" i="2"/>
  <c r="Y183" i="2" s="1"/>
  <c r="X184" i="2"/>
  <c r="Y184" i="2" s="1"/>
  <c r="X185" i="2"/>
  <c r="Y185" i="2" s="1"/>
  <c r="X186" i="2"/>
  <c r="Y186" i="2" s="1"/>
  <c r="X187" i="2"/>
  <c r="Y187" i="2" s="1"/>
  <c r="X188" i="2"/>
  <c r="Y188" i="2" s="1"/>
  <c r="X189" i="2"/>
  <c r="Y189" i="2" s="1"/>
  <c r="X190" i="2"/>
  <c r="Y190" i="2" s="1"/>
  <c r="X191" i="2"/>
  <c r="Y191" i="2" s="1"/>
  <c r="X192" i="2"/>
  <c r="Y192" i="2" s="1"/>
  <c r="X193" i="2"/>
  <c r="Y193" i="2" s="1"/>
  <c r="X194" i="2"/>
  <c r="Y194" i="2" s="1"/>
  <c r="X195" i="2"/>
  <c r="Y195" i="2" s="1"/>
  <c r="X196" i="2"/>
  <c r="Y196" i="2" s="1"/>
  <c r="X197" i="2"/>
  <c r="Y197" i="2" s="1"/>
  <c r="X198" i="2"/>
  <c r="Y198" i="2" s="1"/>
  <c r="X199" i="2"/>
  <c r="Y199" i="2" s="1"/>
  <c r="X200" i="2"/>
  <c r="Y200" i="2" s="1"/>
  <c r="X201" i="2"/>
  <c r="Y201" i="2" s="1"/>
  <c r="X202" i="2"/>
  <c r="Y202" i="2" s="1"/>
  <c r="X203" i="2"/>
  <c r="Y203" i="2" s="1"/>
  <c r="X204" i="2"/>
  <c r="Y204" i="2" s="1"/>
  <c r="X205" i="2"/>
  <c r="Y205" i="2" s="1"/>
  <c r="X206" i="2"/>
  <c r="Y206" i="2" s="1"/>
  <c r="X207" i="2"/>
  <c r="Y207" i="2" s="1"/>
  <c r="X208" i="2"/>
  <c r="Y208" i="2" s="1"/>
  <c r="X209" i="2"/>
  <c r="Y209" i="2" s="1"/>
  <c r="X210" i="2"/>
  <c r="Y210" i="2" s="1"/>
  <c r="X211" i="2"/>
  <c r="Y211" i="2" s="1"/>
  <c r="X212" i="2"/>
  <c r="Y212" i="2" s="1"/>
  <c r="X213" i="2"/>
  <c r="Y213" i="2" s="1"/>
  <c r="X214" i="2"/>
  <c r="Y214" i="2" s="1"/>
  <c r="X215" i="2"/>
  <c r="Y215" i="2" s="1"/>
  <c r="X216" i="2"/>
  <c r="Y216" i="2" s="1"/>
  <c r="X217" i="2"/>
  <c r="Y217" i="2" s="1"/>
  <c r="X218" i="2"/>
  <c r="Y218" i="2" s="1"/>
  <c r="X219" i="2"/>
  <c r="Y219" i="2" s="1"/>
  <c r="X220" i="2"/>
  <c r="Y220" i="2" s="1"/>
  <c r="X221" i="2"/>
  <c r="Y221" i="2" s="1"/>
  <c r="X222" i="2"/>
  <c r="Y222" i="2" s="1"/>
  <c r="X223" i="2"/>
  <c r="Y223" i="2" s="1"/>
  <c r="X224" i="2"/>
  <c r="Y224" i="2" s="1"/>
  <c r="X225" i="2"/>
  <c r="Y225" i="2" s="1"/>
  <c r="X226" i="2"/>
  <c r="Y226" i="2" s="1"/>
  <c r="X227" i="2"/>
  <c r="Y227" i="2" s="1"/>
  <c r="X228" i="2"/>
  <c r="Y228" i="2" s="1"/>
  <c r="X229" i="2"/>
  <c r="Y229" i="2" s="1"/>
  <c r="X230" i="2"/>
  <c r="Y230" i="2" s="1"/>
  <c r="X231" i="2"/>
  <c r="Y231" i="2" s="1"/>
  <c r="X232" i="2"/>
  <c r="Y232" i="2" s="1"/>
  <c r="X233" i="2"/>
  <c r="Y233" i="2" s="1"/>
  <c r="X234" i="2"/>
  <c r="Y234" i="2" s="1"/>
  <c r="X235" i="2"/>
  <c r="Y235" i="2" s="1"/>
  <c r="X236" i="2"/>
  <c r="Y236" i="2" s="1"/>
  <c r="X237" i="2"/>
  <c r="Y237" i="2" s="1"/>
  <c r="X238" i="2"/>
  <c r="Y238" i="2" s="1"/>
  <c r="X239" i="2"/>
  <c r="Y239" i="2" s="1"/>
  <c r="X240" i="2"/>
  <c r="Y240" i="2" s="1"/>
  <c r="X241" i="2"/>
  <c r="Y241" i="2" s="1"/>
  <c r="X242" i="2"/>
  <c r="Y242" i="2" s="1"/>
  <c r="X243" i="2"/>
  <c r="Y243" i="2" s="1"/>
  <c r="X244" i="2"/>
  <c r="Y244" i="2" s="1"/>
  <c r="X245" i="2"/>
  <c r="Y245" i="2" s="1"/>
  <c r="X246" i="2"/>
  <c r="Y246" i="2" s="1"/>
  <c r="X247" i="2"/>
  <c r="Y247" i="2" s="1"/>
  <c r="X248" i="2"/>
  <c r="Y248" i="2" s="1"/>
  <c r="X249" i="2"/>
  <c r="Y249" i="2" s="1"/>
  <c r="X250" i="2"/>
  <c r="Y250" i="2" s="1"/>
  <c r="X251" i="2"/>
  <c r="Y251" i="2" s="1"/>
  <c r="X252" i="2"/>
  <c r="Y252" i="2" s="1"/>
  <c r="X253" i="2"/>
  <c r="Y253" i="2" s="1"/>
  <c r="X254" i="2"/>
  <c r="Y254" i="2" s="1"/>
  <c r="X255" i="2"/>
  <c r="Y255" i="2" s="1"/>
  <c r="X256" i="2"/>
  <c r="Y256" i="2" s="1"/>
  <c r="X257" i="2"/>
  <c r="Y257" i="2" s="1"/>
  <c r="X258" i="2"/>
  <c r="Y258" i="2" s="1"/>
  <c r="X259" i="2"/>
  <c r="Y259" i="2" s="1"/>
  <c r="X260" i="2"/>
  <c r="Y260" i="2" s="1"/>
  <c r="X261" i="2"/>
  <c r="Y261" i="2" s="1"/>
  <c r="X262" i="2"/>
  <c r="Y262" i="2" s="1"/>
  <c r="X263" i="2"/>
  <c r="Y263" i="2" s="1"/>
  <c r="X264" i="2"/>
  <c r="Y264" i="2" s="1"/>
  <c r="X265" i="2"/>
  <c r="Y265" i="2" s="1"/>
  <c r="X266" i="2"/>
  <c r="Y266" i="2" s="1"/>
  <c r="X267" i="2"/>
  <c r="Y267" i="2" s="1"/>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Y298" i="2" s="1"/>
  <c r="X299" i="2"/>
  <c r="X300" i="2"/>
  <c r="X301" i="2"/>
  <c r="X302" i="2"/>
  <c r="X303" i="2"/>
  <c r="X304" i="2"/>
  <c r="X305" i="2"/>
  <c r="X306" i="2"/>
  <c r="Y306" i="2" s="1"/>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Y335" i="2" s="1"/>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Y366" i="2" s="1"/>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Y398" i="2" s="1"/>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Y430" i="2" s="1"/>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Y461" i="2" s="1"/>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Y490" i="2" s="1"/>
  <c r="X491" i="2"/>
  <c r="X492" i="2"/>
  <c r="X493" i="2"/>
  <c r="X494" i="2"/>
  <c r="X495" i="2"/>
  <c r="X496" i="2"/>
  <c r="X497" i="2"/>
  <c r="X498" i="2"/>
  <c r="X499" i="2"/>
  <c r="X500" i="2"/>
  <c r="X501" i="2"/>
  <c r="X502" i="2"/>
  <c r="X503" i="2"/>
  <c r="X504" i="2"/>
  <c r="X505" i="2"/>
  <c r="X506" i="2"/>
  <c r="X507" i="2"/>
  <c r="X508" i="2"/>
  <c r="X509" i="2"/>
  <c r="X510" i="2"/>
  <c r="X511" i="2"/>
  <c r="X512" i="2"/>
  <c r="X513" i="2"/>
  <c r="X514" i="2"/>
  <c r="X515" i="2"/>
  <c r="X516" i="2"/>
  <c r="X517" i="2"/>
  <c r="X518" i="2"/>
  <c r="X519" i="2"/>
  <c r="X520" i="2"/>
  <c r="X521" i="2"/>
  <c r="Y521" i="2" s="1"/>
  <c r="X522" i="2"/>
  <c r="X523" i="2"/>
  <c r="X524" i="2"/>
  <c r="X525" i="2"/>
  <c r="X526" i="2"/>
  <c r="X527" i="2"/>
  <c r="X528" i="2"/>
  <c r="X529" i="2"/>
  <c r="X530" i="2"/>
  <c r="X531" i="2"/>
  <c r="X532" i="2"/>
  <c r="X533" i="2"/>
  <c r="X534" i="2"/>
  <c r="X535" i="2"/>
  <c r="X536" i="2"/>
  <c r="X537" i="2"/>
  <c r="X538" i="2"/>
  <c r="X539" i="2"/>
  <c r="X540" i="2"/>
  <c r="X541" i="2"/>
  <c r="X542" i="2"/>
  <c r="X543" i="2"/>
  <c r="X544" i="2"/>
  <c r="X545" i="2"/>
  <c r="X546" i="2"/>
  <c r="X547" i="2"/>
  <c r="X548" i="2"/>
  <c r="X549" i="2"/>
  <c r="X550" i="2"/>
  <c r="Y550" i="2" s="1"/>
  <c r="X551" i="2"/>
  <c r="X552" i="2"/>
  <c r="X553" i="2"/>
  <c r="X554" i="2"/>
  <c r="Y554" i="2" s="1"/>
  <c r="X555" i="2"/>
  <c r="Y555" i="2" s="1"/>
  <c r="X556" i="2"/>
  <c r="Y556" i="2" s="1"/>
  <c r="X557" i="2"/>
  <c r="Y557" i="2" s="1"/>
  <c r="X558" i="2"/>
  <c r="Y558" i="2" s="1"/>
  <c r="X559" i="2"/>
  <c r="Y559" i="2" s="1"/>
  <c r="X560" i="2"/>
  <c r="Y560" i="2" s="1"/>
  <c r="X561" i="2"/>
  <c r="Y561" i="2" s="1"/>
  <c r="X562" i="2"/>
  <c r="Y562" i="2" s="1"/>
  <c r="X563" i="2"/>
  <c r="Y563" i="2" s="1"/>
  <c r="X564" i="2"/>
  <c r="X565" i="2"/>
  <c r="X566" i="2"/>
  <c r="X567" i="2"/>
  <c r="X568" i="2"/>
  <c r="X569" i="2"/>
  <c r="X570" i="2"/>
  <c r="X571" i="2"/>
  <c r="X572" i="2"/>
  <c r="X573" i="2"/>
  <c r="X574" i="2"/>
  <c r="X575" i="2"/>
  <c r="X576" i="2"/>
  <c r="X577" i="2"/>
  <c r="X578" i="2"/>
  <c r="X579" i="2"/>
  <c r="X580" i="2"/>
  <c r="X581" i="2"/>
  <c r="X582" i="2"/>
  <c r="X583" i="2"/>
  <c r="X584" i="2"/>
  <c r="X585" i="2"/>
  <c r="X586" i="2"/>
  <c r="X587" i="2"/>
  <c r="X588" i="2"/>
  <c r="X589" i="2"/>
  <c r="X590" i="2"/>
  <c r="X591" i="2"/>
  <c r="X592" i="2"/>
  <c r="X593" i="2"/>
  <c r="X594" i="2"/>
  <c r="X595" i="2"/>
  <c r="X596" i="2"/>
  <c r="X597" i="2"/>
  <c r="X598" i="2"/>
  <c r="X599" i="2"/>
  <c r="X600" i="2"/>
  <c r="X601" i="2"/>
  <c r="X602" i="2"/>
  <c r="X603" i="2"/>
  <c r="X604" i="2"/>
  <c r="X605" i="2"/>
  <c r="X606" i="2"/>
  <c r="X607" i="2"/>
  <c r="X608" i="2"/>
  <c r="X609" i="2"/>
  <c r="X610" i="2"/>
  <c r="X611" i="2"/>
  <c r="X612" i="2"/>
  <c r="X613" i="2"/>
  <c r="X614" i="2"/>
  <c r="X615" i="2"/>
  <c r="X616" i="2"/>
  <c r="X617" i="2"/>
  <c r="X618" i="2"/>
  <c r="X619" i="2"/>
  <c r="X620" i="2"/>
  <c r="X621" i="2"/>
  <c r="X622" i="2"/>
  <c r="X623" i="2"/>
  <c r="X624" i="2"/>
  <c r="X625" i="2"/>
  <c r="X626" i="2"/>
  <c r="X627" i="2"/>
  <c r="X628" i="2"/>
  <c r="X629" i="2"/>
  <c r="X630" i="2"/>
  <c r="X631" i="2"/>
  <c r="X632" i="2"/>
  <c r="X633" i="2"/>
  <c r="X634" i="2"/>
  <c r="X635" i="2"/>
  <c r="X636" i="2"/>
  <c r="X637" i="2"/>
  <c r="X638" i="2"/>
  <c r="X639" i="2"/>
  <c r="X640" i="2"/>
  <c r="X641" i="2"/>
  <c r="X642" i="2"/>
  <c r="X643" i="2"/>
  <c r="X644" i="2"/>
  <c r="X645" i="2"/>
  <c r="X646" i="2"/>
  <c r="X647" i="2"/>
  <c r="X648" i="2"/>
  <c r="X649" i="2"/>
  <c r="X650" i="2"/>
  <c r="Y650" i="2" s="1"/>
  <c r="X651" i="2"/>
  <c r="Y651" i="2" s="1"/>
  <c r="X652" i="2"/>
  <c r="Y652" i="2" s="1"/>
  <c r="X653" i="2"/>
  <c r="Y653" i="2" s="1"/>
  <c r="X654" i="2"/>
  <c r="Y654" i="2" s="1"/>
  <c r="X655" i="2"/>
  <c r="Y655" i="2" s="1"/>
  <c r="X656" i="2"/>
  <c r="Y656" i="2" s="1"/>
  <c r="X657" i="2"/>
  <c r="Y657" i="2" s="1"/>
  <c r="X658" i="2"/>
  <c r="Y658" i="2" s="1"/>
  <c r="X659" i="2"/>
  <c r="Y659" i="2" s="1"/>
  <c r="X660" i="2"/>
  <c r="Y660" i="2" s="1"/>
  <c r="X661" i="2"/>
  <c r="Y661" i="2" s="1"/>
  <c r="X662" i="2"/>
  <c r="Y662" i="2" s="1"/>
  <c r="X663" i="2"/>
  <c r="Y663" i="2" s="1"/>
  <c r="X664" i="2"/>
  <c r="Y664" i="2" s="1"/>
  <c r="X665" i="2"/>
  <c r="Y665" i="2" s="1"/>
  <c r="X666" i="2"/>
  <c r="Y666" i="2" s="1"/>
  <c r="X667" i="2"/>
  <c r="Y667" i="2" s="1"/>
  <c r="X668" i="2"/>
  <c r="Y668" i="2" s="1"/>
  <c r="X669" i="2"/>
  <c r="Y669" i="2" s="1"/>
  <c r="X670" i="2"/>
  <c r="Y670" i="2" s="1"/>
  <c r="X671" i="2"/>
  <c r="Y671" i="2" s="1"/>
  <c r="X672" i="2"/>
  <c r="Y672" i="2" s="1"/>
  <c r="X673" i="2"/>
  <c r="Y673" i="2" s="1"/>
  <c r="X674" i="2"/>
  <c r="Y674" i="2" s="1"/>
  <c r="X675" i="2"/>
  <c r="Y675" i="2" s="1"/>
  <c r="X676" i="2"/>
  <c r="Y676" i="2" s="1"/>
  <c r="X677" i="2"/>
  <c r="Y677" i="2" s="1"/>
  <c r="X678" i="2"/>
  <c r="Y678" i="2" s="1"/>
  <c r="X679" i="2"/>
  <c r="Y679" i="2" s="1"/>
  <c r="X680" i="2"/>
  <c r="Y680" i="2" s="1"/>
  <c r="X681" i="2"/>
  <c r="Y681" i="2" s="1"/>
  <c r="X682" i="2"/>
  <c r="Y682" i="2" s="1"/>
  <c r="X683" i="2"/>
  <c r="Y683" i="2" s="1"/>
  <c r="X684" i="2"/>
  <c r="Y684" i="2" s="1"/>
  <c r="X685" i="2"/>
  <c r="Y685" i="2" s="1"/>
  <c r="X686" i="2"/>
  <c r="Y686" i="2" s="1"/>
  <c r="X687" i="2"/>
  <c r="Y687" i="2" s="1"/>
  <c r="X688" i="2"/>
  <c r="Y688" i="2" s="1"/>
  <c r="X689" i="2"/>
  <c r="Y689" i="2" s="1"/>
  <c r="X690" i="2"/>
  <c r="Y690" i="2" s="1"/>
  <c r="X691" i="2"/>
  <c r="Y691" i="2" s="1"/>
  <c r="X692" i="2"/>
  <c r="Y692" i="2" s="1"/>
  <c r="X693" i="2"/>
  <c r="Y693" i="2" s="1"/>
  <c r="X694" i="2"/>
  <c r="Y694" i="2" s="1"/>
  <c r="X695" i="2"/>
  <c r="Y695" i="2" s="1"/>
  <c r="X696" i="2"/>
  <c r="Y696" i="2" s="1"/>
  <c r="X697" i="2"/>
  <c r="Y697" i="2" s="1"/>
  <c r="X698" i="2"/>
  <c r="Y698" i="2" s="1"/>
  <c r="X699" i="2"/>
  <c r="Y699" i="2" s="1"/>
  <c r="X700" i="2"/>
  <c r="Y700" i="2" s="1"/>
  <c r="X701" i="2"/>
  <c r="Y701" i="2" s="1"/>
  <c r="X702" i="2"/>
  <c r="Y702" i="2" s="1"/>
  <c r="X703" i="2"/>
  <c r="Y703" i="2" s="1"/>
  <c r="X704" i="2"/>
  <c r="Y704" i="2" s="1"/>
  <c r="X705" i="2"/>
  <c r="Y705" i="2" s="1"/>
  <c r="X706" i="2"/>
  <c r="Y706" i="2" s="1"/>
  <c r="X707" i="2"/>
  <c r="Y707" i="2" s="1"/>
  <c r="X708" i="2"/>
  <c r="Y708" i="2" s="1"/>
  <c r="X709" i="2"/>
  <c r="Y709" i="2" s="1"/>
  <c r="X710" i="2"/>
  <c r="Y710" i="2" s="1"/>
  <c r="X711" i="2"/>
  <c r="Y711" i="2" s="1"/>
  <c r="X712" i="2"/>
  <c r="Y712" i="2" s="1"/>
  <c r="X713" i="2"/>
  <c r="Y713" i="2" s="1"/>
  <c r="X714" i="2"/>
  <c r="Y714" i="2" s="1"/>
  <c r="X715" i="2"/>
  <c r="Y715" i="2" s="1"/>
  <c r="X716" i="2"/>
  <c r="Y716" i="2" s="1"/>
  <c r="X717" i="2"/>
  <c r="Y717" i="2" s="1"/>
  <c r="X718" i="2"/>
  <c r="Y718" i="2" s="1"/>
  <c r="X719" i="2"/>
  <c r="Y719" i="2" s="1"/>
  <c r="X720" i="2"/>
  <c r="Y720" i="2" s="1"/>
  <c r="X721" i="2"/>
  <c r="Y721" i="2" s="1"/>
  <c r="X722" i="2"/>
  <c r="Y722" i="2" s="1"/>
  <c r="X723" i="2"/>
  <c r="Y723" i="2" s="1"/>
  <c r="X724" i="2"/>
  <c r="Y724" i="2" s="1"/>
  <c r="X725" i="2"/>
  <c r="Y725" i="2" s="1"/>
  <c r="X726" i="2"/>
  <c r="Y726" i="2" s="1"/>
  <c r="X727" i="2"/>
  <c r="Y727" i="2" s="1"/>
  <c r="X728" i="2"/>
  <c r="Y728" i="2" s="1"/>
  <c r="X729" i="2"/>
  <c r="Y729" i="2" s="1"/>
  <c r="X730" i="2"/>
  <c r="Y730" i="2" s="1"/>
  <c r="X731" i="2"/>
  <c r="Y731" i="2" s="1"/>
  <c r="X732" i="2"/>
  <c r="Y732" i="2" s="1"/>
  <c r="X733" i="2"/>
  <c r="Y733" i="2" s="1"/>
  <c r="X734" i="2"/>
  <c r="Y734" i="2" s="1"/>
  <c r="X735" i="2"/>
  <c r="Y735" i="2" s="1"/>
  <c r="X736" i="2"/>
  <c r="Y736" i="2" s="1"/>
  <c r="X737" i="2"/>
  <c r="Y737" i="2" s="1"/>
  <c r="X738" i="2"/>
  <c r="Y738" i="2" s="1"/>
  <c r="X739" i="2"/>
  <c r="Y739" i="2" s="1"/>
  <c r="X740" i="2"/>
  <c r="Y740" i="2" s="1"/>
  <c r="X741" i="2"/>
  <c r="Y741" i="2" s="1"/>
  <c r="X742" i="2"/>
  <c r="Y742" i="2" s="1"/>
  <c r="X743" i="2"/>
  <c r="Y743" i="2" s="1"/>
  <c r="X744" i="2"/>
  <c r="Y744" i="2" s="1"/>
  <c r="X745" i="2"/>
  <c r="Y745" i="2" s="1"/>
  <c r="X746" i="2"/>
  <c r="Y746" i="2" s="1"/>
  <c r="X747" i="2"/>
  <c r="Y747" i="2" s="1"/>
  <c r="X748" i="2"/>
  <c r="Y748" i="2" s="1"/>
  <c r="X749" i="2"/>
  <c r="Y749" i="2" s="1"/>
  <c r="X750" i="2"/>
  <c r="Y750" i="2" s="1"/>
  <c r="X751" i="2"/>
  <c r="Y751" i="2" s="1"/>
  <c r="X752" i="2"/>
  <c r="Y752" i="2" s="1"/>
  <c r="X753" i="2"/>
  <c r="Y753" i="2" s="1"/>
  <c r="X754" i="2"/>
  <c r="Y754" i="2" s="1"/>
  <c r="X755" i="2"/>
  <c r="Y755" i="2" s="1"/>
  <c r="X756" i="2"/>
  <c r="Y756" i="2" s="1"/>
  <c r="X757" i="2"/>
  <c r="Y757" i="2" s="1"/>
  <c r="X758" i="2"/>
  <c r="Y758" i="2" s="1"/>
  <c r="X759" i="2"/>
  <c r="Y759" i="2" s="1"/>
  <c r="X760" i="2"/>
  <c r="Y760" i="2" s="1"/>
  <c r="X761" i="2"/>
  <c r="Y761" i="2" s="1"/>
  <c r="X762" i="2"/>
  <c r="Y762" i="2" s="1"/>
  <c r="X763" i="2"/>
  <c r="Y763" i="2" s="1"/>
  <c r="X764" i="2"/>
  <c r="Y764" i="2" s="1"/>
  <c r="X765" i="2"/>
  <c r="Y765" i="2" s="1"/>
  <c r="X766" i="2"/>
  <c r="Y766" i="2" s="1"/>
  <c r="X767" i="2"/>
  <c r="Y767" i="2" s="1"/>
  <c r="X768" i="2"/>
  <c r="Y768" i="2" s="1"/>
  <c r="X769" i="2"/>
  <c r="Y769" i="2" s="1"/>
  <c r="X770" i="2"/>
  <c r="Y770" i="2" s="1"/>
  <c r="X771" i="2"/>
  <c r="Y771" i="2" s="1"/>
  <c r="X772" i="2"/>
  <c r="Y772" i="2" s="1"/>
  <c r="X773" i="2"/>
  <c r="Y773" i="2" s="1"/>
  <c r="X774" i="2"/>
  <c r="Y774" i="2" s="1"/>
  <c r="X775" i="2"/>
  <c r="Y775" i="2" s="1"/>
  <c r="X776" i="2"/>
  <c r="Y776" i="2" s="1"/>
  <c r="X777" i="2"/>
  <c r="Y777" i="2" s="1"/>
  <c r="X778" i="2"/>
  <c r="Y778" i="2" s="1"/>
  <c r="X779" i="2"/>
  <c r="Y779" i="2" s="1"/>
  <c r="X780" i="2"/>
  <c r="Y780" i="2" s="1"/>
  <c r="X781" i="2"/>
  <c r="Y781" i="2" s="1"/>
  <c r="X782" i="2"/>
  <c r="Y782" i="2" s="1"/>
  <c r="X783" i="2"/>
  <c r="Y783" i="2" s="1"/>
  <c r="X784" i="2"/>
  <c r="Y784" i="2" s="1"/>
  <c r="X785" i="2"/>
  <c r="Y785" i="2" s="1"/>
  <c r="X786" i="2"/>
  <c r="Y786" i="2" s="1"/>
  <c r="X787" i="2"/>
  <c r="Y787" i="2" s="1"/>
  <c r="X788" i="2"/>
  <c r="Y788" i="2" s="1"/>
  <c r="X789" i="2"/>
  <c r="Y789" i="2" s="1"/>
  <c r="X790" i="2"/>
  <c r="Y790" i="2" s="1"/>
  <c r="X791" i="2"/>
  <c r="Y791" i="2" s="1"/>
  <c r="X792" i="2"/>
  <c r="Y792" i="2" s="1"/>
  <c r="X793" i="2"/>
  <c r="Y793" i="2" s="1"/>
  <c r="X794" i="2"/>
  <c r="Y794" i="2" s="1"/>
  <c r="X795" i="2"/>
  <c r="Y795" i="2" s="1"/>
  <c r="X796" i="2"/>
  <c r="Y796" i="2" s="1"/>
  <c r="X797" i="2"/>
  <c r="Y797" i="2" s="1"/>
  <c r="X798" i="2"/>
  <c r="Y798" i="2" s="1"/>
  <c r="X799" i="2"/>
  <c r="Y799" i="2" s="1"/>
  <c r="X800" i="2"/>
  <c r="Y800" i="2" s="1"/>
  <c r="X801" i="2"/>
  <c r="Y801" i="2" s="1"/>
  <c r="X802" i="2"/>
  <c r="Y802" i="2" s="1"/>
  <c r="X803" i="2"/>
  <c r="Y803" i="2" s="1"/>
  <c r="X804" i="2"/>
  <c r="Y804" i="2" s="1"/>
  <c r="X805" i="2"/>
  <c r="Y805" i="2" s="1"/>
  <c r="X806" i="2"/>
  <c r="Y806" i="2" s="1"/>
  <c r="X807" i="2"/>
  <c r="Y807" i="2" s="1"/>
  <c r="X808" i="2"/>
  <c r="Y808" i="2" s="1"/>
  <c r="X809" i="2"/>
  <c r="Y809" i="2" s="1"/>
  <c r="X810" i="2"/>
  <c r="Y810" i="2" s="1"/>
  <c r="X811" i="2"/>
  <c r="Y811" i="2" s="1"/>
  <c r="X812" i="2"/>
  <c r="Y812" i="2" s="1"/>
  <c r="X813" i="2"/>
  <c r="Y813" i="2" s="1"/>
  <c r="X814" i="2"/>
  <c r="Y814" i="2" s="1"/>
  <c r="X815" i="2"/>
  <c r="Y815" i="2" s="1"/>
  <c r="X816" i="2"/>
  <c r="Y816" i="2" s="1"/>
  <c r="X817" i="2"/>
  <c r="Y817" i="2" s="1"/>
  <c r="X818" i="2"/>
  <c r="Y818" i="2" s="1"/>
  <c r="X819" i="2"/>
  <c r="Y819" i="2" s="1"/>
  <c r="X820" i="2"/>
  <c r="Y820" i="2" s="1"/>
  <c r="X821" i="2"/>
  <c r="Y821" i="2" s="1"/>
  <c r="X822" i="2"/>
  <c r="Y822" i="2" s="1"/>
  <c r="X823" i="2"/>
  <c r="Y823" i="2" s="1"/>
  <c r="X824" i="2"/>
  <c r="Y824" i="2" s="1"/>
  <c r="X825" i="2"/>
  <c r="Y825" i="2" s="1"/>
  <c r="X826" i="2"/>
  <c r="Y826" i="2" s="1"/>
  <c r="X827" i="2"/>
  <c r="Y827" i="2" s="1"/>
  <c r="X828" i="2"/>
  <c r="Y828" i="2" s="1"/>
  <c r="X829" i="2"/>
  <c r="Y829" i="2" s="1"/>
  <c r="X830" i="2"/>
  <c r="Y830" i="2" s="1"/>
  <c r="X831" i="2"/>
  <c r="Y831" i="2" s="1"/>
  <c r="X832" i="2"/>
  <c r="Y832" i="2" s="1"/>
  <c r="X833" i="2"/>
  <c r="Y833" i="2" s="1"/>
  <c r="X834" i="2"/>
  <c r="Y834" i="2" s="1"/>
  <c r="X835" i="2"/>
  <c r="Y835" i="2" s="1"/>
  <c r="X836" i="2"/>
  <c r="Y836" i="2" s="1"/>
  <c r="X837" i="2"/>
  <c r="Y837" i="2" s="1"/>
  <c r="X838" i="2"/>
  <c r="Y838" i="2" s="1"/>
  <c r="X839" i="2"/>
  <c r="Y839" i="2" s="1"/>
  <c r="X840" i="2"/>
  <c r="Y840" i="2" s="1"/>
  <c r="X841" i="2"/>
  <c r="Y841" i="2" s="1"/>
  <c r="X842" i="2"/>
  <c r="Y842" i="2" s="1"/>
  <c r="X843" i="2"/>
  <c r="Y843" i="2" s="1"/>
  <c r="X844" i="2"/>
  <c r="Y844" i="2" s="1"/>
  <c r="X845" i="2"/>
  <c r="Y845" i="2" s="1"/>
  <c r="X846" i="2"/>
  <c r="Y846" i="2" s="1"/>
  <c r="X847" i="2"/>
  <c r="Y847" i="2" s="1"/>
  <c r="X848" i="2"/>
  <c r="Y848" i="2" s="1"/>
  <c r="X849" i="2"/>
  <c r="Y849" i="2" s="1"/>
  <c r="X850" i="2"/>
  <c r="Y850" i="2" s="1"/>
  <c r="X851" i="2"/>
  <c r="Y851" i="2" s="1"/>
  <c r="X852" i="2"/>
  <c r="Y852" i="2" s="1"/>
  <c r="X853" i="2"/>
  <c r="Y853" i="2" s="1"/>
  <c r="X854" i="2"/>
  <c r="Y854" i="2" s="1"/>
  <c r="X855" i="2"/>
  <c r="Y855" i="2" s="1"/>
  <c r="X856" i="2"/>
  <c r="Y856" i="2" s="1"/>
  <c r="X857" i="2"/>
  <c r="Y857" i="2" s="1"/>
  <c r="X858" i="2"/>
  <c r="Y858" i="2" s="1"/>
  <c r="X859" i="2"/>
  <c r="Y859" i="2" s="1"/>
  <c r="X860" i="2"/>
  <c r="Y860" i="2" s="1"/>
  <c r="X861" i="2"/>
  <c r="Y861" i="2" s="1"/>
  <c r="X862" i="2"/>
  <c r="Y862" i="2" s="1"/>
  <c r="X863" i="2"/>
  <c r="Y863" i="2" s="1"/>
  <c r="X864" i="2"/>
  <c r="Y864" i="2" s="1"/>
  <c r="X865" i="2"/>
  <c r="Y865" i="2" s="1"/>
  <c r="X866" i="2"/>
  <c r="Y866" i="2" s="1"/>
  <c r="X867" i="2"/>
  <c r="Y867" i="2" s="1"/>
  <c r="X868" i="2"/>
  <c r="Y868" i="2" s="1"/>
  <c r="X869" i="2"/>
  <c r="Y869" i="2" s="1"/>
  <c r="X870" i="2"/>
  <c r="Y870" i="2" s="1"/>
  <c r="X871" i="2"/>
  <c r="Y871" i="2" s="1"/>
  <c r="X872" i="2"/>
  <c r="Y872" i="2" s="1"/>
  <c r="X873" i="2"/>
  <c r="Y873" i="2" s="1"/>
  <c r="X874" i="2"/>
  <c r="Y874" i="2" s="1"/>
  <c r="X875" i="2"/>
  <c r="Y875" i="2" s="1"/>
  <c r="X876" i="2"/>
  <c r="Y876" i="2" s="1"/>
  <c r="X877" i="2"/>
  <c r="Y877" i="2" s="1"/>
  <c r="X878" i="2"/>
  <c r="Y878" i="2" s="1"/>
  <c r="X879" i="2"/>
  <c r="Y879" i="2" s="1"/>
  <c r="X880" i="2"/>
  <c r="Y880" i="2" s="1"/>
  <c r="X881" i="2"/>
  <c r="Y881" i="2" s="1"/>
  <c r="X882" i="2"/>
  <c r="Y882" i="2" s="1"/>
  <c r="X883" i="2"/>
  <c r="Y883" i="2" s="1"/>
  <c r="X884" i="2"/>
  <c r="Y884" i="2" s="1"/>
  <c r="X885" i="2"/>
  <c r="Y885" i="2" s="1"/>
  <c r="X886" i="2"/>
  <c r="Y886" i="2" s="1"/>
  <c r="X887" i="2"/>
  <c r="Y887" i="2" s="1"/>
  <c r="X888" i="2"/>
  <c r="Y888" i="2" s="1"/>
  <c r="X889" i="2"/>
  <c r="Y889" i="2" s="1"/>
  <c r="X890" i="2"/>
  <c r="Y890" i="2" s="1"/>
  <c r="X891" i="2"/>
  <c r="Y891" i="2" s="1"/>
  <c r="X892" i="2"/>
  <c r="Y892" i="2" s="1"/>
  <c r="X893" i="2"/>
  <c r="Y893" i="2" s="1"/>
  <c r="X894" i="2"/>
  <c r="Y894" i="2" s="1"/>
  <c r="X895" i="2"/>
  <c r="Y895" i="2" s="1"/>
  <c r="X896" i="2"/>
  <c r="Y896" i="2" s="1"/>
  <c r="X897" i="2"/>
  <c r="Y897" i="2" s="1"/>
  <c r="X898" i="2"/>
  <c r="Y898" i="2" s="1"/>
  <c r="X899" i="2"/>
  <c r="Y899" i="2" s="1"/>
  <c r="X900" i="2"/>
  <c r="Y900" i="2" s="1"/>
  <c r="X901" i="2"/>
  <c r="Y901" i="2" s="1"/>
  <c r="X902" i="2"/>
  <c r="Y902" i="2" s="1"/>
  <c r="X903" i="2"/>
  <c r="Y903" i="2" s="1"/>
  <c r="X904" i="2"/>
  <c r="Y904" i="2" s="1"/>
  <c r="X905" i="2"/>
  <c r="Y905" i="2" s="1"/>
  <c r="X906" i="2"/>
  <c r="Y906" i="2" s="1"/>
  <c r="X907" i="2"/>
  <c r="Y907" i="2" s="1"/>
  <c r="X908" i="2"/>
  <c r="Y908" i="2" s="1"/>
  <c r="X909" i="2"/>
  <c r="Y909" i="2" s="1"/>
  <c r="X910" i="2"/>
  <c r="Y910" i="2" s="1"/>
  <c r="X911" i="2"/>
  <c r="Y911" i="2" s="1"/>
  <c r="X912" i="2"/>
  <c r="Y912" i="2" s="1"/>
  <c r="X913" i="2"/>
  <c r="Y913" i="2" s="1"/>
  <c r="X914" i="2"/>
  <c r="Y914" i="2" s="1"/>
  <c r="X915" i="2"/>
  <c r="Y915" i="2" s="1"/>
  <c r="X916" i="2"/>
  <c r="Y916" i="2" s="1"/>
  <c r="X917" i="2"/>
  <c r="Y917" i="2" s="1"/>
  <c r="X918" i="2"/>
  <c r="Y918" i="2" s="1"/>
  <c r="X919" i="2"/>
  <c r="Y919" i="2" s="1"/>
  <c r="X920" i="2"/>
  <c r="Y920" i="2" s="1"/>
  <c r="X921" i="2"/>
  <c r="Y921" i="2" s="1"/>
  <c r="X922" i="2"/>
  <c r="Y922" i="2" s="1"/>
  <c r="X923" i="2"/>
  <c r="Y923" i="2" s="1"/>
  <c r="X924" i="2"/>
  <c r="Y924" i="2" s="1"/>
  <c r="X925" i="2"/>
  <c r="Y925" i="2" s="1"/>
  <c r="X926" i="2"/>
  <c r="Y926" i="2" s="1"/>
  <c r="X927" i="2"/>
  <c r="Y927" i="2" s="1"/>
  <c r="X928" i="2"/>
  <c r="Y928" i="2" s="1"/>
  <c r="X929" i="2"/>
  <c r="Y929" i="2" s="1"/>
  <c r="X930" i="2"/>
  <c r="Y930" i="2" s="1"/>
  <c r="X931" i="2"/>
  <c r="Y931" i="2" s="1"/>
  <c r="X932" i="2"/>
  <c r="Y932" i="2" s="1"/>
  <c r="X933" i="2"/>
  <c r="Y933" i="2" s="1"/>
  <c r="X934" i="2"/>
  <c r="Y934" i="2" s="1"/>
  <c r="X935" i="2"/>
  <c r="Y935" i="2" s="1"/>
  <c r="X936" i="2"/>
  <c r="Y936" i="2" s="1"/>
  <c r="X937" i="2"/>
  <c r="Y937" i="2" s="1"/>
  <c r="X938" i="2"/>
  <c r="Y938" i="2" s="1"/>
  <c r="X939" i="2"/>
  <c r="Y939" i="2" s="1"/>
  <c r="X940" i="2"/>
  <c r="Y940" i="2" s="1"/>
  <c r="X941" i="2"/>
  <c r="Y941" i="2" s="1"/>
  <c r="X942" i="2"/>
  <c r="Y942" i="2" s="1"/>
  <c r="X943" i="2"/>
  <c r="Y943" i="2" s="1"/>
  <c r="X944" i="2"/>
  <c r="Y944" i="2" s="1"/>
  <c r="X945" i="2"/>
  <c r="Y945" i="2" s="1"/>
  <c r="X946" i="2"/>
  <c r="Y946" i="2" s="1"/>
  <c r="X947" i="2"/>
  <c r="Y947" i="2" s="1"/>
  <c r="X948" i="2"/>
  <c r="Y948" i="2" s="1"/>
  <c r="X949" i="2"/>
  <c r="X950" i="2"/>
  <c r="X951" i="2"/>
  <c r="X952" i="2"/>
  <c r="X953" i="2"/>
  <c r="X954" i="2"/>
  <c r="X955" i="2"/>
  <c r="X956" i="2"/>
  <c r="X957" i="2"/>
  <c r="X958" i="2"/>
  <c r="X959" i="2"/>
  <c r="X960" i="2"/>
  <c r="X961" i="2"/>
  <c r="X962" i="2"/>
  <c r="X963" i="2"/>
  <c r="X964" i="2"/>
  <c r="X965" i="2"/>
  <c r="X966" i="2"/>
  <c r="X967" i="2"/>
  <c r="X968" i="2"/>
  <c r="X969" i="2"/>
  <c r="X970" i="2"/>
  <c r="X971" i="2"/>
  <c r="X972" i="2"/>
  <c r="X973" i="2"/>
  <c r="X974" i="2"/>
  <c r="X975" i="2"/>
  <c r="X976" i="2"/>
  <c r="X977" i="2"/>
  <c r="X978" i="2"/>
  <c r="X979" i="2"/>
  <c r="X980" i="2"/>
  <c r="X981" i="2"/>
  <c r="X982" i="2"/>
  <c r="X983" i="2"/>
  <c r="X984" i="2"/>
  <c r="X985" i="2"/>
  <c r="X986" i="2"/>
  <c r="X987" i="2"/>
  <c r="X988" i="2"/>
  <c r="X989" i="2"/>
  <c r="X990" i="2"/>
  <c r="X991" i="2"/>
  <c r="X992" i="2"/>
  <c r="X993" i="2"/>
  <c r="X994" i="2"/>
  <c r="X995" i="2"/>
  <c r="X996" i="2"/>
  <c r="X997" i="2"/>
  <c r="X998" i="2"/>
  <c r="X999" i="2"/>
  <c r="X1000" i="2"/>
  <c r="G3" i="4" l="1"/>
  <c r="H3" i="4"/>
  <c r="G4" i="4"/>
  <c r="G5" i="4"/>
  <c r="H5" i="4"/>
  <c r="G6" i="4"/>
  <c r="H6" i="4"/>
  <c r="G7" i="4"/>
  <c r="H7" i="4"/>
  <c r="G8" i="4"/>
  <c r="H8" i="4"/>
  <c r="G10" i="4"/>
  <c r="H10" i="4"/>
  <c r="G11" i="4"/>
  <c r="H11" i="4"/>
  <c r="G12" i="4"/>
  <c r="H12" i="4"/>
  <c r="G13" i="4"/>
  <c r="H13" i="4"/>
  <c r="G14" i="4"/>
  <c r="H14" i="4"/>
  <c r="G15" i="4"/>
  <c r="H15" i="4"/>
  <c r="G16" i="4"/>
  <c r="H16" i="4"/>
  <c r="G17" i="4"/>
  <c r="H17" i="4"/>
  <c r="G18" i="4"/>
  <c r="H18" i="4"/>
  <c r="G19" i="4"/>
  <c r="H19" i="4"/>
  <c r="G20" i="4"/>
  <c r="H20" i="4"/>
  <c r="G21" i="4"/>
  <c r="H21" i="4"/>
  <c r="G22" i="4"/>
  <c r="G23" i="4"/>
  <c r="H23" i="4"/>
  <c r="G24" i="4"/>
  <c r="H24" i="4"/>
  <c r="G25" i="4"/>
  <c r="H25" i="4"/>
  <c r="G26" i="4"/>
  <c r="G27" i="4"/>
  <c r="H27" i="4"/>
  <c r="G28" i="4"/>
  <c r="H28" i="4"/>
  <c r="G29" i="4"/>
  <c r="H29" i="4"/>
  <c r="G30" i="4"/>
  <c r="G31" i="4"/>
  <c r="H31" i="4"/>
  <c r="G32" i="4"/>
  <c r="H32" i="4"/>
  <c r="G33" i="4"/>
  <c r="G34" i="4"/>
  <c r="H34" i="4"/>
  <c r="G35" i="4"/>
  <c r="H35" i="4"/>
  <c r="G36" i="4"/>
  <c r="H36" i="4"/>
  <c r="G37" i="4"/>
  <c r="G38" i="4"/>
  <c r="H38" i="4"/>
  <c r="G39" i="4"/>
  <c r="H39" i="4"/>
  <c r="G40" i="4"/>
  <c r="H40" i="4"/>
  <c r="G41" i="4"/>
  <c r="H41" i="4"/>
  <c r="G42" i="4"/>
  <c r="H42" i="4"/>
  <c r="G43" i="4"/>
  <c r="G44" i="4"/>
  <c r="H44" i="4"/>
  <c r="G45" i="4"/>
  <c r="H45" i="4"/>
  <c r="G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2" i="4"/>
  <c r="Z5" i="2" l="1"/>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H60" i="13" l="1"/>
  <c r="G60" i="13"/>
  <c r="H59" i="13"/>
  <c r="G59" i="13"/>
  <c r="H58" i="13"/>
  <c r="G58" i="13"/>
  <c r="H57" i="13"/>
  <c r="G57" i="13"/>
  <c r="H56" i="13"/>
  <c r="G56" i="13"/>
  <c r="H55" i="13"/>
  <c r="G55" i="13"/>
  <c r="H54" i="13"/>
  <c r="G54" i="13"/>
  <c r="H53" i="13"/>
  <c r="G53" i="13"/>
  <c r="H52" i="13"/>
  <c r="H51" i="13"/>
  <c r="I51" i="13" s="1"/>
  <c r="H50" i="13"/>
  <c r="G50" i="13"/>
  <c r="H49" i="13"/>
  <c r="G49" i="13"/>
  <c r="H48" i="13"/>
  <c r="G48" i="13"/>
  <c r="H47" i="13"/>
  <c r="G47" i="13"/>
  <c r="H46" i="13"/>
  <c r="G46" i="13"/>
  <c r="H45" i="13"/>
  <c r="G45" i="13"/>
  <c r="H44" i="13"/>
  <c r="G44" i="13"/>
  <c r="H43" i="13"/>
  <c r="G43" i="13"/>
  <c r="H42" i="13"/>
  <c r="G42" i="13"/>
  <c r="H41" i="13"/>
  <c r="G41" i="13"/>
  <c r="H40" i="13"/>
  <c r="G40" i="13"/>
  <c r="H39" i="13"/>
  <c r="G39" i="13"/>
  <c r="H38" i="13"/>
  <c r="G38" i="13"/>
  <c r="H37" i="13"/>
  <c r="G37" i="13"/>
  <c r="H36" i="13"/>
  <c r="G36" i="13"/>
  <c r="H35" i="13"/>
  <c r="G35" i="13"/>
  <c r="H34" i="13"/>
  <c r="G34" i="13"/>
  <c r="H33" i="13"/>
  <c r="G33" i="13"/>
  <c r="H32" i="13"/>
  <c r="G32" i="13"/>
  <c r="H31" i="13"/>
  <c r="G31" i="13"/>
  <c r="H30" i="13"/>
  <c r="G30" i="13"/>
  <c r="H29" i="13"/>
  <c r="G29" i="13"/>
  <c r="H28" i="13"/>
  <c r="G28" i="13"/>
  <c r="H27" i="13"/>
  <c r="G27" i="13"/>
  <c r="H26" i="13"/>
  <c r="G26" i="13"/>
  <c r="H25" i="13"/>
  <c r="G25" i="13"/>
  <c r="H24" i="13"/>
  <c r="G24" i="13"/>
  <c r="H23" i="13"/>
  <c r="G23" i="13"/>
  <c r="H22" i="13"/>
  <c r="G22" i="13"/>
  <c r="H21" i="13"/>
  <c r="G21" i="13"/>
  <c r="H20" i="13"/>
  <c r="G20" i="13"/>
  <c r="H19" i="13"/>
  <c r="G19" i="13"/>
  <c r="H18" i="13"/>
  <c r="G18" i="13"/>
  <c r="H17" i="13"/>
  <c r="G17" i="13"/>
  <c r="H16" i="13"/>
  <c r="G16" i="13"/>
  <c r="H15" i="13"/>
  <c r="G15" i="13"/>
  <c r="H14" i="13"/>
  <c r="G14" i="13"/>
  <c r="H13" i="13"/>
  <c r="G13" i="13"/>
  <c r="H12" i="13"/>
  <c r="G12" i="13"/>
  <c r="H11" i="13"/>
  <c r="G11" i="13"/>
  <c r="H10" i="13"/>
  <c r="G10" i="13"/>
  <c r="H8" i="13"/>
  <c r="G8" i="13"/>
  <c r="H7" i="13"/>
  <c r="G7" i="13"/>
  <c r="H6" i="13"/>
  <c r="G6" i="13"/>
  <c r="H5" i="13"/>
  <c r="G5" i="13"/>
  <c r="H4" i="13"/>
  <c r="G4" i="13"/>
  <c r="H3" i="13"/>
  <c r="G3" i="13"/>
  <c r="H2" i="13"/>
  <c r="G2" i="13"/>
  <c r="C4" i="8"/>
  <c r="C5" i="8"/>
  <c r="C6" i="8"/>
  <c r="C7" i="8"/>
  <c r="C8" i="8"/>
  <c r="C9"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3" i="8"/>
  <c r="D31" i="13"/>
  <c r="E31" i="13"/>
  <c r="F31" i="13"/>
  <c r="J31" i="13"/>
  <c r="K31" i="13"/>
  <c r="D27" i="13"/>
  <c r="E27" i="13"/>
  <c r="F27" i="13"/>
  <c r="J27" i="13"/>
  <c r="K27" i="13"/>
  <c r="D27" i="4"/>
  <c r="E27" i="4"/>
  <c r="F27" i="4"/>
  <c r="J27" i="4"/>
  <c r="K27" i="4"/>
  <c r="D31" i="4"/>
  <c r="E31" i="4"/>
  <c r="F31" i="4"/>
  <c r="J31" i="4"/>
  <c r="K31" i="4"/>
  <c r="I31" i="13" l="1"/>
  <c r="L31" i="13" s="1"/>
  <c r="I27" i="4"/>
  <c r="L27" i="4" s="1"/>
  <c r="I31" i="4"/>
  <c r="L31" i="4" s="1"/>
  <c r="I27" i="13"/>
  <c r="L27" i="13" s="1"/>
  <c r="K3" i="13"/>
  <c r="K4" i="13"/>
  <c r="K7" i="13"/>
  <c r="K8" i="13"/>
  <c r="K10" i="13"/>
  <c r="K11" i="13"/>
  <c r="K12" i="13"/>
  <c r="K13" i="13"/>
  <c r="K15" i="13"/>
  <c r="K17" i="13"/>
  <c r="K19" i="13"/>
  <c r="K21" i="13"/>
  <c r="K22" i="13"/>
  <c r="K23" i="13"/>
  <c r="K25" i="13"/>
  <c r="K26" i="13"/>
  <c r="K30" i="13"/>
  <c r="K33" i="13"/>
  <c r="K36" i="13"/>
  <c r="K37" i="13"/>
  <c r="K39" i="13"/>
  <c r="K43" i="13"/>
  <c r="K46" i="13"/>
  <c r="K50" i="13"/>
  <c r="K51" i="13"/>
  <c r="K52" i="13"/>
  <c r="K53" i="13"/>
  <c r="K54" i="13"/>
  <c r="K55" i="13"/>
  <c r="K59" i="13"/>
  <c r="K60" i="13"/>
  <c r="J4" i="13"/>
  <c r="J5" i="13"/>
  <c r="J6" i="13"/>
  <c r="J7" i="13"/>
  <c r="J10" i="13"/>
  <c r="J13" i="13"/>
  <c r="J15" i="13"/>
  <c r="J17" i="13"/>
  <c r="J19" i="13"/>
  <c r="J22" i="13"/>
  <c r="J23" i="13"/>
  <c r="J26" i="13"/>
  <c r="J33" i="13"/>
  <c r="J36" i="13"/>
  <c r="J37" i="13"/>
  <c r="J39" i="13"/>
  <c r="J40" i="13"/>
  <c r="J43" i="13"/>
  <c r="J46" i="13"/>
  <c r="J51" i="13"/>
  <c r="J58" i="13"/>
  <c r="J60" i="13"/>
  <c r="K3" i="4"/>
  <c r="K4" i="4"/>
  <c r="K17" i="4"/>
  <c r="K19" i="4"/>
  <c r="K22" i="4"/>
  <c r="K23" i="4"/>
  <c r="K25" i="4"/>
  <c r="K26" i="4"/>
  <c r="K33" i="4"/>
  <c r="K37" i="4"/>
  <c r="K43" i="4"/>
  <c r="K46" i="4"/>
  <c r="K49" i="4"/>
  <c r="K51" i="4"/>
  <c r="K53" i="4"/>
  <c r="K60" i="4"/>
  <c r="J60" i="4"/>
  <c r="J58" i="4"/>
  <c r="J51" i="4"/>
  <c r="J46" i="4"/>
  <c r="J43" i="4"/>
  <c r="J40" i="4"/>
  <c r="J39" i="4"/>
  <c r="J37" i="4"/>
  <c r="J36" i="4"/>
  <c r="J33" i="4"/>
  <c r="J26" i="4"/>
  <c r="J23" i="4"/>
  <c r="J22" i="4"/>
  <c r="J19" i="4"/>
  <c r="J17" i="4"/>
  <c r="J15" i="4"/>
  <c r="J13" i="4"/>
  <c r="J10" i="4"/>
  <c r="J7" i="4"/>
  <c r="J6" i="4"/>
  <c r="J5" i="4"/>
  <c r="J4" i="4"/>
  <c r="D3" i="13"/>
  <c r="D4" i="13"/>
  <c r="D5" i="13"/>
  <c r="D6" i="13"/>
  <c r="D7" i="13"/>
  <c r="D8" i="13"/>
  <c r="D10" i="13"/>
  <c r="D11" i="13"/>
  <c r="D12" i="13"/>
  <c r="D13" i="13"/>
  <c r="D14" i="13"/>
  <c r="D15" i="13"/>
  <c r="D16" i="13"/>
  <c r="D17" i="13"/>
  <c r="D18" i="13"/>
  <c r="D19" i="13"/>
  <c r="D20" i="13"/>
  <c r="D21" i="13"/>
  <c r="D22" i="13"/>
  <c r="D23" i="13"/>
  <c r="D24" i="13"/>
  <c r="D25" i="13"/>
  <c r="D26" i="13"/>
  <c r="D28" i="13"/>
  <c r="D29" i="13"/>
  <c r="D30" i="13"/>
  <c r="D32" i="13"/>
  <c r="D33" i="13"/>
  <c r="D34" i="13"/>
  <c r="D35" i="13"/>
  <c r="D36" i="13"/>
  <c r="D37" i="13"/>
  <c r="D38" i="13"/>
  <c r="D39" i="13"/>
  <c r="D40" i="13"/>
  <c r="D41" i="13"/>
  <c r="D42" i="13"/>
  <c r="D43" i="13"/>
  <c r="D44" i="13"/>
  <c r="D45" i="13"/>
  <c r="D46" i="13"/>
  <c r="D47" i="13"/>
  <c r="D48" i="13"/>
  <c r="D49" i="13"/>
  <c r="D53" i="13"/>
  <c r="D54" i="13"/>
  <c r="D55" i="13"/>
  <c r="D56" i="13"/>
  <c r="D57" i="13"/>
  <c r="D58" i="13"/>
  <c r="D59" i="13"/>
  <c r="D60" i="13"/>
  <c r="D2" i="13"/>
  <c r="F60" i="13" l="1"/>
  <c r="E60" i="13"/>
  <c r="I60" i="13"/>
  <c r="L60" i="13" s="1"/>
  <c r="I59" i="13"/>
  <c r="F59" i="13"/>
  <c r="E59" i="13"/>
  <c r="F58" i="13"/>
  <c r="E58" i="13"/>
  <c r="I58" i="13"/>
  <c r="I57" i="13"/>
  <c r="F57" i="13"/>
  <c r="E57" i="13"/>
  <c r="F56" i="13"/>
  <c r="E56" i="13"/>
  <c r="I56" i="13"/>
  <c r="I55" i="13"/>
  <c r="F55" i="13"/>
  <c r="E55" i="13"/>
  <c r="F54" i="13"/>
  <c r="E54" i="13"/>
  <c r="I54" i="13"/>
  <c r="I53" i="13"/>
  <c r="F53" i="13"/>
  <c r="E53" i="13"/>
  <c r="F52" i="13"/>
  <c r="E52" i="13"/>
  <c r="I52" i="13"/>
  <c r="L51" i="13"/>
  <c r="F51" i="13"/>
  <c r="E51" i="13"/>
  <c r="F50" i="13"/>
  <c r="E50" i="13"/>
  <c r="I50" i="13"/>
  <c r="I49" i="13"/>
  <c r="F49" i="13"/>
  <c r="E49" i="13"/>
  <c r="F48" i="13"/>
  <c r="E48" i="13"/>
  <c r="I48" i="13"/>
  <c r="I47" i="13"/>
  <c r="F47" i="13"/>
  <c r="E47" i="13"/>
  <c r="F46" i="13"/>
  <c r="E46" i="13"/>
  <c r="I46" i="13"/>
  <c r="L46" i="13" s="1"/>
  <c r="I45" i="13"/>
  <c r="F45" i="13"/>
  <c r="E45" i="13"/>
  <c r="F44" i="13"/>
  <c r="E44" i="13"/>
  <c r="I44" i="13"/>
  <c r="I43" i="13"/>
  <c r="L43" i="13" s="1"/>
  <c r="F43" i="13"/>
  <c r="E43" i="13"/>
  <c r="F42" i="13"/>
  <c r="E42" i="13"/>
  <c r="I42" i="13"/>
  <c r="I41" i="13"/>
  <c r="F41" i="13"/>
  <c r="E41" i="13"/>
  <c r="F40" i="13"/>
  <c r="E40" i="13"/>
  <c r="I40" i="13"/>
  <c r="I39" i="13"/>
  <c r="L39" i="13" s="1"/>
  <c r="F39" i="13"/>
  <c r="E39" i="13"/>
  <c r="F38" i="13"/>
  <c r="E38" i="13"/>
  <c r="I38" i="13"/>
  <c r="I37" i="13"/>
  <c r="L37" i="13" s="1"/>
  <c r="F37" i="13"/>
  <c r="E37" i="13"/>
  <c r="F36" i="13"/>
  <c r="E36" i="13"/>
  <c r="I36" i="13"/>
  <c r="L36" i="13" s="1"/>
  <c r="I35" i="13"/>
  <c r="F35" i="13"/>
  <c r="E35" i="13"/>
  <c r="F34" i="13"/>
  <c r="E34" i="13"/>
  <c r="I34" i="13"/>
  <c r="I33" i="13"/>
  <c r="L33" i="13" s="1"/>
  <c r="F33" i="13"/>
  <c r="E33" i="13"/>
  <c r="F32" i="13"/>
  <c r="E32" i="13"/>
  <c r="I32" i="13"/>
  <c r="I30" i="13"/>
  <c r="F30" i="13"/>
  <c r="E30" i="13"/>
  <c r="F29" i="13"/>
  <c r="E29" i="13"/>
  <c r="I29" i="13"/>
  <c r="I28" i="13"/>
  <c r="F28" i="13"/>
  <c r="E28" i="13"/>
  <c r="F26" i="13"/>
  <c r="E26" i="13"/>
  <c r="I26" i="13"/>
  <c r="L26" i="13" s="1"/>
  <c r="I25" i="13"/>
  <c r="F25" i="13"/>
  <c r="E25" i="13"/>
  <c r="F24" i="13"/>
  <c r="E24" i="13"/>
  <c r="I24" i="13"/>
  <c r="I23" i="13"/>
  <c r="L23" i="13" s="1"/>
  <c r="F23" i="13"/>
  <c r="E23" i="13"/>
  <c r="F22" i="13"/>
  <c r="E22" i="13"/>
  <c r="I22" i="13"/>
  <c r="L22" i="13" s="1"/>
  <c r="I21" i="13"/>
  <c r="F21" i="13"/>
  <c r="E21" i="13"/>
  <c r="F20" i="13"/>
  <c r="E20" i="13"/>
  <c r="I20" i="13"/>
  <c r="I19" i="13"/>
  <c r="L19" i="13" s="1"/>
  <c r="F19" i="13"/>
  <c r="E19" i="13"/>
  <c r="F18" i="13"/>
  <c r="E18" i="13"/>
  <c r="I18" i="13"/>
  <c r="I17" i="13"/>
  <c r="L17" i="13" s="1"/>
  <c r="F17" i="13"/>
  <c r="E17" i="13"/>
  <c r="F16" i="13"/>
  <c r="E16" i="13"/>
  <c r="I16" i="13"/>
  <c r="I15" i="13"/>
  <c r="L15" i="13" s="1"/>
  <c r="F15" i="13"/>
  <c r="E15" i="13"/>
  <c r="F14" i="13"/>
  <c r="E14" i="13"/>
  <c r="I14" i="13"/>
  <c r="I13" i="13"/>
  <c r="L13" i="13" s="1"/>
  <c r="F13" i="13"/>
  <c r="E13" i="13"/>
  <c r="F12" i="13"/>
  <c r="E12" i="13"/>
  <c r="I12" i="13"/>
  <c r="I11" i="13"/>
  <c r="F11" i="13"/>
  <c r="E11" i="13"/>
  <c r="F10" i="13"/>
  <c r="E10" i="13"/>
  <c r="I10" i="13"/>
  <c r="L10" i="13" s="1"/>
  <c r="I8" i="13"/>
  <c r="F8" i="13"/>
  <c r="E8" i="13"/>
  <c r="F7" i="13"/>
  <c r="E7" i="13"/>
  <c r="I7" i="13"/>
  <c r="L7" i="13" s="1"/>
  <c r="I6" i="13"/>
  <c r="F6" i="13"/>
  <c r="E6" i="13"/>
  <c r="F5" i="13"/>
  <c r="E5" i="13"/>
  <c r="I5" i="13"/>
  <c r="I4" i="13"/>
  <c r="L4" i="13" s="1"/>
  <c r="F4" i="13"/>
  <c r="E4" i="13"/>
  <c r="F3" i="13"/>
  <c r="E3" i="13"/>
  <c r="I3" i="13"/>
  <c r="H61" i="13"/>
  <c r="G61" i="13"/>
  <c r="F2" i="13"/>
  <c r="E2" i="13"/>
  <c r="E62" i="13" l="1"/>
  <c r="F62" i="13"/>
  <c r="D61" i="13"/>
  <c r="E61" i="13"/>
  <c r="I2" i="13"/>
  <c r="F61" i="13"/>
  <c r="H61" i="4"/>
  <c r="G61" i="4"/>
  <c r="D24" i="4"/>
  <c r="E24" i="4"/>
  <c r="F24" i="4"/>
  <c r="D25" i="4"/>
  <c r="E25" i="4"/>
  <c r="F25" i="4"/>
  <c r="D26" i="4"/>
  <c r="E26" i="4"/>
  <c r="F26" i="4"/>
  <c r="D28" i="4"/>
  <c r="E28" i="4"/>
  <c r="F28" i="4"/>
  <c r="D29" i="4"/>
  <c r="E29" i="4"/>
  <c r="F29" i="4"/>
  <c r="D30" i="4"/>
  <c r="E30" i="4"/>
  <c r="F30" i="4"/>
  <c r="D32" i="4"/>
  <c r="E32" i="4"/>
  <c r="F32" i="4"/>
  <c r="D33" i="4"/>
  <c r="E33" i="4"/>
  <c r="F33" i="4"/>
  <c r="D34" i="4"/>
  <c r="E34" i="4"/>
  <c r="F34" i="4"/>
  <c r="D35" i="4"/>
  <c r="E35" i="4"/>
  <c r="F35" i="4"/>
  <c r="D36" i="4"/>
  <c r="E36" i="4"/>
  <c r="F36" i="4"/>
  <c r="D37" i="4"/>
  <c r="E37" i="4"/>
  <c r="F37" i="4"/>
  <c r="D38" i="4"/>
  <c r="E38" i="4"/>
  <c r="F38" i="4"/>
  <c r="D39" i="4"/>
  <c r="E39" i="4"/>
  <c r="F39" i="4"/>
  <c r="D40" i="4"/>
  <c r="E40" i="4"/>
  <c r="F40" i="4"/>
  <c r="D41" i="4"/>
  <c r="E41" i="4"/>
  <c r="F41" i="4"/>
  <c r="D42" i="4"/>
  <c r="E42" i="4"/>
  <c r="F42" i="4"/>
  <c r="D43" i="4"/>
  <c r="E43" i="4"/>
  <c r="F43" i="4"/>
  <c r="D44" i="4"/>
  <c r="E44" i="4"/>
  <c r="F44" i="4"/>
  <c r="D45" i="4"/>
  <c r="E45" i="4"/>
  <c r="F45" i="4"/>
  <c r="D46" i="4"/>
  <c r="E46" i="4"/>
  <c r="F46" i="4"/>
  <c r="D47" i="4"/>
  <c r="I47" i="4" s="1"/>
  <c r="E47" i="4"/>
  <c r="F47" i="4"/>
  <c r="D48" i="4"/>
  <c r="I48" i="4" s="1"/>
  <c r="E48" i="4"/>
  <c r="F48" i="4"/>
  <c r="D49" i="4"/>
  <c r="I49" i="4" s="1"/>
  <c r="E49" i="4"/>
  <c r="F49" i="4"/>
  <c r="D50" i="4"/>
  <c r="I50" i="4" s="1"/>
  <c r="E50" i="4"/>
  <c r="F50" i="4"/>
  <c r="D51" i="4"/>
  <c r="I51" i="4" s="1"/>
  <c r="L51" i="4" s="1"/>
  <c r="E51" i="4"/>
  <c r="F51" i="4"/>
  <c r="D52" i="4"/>
  <c r="I52" i="4" s="1"/>
  <c r="E52" i="4"/>
  <c r="F52" i="4"/>
  <c r="D53" i="4"/>
  <c r="I53" i="4" s="1"/>
  <c r="E53" i="4"/>
  <c r="F53" i="4"/>
  <c r="D54" i="4"/>
  <c r="I54" i="4" s="1"/>
  <c r="E54" i="4"/>
  <c r="F54" i="4"/>
  <c r="D55" i="4"/>
  <c r="I55" i="4" s="1"/>
  <c r="E55" i="4"/>
  <c r="F55" i="4"/>
  <c r="D56" i="4"/>
  <c r="I56" i="4" s="1"/>
  <c r="E56" i="4"/>
  <c r="F56" i="4"/>
  <c r="D57" i="4"/>
  <c r="I57" i="4" s="1"/>
  <c r="E57" i="4"/>
  <c r="F57" i="4"/>
  <c r="D58" i="4"/>
  <c r="I58" i="4" s="1"/>
  <c r="E58" i="4"/>
  <c r="F58" i="4"/>
  <c r="D59" i="4"/>
  <c r="I59" i="4" s="1"/>
  <c r="E59" i="4"/>
  <c r="F59" i="4"/>
  <c r="D60" i="4"/>
  <c r="E60" i="4"/>
  <c r="F60" i="4"/>
  <c r="D3" i="4"/>
  <c r="E3" i="4"/>
  <c r="F3" i="4"/>
  <c r="D4" i="4"/>
  <c r="E4" i="4"/>
  <c r="F4" i="4"/>
  <c r="D5" i="4"/>
  <c r="E5" i="4"/>
  <c r="F5" i="4"/>
  <c r="D6" i="4"/>
  <c r="E6" i="4"/>
  <c r="F6" i="4"/>
  <c r="D7" i="4"/>
  <c r="E7" i="4"/>
  <c r="F7" i="4"/>
  <c r="D8" i="4"/>
  <c r="E8" i="4"/>
  <c r="F8" i="4"/>
  <c r="D10" i="4"/>
  <c r="E10" i="4"/>
  <c r="F10" i="4"/>
  <c r="D11" i="4"/>
  <c r="E11" i="4"/>
  <c r="F11" i="4"/>
  <c r="D12" i="4"/>
  <c r="E12" i="4"/>
  <c r="F12" i="4"/>
  <c r="D13" i="4"/>
  <c r="E13" i="4"/>
  <c r="F13" i="4"/>
  <c r="D14" i="4"/>
  <c r="E14" i="4"/>
  <c r="F14" i="4"/>
  <c r="D15" i="4"/>
  <c r="E15" i="4"/>
  <c r="F15" i="4"/>
  <c r="D16" i="4"/>
  <c r="E16" i="4"/>
  <c r="F16" i="4"/>
  <c r="D17" i="4"/>
  <c r="E17" i="4"/>
  <c r="F17" i="4"/>
  <c r="D18" i="4"/>
  <c r="E18" i="4"/>
  <c r="F18" i="4"/>
  <c r="D19" i="4"/>
  <c r="E19" i="4"/>
  <c r="F19" i="4"/>
  <c r="D20" i="4"/>
  <c r="E20" i="4"/>
  <c r="F20" i="4"/>
  <c r="D21" i="4"/>
  <c r="E21" i="4"/>
  <c r="F21" i="4"/>
  <c r="D22" i="4"/>
  <c r="E22" i="4"/>
  <c r="F22" i="4"/>
  <c r="D23" i="4"/>
  <c r="E23" i="4"/>
  <c r="F23" i="4"/>
  <c r="F2" i="4"/>
  <c r="E2" i="4"/>
  <c r="D2" i="4"/>
  <c r="G424" i="10"/>
  <c r="H424" i="10"/>
  <c r="G425" i="10"/>
  <c r="H425" i="10"/>
  <c r="G426" i="10"/>
  <c r="H426" i="10"/>
  <c r="G427" i="10"/>
  <c r="H427" i="10"/>
  <c r="G428" i="10"/>
  <c r="H428" i="10"/>
  <c r="G429" i="10"/>
  <c r="H429" i="10"/>
  <c r="G430" i="10"/>
  <c r="H430" i="10"/>
  <c r="G431" i="10"/>
  <c r="H431" i="10"/>
  <c r="G432" i="10"/>
  <c r="H432" i="10"/>
  <c r="G433" i="10"/>
  <c r="H433" i="10"/>
  <c r="G434" i="10"/>
  <c r="H434" i="10"/>
  <c r="G435" i="10"/>
  <c r="H435" i="10"/>
  <c r="G436" i="10"/>
  <c r="H436" i="10"/>
  <c r="G437" i="10"/>
  <c r="H437" i="10"/>
  <c r="G438" i="10"/>
  <c r="H438" i="10"/>
  <c r="G439" i="10"/>
  <c r="H439" i="10"/>
  <c r="G440" i="10"/>
  <c r="H440" i="10"/>
  <c r="G441" i="10"/>
  <c r="H441" i="10"/>
  <c r="G442" i="10"/>
  <c r="H442" i="10"/>
  <c r="G443" i="10"/>
  <c r="H443" i="10"/>
  <c r="G444" i="10"/>
  <c r="H444" i="10"/>
  <c r="G445" i="10"/>
  <c r="H445" i="10"/>
  <c r="G446" i="10"/>
  <c r="H446" i="10"/>
  <c r="G447" i="10"/>
  <c r="H447" i="10"/>
  <c r="G448" i="10"/>
  <c r="H448" i="10"/>
  <c r="G449" i="10"/>
  <c r="H449" i="10"/>
  <c r="G450" i="10"/>
  <c r="H450" i="10"/>
  <c r="G451" i="10"/>
  <c r="H451" i="10"/>
  <c r="G452" i="10"/>
  <c r="H452" i="10"/>
  <c r="G453" i="10"/>
  <c r="H453" i="10"/>
  <c r="G454" i="10"/>
  <c r="H454" i="10"/>
  <c r="G455" i="10"/>
  <c r="H455" i="10"/>
  <c r="G456" i="10"/>
  <c r="H456" i="10"/>
  <c r="G457" i="10"/>
  <c r="H457" i="10"/>
  <c r="G458" i="10"/>
  <c r="H458" i="10"/>
  <c r="G459" i="10"/>
  <c r="H459" i="10"/>
  <c r="G460" i="10"/>
  <c r="H460" i="10"/>
  <c r="G461" i="10"/>
  <c r="H461" i="10"/>
  <c r="G462" i="10"/>
  <c r="H462" i="10"/>
  <c r="G463" i="10"/>
  <c r="H463" i="10"/>
  <c r="G464" i="10"/>
  <c r="H464" i="10"/>
  <c r="G465" i="10"/>
  <c r="H465" i="10"/>
  <c r="G466" i="10"/>
  <c r="H466" i="10"/>
  <c r="G467" i="10"/>
  <c r="H467" i="10"/>
  <c r="G468" i="10"/>
  <c r="H468" i="10"/>
  <c r="G469" i="10"/>
  <c r="H469" i="10"/>
  <c r="G470" i="10"/>
  <c r="H470" i="10"/>
  <c r="G471" i="10"/>
  <c r="H471" i="10"/>
  <c r="G472" i="10"/>
  <c r="H472" i="10"/>
  <c r="G473" i="10"/>
  <c r="H473" i="10"/>
  <c r="G474" i="10"/>
  <c r="H474" i="10"/>
  <c r="G475" i="10"/>
  <c r="H475" i="10"/>
  <c r="G476" i="10"/>
  <c r="H476" i="10"/>
  <c r="G477" i="10"/>
  <c r="H477" i="10"/>
  <c r="G478" i="10"/>
  <c r="H478" i="10"/>
  <c r="G479" i="10"/>
  <c r="H479" i="10"/>
  <c r="G480" i="10"/>
  <c r="H480" i="10"/>
  <c r="G481" i="10"/>
  <c r="H481" i="10"/>
  <c r="G482" i="10"/>
  <c r="H482" i="10"/>
  <c r="G483" i="10"/>
  <c r="H483" i="10"/>
  <c r="G484" i="10"/>
  <c r="H484" i="10"/>
  <c r="G485" i="10"/>
  <c r="H485" i="10"/>
  <c r="G486" i="10"/>
  <c r="H486" i="10"/>
  <c r="G487" i="10"/>
  <c r="H487" i="10"/>
  <c r="G488" i="10"/>
  <c r="H488" i="10"/>
  <c r="G489" i="10"/>
  <c r="H489" i="10"/>
  <c r="G490" i="10"/>
  <c r="H490" i="10"/>
  <c r="G491" i="10"/>
  <c r="H491" i="10"/>
  <c r="G492" i="10"/>
  <c r="H492" i="10"/>
  <c r="G493" i="10"/>
  <c r="H493" i="10"/>
  <c r="G494" i="10"/>
  <c r="H494" i="10"/>
  <c r="G495" i="10"/>
  <c r="H495" i="10"/>
  <c r="G496" i="10"/>
  <c r="H496" i="10"/>
  <c r="G497" i="10"/>
  <c r="H497" i="10"/>
  <c r="G498" i="10"/>
  <c r="H498" i="10"/>
  <c r="G499" i="10"/>
  <c r="H499" i="10"/>
  <c r="G500" i="10"/>
  <c r="H500" i="10"/>
  <c r="G501" i="10"/>
  <c r="H501" i="10"/>
  <c r="G502" i="10"/>
  <c r="H502" i="10"/>
  <c r="G503" i="10"/>
  <c r="H503" i="10"/>
  <c r="G504" i="10"/>
  <c r="H504" i="10"/>
  <c r="G505" i="10"/>
  <c r="H505" i="10"/>
  <c r="G506" i="10"/>
  <c r="H506" i="10"/>
  <c r="G507" i="10"/>
  <c r="H507" i="10"/>
  <c r="G508" i="10"/>
  <c r="H508" i="10"/>
  <c r="G509" i="10"/>
  <c r="H509" i="10"/>
  <c r="G510" i="10"/>
  <c r="H510" i="10"/>
  <c r="G511" i="10"/>
  <c r="H511" i="10"/>
  <c r="G512" i="10"/>
  <c r="H512" i="10"/>
  <c r="G513" i="10"/>
  <c r="H513" i="10"/>
  <c r="G514" i="10"/>
  <c r="H514" i="10"/>
  <c r="G515" i="10"/>
  <c r="H515" i="10"/>
  <c r="G516" i="10"/>
  <c r="H516" i="10"/>
  <c r="G517" i="10"/>
  <c r="H517" i="10"/>
  <c r="G518" i="10"/>
  <c r="H518" i="10"/>
  <c r="G519" i="10"/>
  <c r="H519" i="10"/>
  <c r="G520" i="10"/>
  <c r="H520" i="10"/>
  <c r="G521" i="10"/>
  <c r="H521" i="10"/>
  <c r="G522" i="10"/>
  <c r="H522" i="10"/>
  <c r="G523" i="10"/>
  <c r="H523" i="10"/>
  <c r="G524" i="10"/>
  <c r="H524" i="10"/>
  <c r="G525" i="10"/>
  <c r="H525" i="10"/>
  <c r="G526" i="10"/>
  <c r="H526" i="10"/>
  <c r="G527" i="10"/>
  <c r="H527" i="10"/>
  <c r="G528" i="10"/>
  <c r="H528" i="10"/>
  <c r="G529" i="10"/>
  <c r="H529" i="10"/>
  <c r="G530" i="10"/>
  <c r="H530" i="10"/>
  <c r="G531" i="10"/>
  <c r="H531" i="10"/>
  <c r="G532" i="10"/>
  <c r="H532" i="10"/>
  <c r="G533" i="10"/>
  <c r="H533" i="10"/>
  <c r="G534" i="10"/>
  <c r="H534" i="10"/>
  <c r="G535" i="10"/>
  <c r="H535" i="10"/>
  <c r="G536" i="10"/>
  <c r="H536" i="10"/>
  <c r="G537" i="10"/>
  <c r="H537" i="10"/>
  <c r="G538" i="10"/>
  <c r="H538" i="10"/>
  <c r="G539" i="10"/>
  <c r="H539" i="10"/>
  <c r="G540" i="10"/>
  <c r="H540" i="10"/>
  <c r="G541" i="10"/>
  <c r="H541" i="10"/>
  <c r="G542" i="10"/>
  <c r="H542" i="10"/>
  <c r="G543" i="10"/>
  <c r="H543" i="10"/>
  <c r="G544" i="10"/>
  <c r="H544" i="10"/>
  <c r="G545" i="10"/>
  <c r="H545" i="10"/>
  <c r="G546" i="10"/>
  <c r="H546" i="10"/>
  <c r="G547" i="10"/>
  <c r="H547" i="10"/>
  <c r="G548" i="10"/>
  <c r="H548" i="10"/>
  <c r="G549" i="10"/>
  <c r="H549" i="10"/>
  <c r="G550" i="10"/>
  <c r="H550" i="10"/>
  <c r="G551" i="10"/>
  <c r="H551" i="10"/>
  <c r="G552" i="10"/>
  <c r="H552" i="10"/>
  <c r="G553" i="10"/>
  <c r="H553" i="10"/>
  <c r="G554" i="10"/>
  <c r="H554" i="10"/>
  <c r="G555" i="10"/>
  <c r="H555" i="10"/>
  <c r="G556" i="10"/>
  <c r="H556" i="10"/>
  <c r="G557" i="10"/>
  <c r="H557" i="10"/>
  <c r="G558" i="10"/>
  <c r="H558" i="10"/>
  <c r="G559" i="10"/>
  <c r="H559" i="10"/>
  <c r="G560" i="10"/>
  <c r="H560" i="10"/>
  <c r="G561" i="10"/>
  <c r="H561" i="10"/>
  <c r="G562" i="10"/>
  <c r="H562" i="10"/>
  <c r="G563" i="10"/>
  <c r="H563" i="10"/>
  <c r="G564" i="10"/>
  <c r="H564" i="10"/>
  <c r="G565" i="10"/>
  <c r="H565" i="10"/>
  <c r="G566" i="10"/>
  <c r="H566" i="10"/>
  <c r="G567" i="10"/>
  <c r="H567" i="10"/>
  <c r="G568" i="10"/>
  <c r="H568" i="10"/>
  <c r="G569" i="10"/>
  <c r="H569" i="10"/>
  <c r="G570" i="10"/>
  <c r="H570" i="10"/>
  <c r="G571" i="10"/>
  <c r="H571" i="10"/>
  <c r="G572" i="10"/>
  <c r="H572" i="10"/>
  <c r="G573" i="10"/>
  <c r="H573" i="10"/>
  <c r="G574" i="10"/>
  <c r="H574" i="10"/>
  <c r="G575" i="10"/>
  <c r="H575" i="10"/>
  <c r="G576" i="10"/>
  <c r="H576" i="10"/>
  <c r="G577" i="10"/>
  <c r="H577" i="10"/>
  <c r="G578" i="10"/>
  <c r="H578" i="10"/>
  <c r="G579" i="10"/>
  <c r="H579" i="10"/>
  <c r="G580" i="10"/>
  <c r="H580" i="10"/>
  <c r="G581" i="10"/>
  <c r="H581" i="10"/>
  <c r="G582" i="10"/>
  <c r="H582" i="10"/>
  <c r="G583" i="10"/>
  <c r="H583" i="10"/>
  <c r="G584" i="10"/>
  <c r="H584" i="10"/>
  <c r="G585" i="10"/>
  <c r="H585" i="10"/>
  <c r="G586" i="10"/>
  <c r="H586" i="10"/>
  <c r="G587" i="10"/>
  <c r="H587" i="10"/>
  <c r="G588" i="10"/>
  <c r="H588" i="10"/>
  <c r="G589" i="10"/>
  <c r="H589" i="10"/>
  <c r="G590" i="10"/>
  <c r="H590" i="10"/>
  <c r="G591" i="10"/>
  <c r="H591" i="10"/>
  <c r="G592" i="10"/>
  <c r="H592" i="10"/>
  <c r="G593" i="10"/>
  <c r="H593" i="10"/>
  <c r="G594" i="10"/>
  <c r="H594" i="10"/>
  <c r="G595" i="10"/>
  <c r="H595" i="10"/>
  <c r="G596" i="10"/>
  <c r="H596" i="10"/>
  <c r="G597" i="10"/>
  <c r="H597" i="10"/>
  <c r="G598" i="10"/>
  <c r="H598" i="10"/>
  <c r="G599" i="10"/>
  <c r="H599" i="10"/>
  <c r="G600" i="10"/>
  <c r="H600" i="10"/>
  <c r="G601" i="10"/>
  <c r="H601" i="10"/>
  <c r="G602" i="10"/>
  <c r="H602" i="10"/>
  <c r="G603" i="10"/>
  <c r="H603" i="10"/>
  <c r="G604" i="10"/>
  <c r="H604" i="10"/>
  <c r="G605" i="10"/>
  <c r="H605" i="10"/>
  <c r="G606" i="10"/>
  <c r="H606" i="10"/>
  <c r="G607" i="10"/>
  <c r="H607" i="10"/>
  <c r="G608" i="10"/>
  <c r="H608" i="10"/>
  <c r="G609" i="10"/>
  <c r="H609" i="10"/>
  <c r="G610" i="10"/>
  <c r="H610" i="10"/>
  <c r="G611" i="10"/>
  <c r="H611" i="10"/>
  <c r="G612" i="10"/>
  <c r="H612" i="10"/>
  <c r="G613" i="10"/>
  <c r="H613" i="10"/>
  <c r="G614" i="10"/>
  <c r="H614" i="10"/>
  <c r="G615" i="10"/>
  <c r="H615" i="10"/>
  <c r="G616" i="10"/>
  <c r="H616" i="10"/>
  <c r="G617" i="10"/>
  <c r="H617" i="10"/>
  <c r="G618" i="10"/>
  <c r="H618" i="10"/>
  <c r="G619" i="10"/>
  <c r="H619" i="10"/>
  <c r="G620" i="10"/>
  <c r="H620" i="10"/>
  <c r="G621" i="10"/>
  <c r="H621" i="10"/>
  <c r="G622" i="10"/>
  <c r="H622" i="10"/>
  <c r="G623" i="10"/>
  <c r="H623" i="10"/>
  <c r="G624" i="10"/>
  <c r="H624" i="10"/>
  <c r="G625" i="10"/>
  <c r="H625" i="10"/>
  <c r="G626" i="10"/>
  <c r="H626" i="10"/>
  <c r="G627" i="10"/>
  <c r="H627" i="10"/>
  <c r="G628" i="10"/>
  <c r="H628" i="10"/>
  <c r="G629" i="10"/>
  <c r="H629" i="10"/>
  <c r="G630" i="10"/>
  <c r="H630" i="10"/>
  <c r="G631" i="10"/>
  <c r="H631" i="10"/>
  <c r="G632" i="10"/>
  <c r="H632" i="10"/>
  <c r="G633" i="10"/>
  <c r="H633" i="10"/>
  <c r="G634" i="10"/>
  <c r="H634" i="10"/>
  <c r="G635" i="10"/>
  <c r="H635" i="10"/>
  <c r="G636" i="10"/>
  <c r="H636" i="10"/>
  <c r="G637" i="10"/>
  <c r="H637" i="10"/>
  <c r="G638" i="10"/>
  <c r="H638" i="10"/>
  <c r="G639" i="10"/>
  <c r="H639" i="10"/>
  <c r="G640" i="10"/>
  <c r="H640" i="10"/>
  <c r="G641" i="10"/>
  <c r="H641" i="10"/>
  <c r="G642" i="10"/>
  <c r="H642" i="10"/>
  <c r="G643" i="10"/>
  <c r="H643" i="10"/>
  <c r="G644" i="10"/>
  <c r="H644" i="10"/>
  <c r="G645" i="10"/>
  <c r="H645" i="10"/>
  <c r="G646" i="10"/>
  <c r="H646" i="10"/>
  <c r="G647" i="10"/>
  <c r="H647" i="10"/>
  <c r="G648" i="10"/>
  <c r="H648" i="10"/>
  <c r="G649" i="10"/>
  <c r="H649" i="10"/>
  <c r="G650" i="10"/>
  <c r="H650" i="10"/>
  <c r="G651" i="10"/>
  <c r="H651" i="10"/>
  <c r="G652" i="10"/>
  <c r="H652" i="10"/>
  <c r="G653" i="10"/>
  <c r="H653" i="10"/>
  <c r="G654" i="10"/>
  <c r="H654" i="10"/>
  <c r="G655" i="10"/>
  <c r="H655" i="10"/>
  <c r="G656" i="10"/>
  <c r="H656" i="10"/>
  <c r="G657" i="10"/>
  <c r="H657" i="10"/>
  <c r="G658" i="10"/>
  <c r="H658" i="10"/>
  <c r="G659" i="10"/>
  <c r="H659" i="10"/>
  <c r="G660" i="10"/>
  <c r="H660" i="10"/>
  <c r="G661" i="10"/>
  <c r="H661" i="10"/>
  <c r="G662" i="10"/>
  <c r="H662" i="10"/>
  <c r="G663" i="10"/>
  <c r="H663" i="10"/>
  <c r="G664" i="10"/>
  <c r="H664" i="10"/>
  <c r="G665" i="10"/>
  <c r="H665" i="10"/>
  <c r="G666" i="10"/>
  <c r="H666" i="10"/>
  <c r="G667" i="10"/>
  <c r="H667" i="10"/>
  <c r="G668" i="10"/>
  <c r="H668" i="10"/>
  <c r="G669" i="10"/>
  <c r="H669" i="10"/>
  <c r="G670" i="10"/>
  <c r="H670" i="10"/>
  <c r="G671" i="10"/>
  <c r="H671" i="10"/>
  <c r="G672" i="10"/>
  <c r="H672" i="10"/>
  <c r="G673" i="10"/>
  <c r="H673" i="10"/>
  <c r="G674" i="10"/>
  <c r="H674" i="10"/>
  <c r="G675" i="10"/>
  <c r="H675" i="10"/>
  <c r="G676" i="10"/>
  <c r="H676" i="10"/>
  <c r="G677" i="10"/>
  <c r="H677" i="10"/>
  <c r="G678" i="10"/>
  <c r="H678" i="10"/>
  <c r="G679" i="10"/>
  <c r="H679" i="10"/>
  <c r="G680" i="10"/>
  <c r="H680" i="10"/>
  <c r="G681" i="10"/>
  <c r="H681" i="10"/>
  <c r="G682" i="10"/>
  <c r="H682" i="10"/>
  <c r="G683" i="10"/>
  <c r="H683" i="10"/>
  <c r="G684" i="10"/>
  <c r="H684" i="10"/>
  <c r="G685" i="10"/>
  <c r="H685" i="10"/>
  <c r="G686" i="10"/>
  <c r="H686" i="10"/>
  <c r="G687" i="10"/>
  <c r="H687" i="10"/>
  <c r="G688" i="10"/>
  <c r="H688" i="10"/>
  <c r="G689" i="10"/>
  <c r="H689" i="10"/>
  <c r="G690" i="10"/>
  <c r="H690" i="10"/>
  <c r="G691" i="10"/>
  <c r="H691" i="10"/>
  <c r="G692" i="10"/>
  <c r="H692" i="10"/>
  <c r="G693" i="10"/>
  <c r="H693" i="10"/>
  <c r="G694" i="10"/>
  <c r="H694" i="10"/>
  <c r="G695" i="10"/>
  <c r="H695" i="10"/>
  <c r="G696" i="10"/>
  <c r="H696" i="10"/>
  <c r="G697" i="10"/>
  <c r="H697" i="10"/>
  <c r="G698" i="10"/>
  <c r="H698" i="10"/>
  <c r="G699" i="10"/>
  <c r="H699" i="10"/>
  <c r="G700" i="10"/>
  <c r="H700" i="10"/>
  <c r="G701" i="10"/>
  <c r="H701" i="10"/>
  <c r="G702" i="10"/>
  <c r="H702" i="10"/>
  <c r="G703" i="10"/>
  <c r="H703" i="10"/>
  <c r="G704" i="10"/>
  <c r="H704" i="10"/>
  <c r="G705" i="10"/>
  <c r="H705" i="10"/>
  <c r="G706" i="10"/>
  <c r="H706" i="10"/>
  <c r="G707" i="10"/>
  <c r="H707" i="10"/>
  <c r="G708" i="10"/>
  <c r="H708" i="10"/>
  <c r="G709" i="10"/>
  <c r="H709" i="10"/>
  <c r="G710" i="10"/>
  <c r="H710" i="10"/>
  <c r="G711" i="10"/>
  <c r="H711" i="10"/>
  <c r="G712" i="10"/>
  <c r="H712" i="10"/>
  <c r="G713" i="10"/>
  <c r="H713" i="10"/>
  <c r="G714" i="10"/>
  <c r="H714" i="10"/>
  <c r="G715" i="10"/>
  <c r="H715" i="10"/>
  <c r="G716" i="10"/>
  <c r="H716" i="10"/>
  <c r="G717" i="10"/>
  <c r="H717" i="10"/>
  <c r="G718" i="10"/>
  <c r="H718" i="10"/>
  <c r="G719" i="10"/>
  <c r="H719" i="10"/>
  <c r="G720" i="10"/>
  <c r="H720" i="10"/>
  <c r="G721" i="10"/>
  <c r="H721" i="10"/>
  <c r="G722" i="10"/>
  <c r="H722" i="10"/>
  <c r="G723" i="10"/>
  <c r="H723" i="10"/>
  <c r="G724" i="10"/>
  <c r="H724" i="10"/>
  <c r="G725" i="10"/>
  <c r="H725" i="10"/>
  <c r="G726" i="10"/>
  <c r="H726" i="10"/>
  <c r="G727" i="10"/>
  <c r="H727" i="10"/>
  <c r="G728" i="10"/>
  <c r="H728" i="10"/>
  <c r="G729" i="10"/>
  <c r="H729" i="10"/>
  <c r="G730" i="10"/>
  <c r="H730" i="10"/>
  <c r="G731" i="10"/>
  <c r="H731" i="10"/>
  <c r="G732" i="10"/>
  <c r="H732" i="10"/>
  <c r="G733" i="10"/>
  <c r="H733" i="10"/>
  <c r="G734" i="10"/>
  <c r="H734" i="10"/>
  <c r="G735" i="10"/>
  <c r="H735" i="10"/>
  <c r="G736" i="10"/>
  <c r="H736" i="10"/>
  <c r="G737" i="10"/>
  <c r="H737" i="10"/>
  <c r="G738" i="10"/>
  <c r="H738" i="10"/>
  <c r="G739" i="10"/>
  <c r="H739" i="10"/>
  <c r="G740" i="10"/>
  <c r="H740" i="10"/>
  <c r="G741" i="10"/>
  <c r="H741" i="10"/>
  <c r="G742" i="10"/>
  <c r="H742" i="10"/>
  <c r="G743" i="10"/>
  <c r="H743" i="10"/>
  <c r="G744" i="10"/>
  <c r="H744" i="10"/>
  <c r="G745" i="10"/>
  <c r="H745" i="10"/>
  <c r="G746" i="10"/>
  <c r="H746" i="10"/>
  <c r="G747" i="10"/>
  <c r="H747" i="10"/>
  <c r="G748" i="10"/>
  <c r="H748" i="10"/>
  <c r="G749" i="10"/>
  <c r="H749" i="10"/>
  <c r="G750" i="10"/>
  <c r="H750" i="10"/>
  <c r="G751" i="10"/>
  <c r="H751" i="10"/>
  <c r="G752" i="10"/>
  <c r="H752" i="10"/>
  <c r="G753" i="10"/>
  <c r="H753" i="10"/>
  <c r="G754" i="10"/>
  <c r="H754" i="10"/>
  <c r="G755" i="10"/>
  <c r="H755" i="10"/>
  <c r="G756" i="10"/>
  <c r="H756" i="10"/>
  <c r="G757" i="10"/>
  <c r="H757" i="10"/>
  <c r="G758" i="10"/>
  <c r="H758" i="10"/>
  <c r="G759" i="10"/>
  <c r="H759" i="10"/>
  <c r="G760" i="10"/>
  <c r="H760" i="10"/>
  <c r="G761" i="10"/>
  <c r="H761" i="10"/>
  <c r="G762" i="10"/>
  <c r="H762" i="10"/>
  <c r="G763" i="10"/>
  <c r="H763" i="10"/>
  <c r="G764" i="10"/>
  <c r="H764" i="10"/>
  <c r="G765" i="10"/>
  <c r="H765" i="10"/>
  <c r="G766" i="10"/>
  <c r="H766" i="10"/>
  <c r="G767" i="10"/>
  <c r="H767" i="10"/>
  <c r="G768" i="10"/>
  <c r="H768" i="10"/>
  <c r="G769" i="10"/>
  <c r="H769" i="10"/>
  <c r="G770" i="10"/>
  <c r="H770" i="10"/>
  <c r="G771" i="10"/>
  <c r="H771" i="10"/>
  <c r="G772" i="10"/>
  <c r="H772" i="10"/>
  <c r="G773" i="10"/>
  <c r="H773" i="10"/>
  <c r="G774" i="10"/>
  <c r="H774" i="10"/>
  <c r="G775" i="10"/>
  <c r="H775" i="10"/>
  <c r="G776" i="10"/>
  <c r="H776" i="10"/>
  <c r="G777" i="10"/>
  <c r="H777" i="10"/>
  <c r="G778" i="10"/>
  <c r="H778" i="10"/>
  <c r="G779" i="10"/>
  <c r="H779" i="10"/>
  <c r="G780" i="10"/>
  <c r="H780" i="10"/>
  <c r="G781" i="10"/>
  <c r="H781" i="10"/>
  <c r="G782" i="10"/>
  <c r="H782" i="10"/>
  <c r="G783" i="10"/>
  <c r="H783" i="10"/>
  <c r="G784" i="10"/>
  <c r="H784" i="10"/>
  <c r="G785" i="10"/>
  <c r="H785" i="10"/>
  <c r="G786" i="10"/>
  <c r="H786" i="10"/>
  <c r="G787" i="10"/>
  <c r="H787" i="10"/>
  <c r="G788" i="10"/>
  <c r="H788" i="10"/>
  <c r="G789" i="10"/>
  <c r="H789" i="10"/>
  <c r="G790" i="10"/>
  <c r="H790" i="10"/>
  <c r="G791" i="10"/>
  <c r="H791" i="10"/>
  <c r="G792" i="10"/>
  <c r="H792" i="10"/>
  <c r="G793" i="10"/>
  <c r="H793" i="10"/>
  <c r="G794" i="10"/>
  <c r="H794" i="10"/>
  <c r="G795" i="10"/>
  <c r="H795" i="10"/>
  <c r="G796" i="10"/>
  <c r="H796" i="10"/>
  <c r="G797" i="10"/>
  <c r="H797" i="10"/>
  <c r="G798" i="10"/>
  <c r="H798" i="10"/>
  <c r="G799" i="10"/>
  <c r="H799" i="10"/>
  <c r="G800" i="10"/>
  <c r="H800" i="10"/>
  <c r="G801" i="10"/>
  <c r="H801" i="10"/>
  <c r="G802" i="10"/>
  <c r="H802" i="10"/>
  <c r="G803" i="10"/>
  <c r="H803" i="10"/>
  <c r="G804" i="10"/>
  <c r="H804" i="10"/>
  <c r="G805" i="10"/>
  <c r="H805" i="10"/>
  <c r="G806" i="10"/>
  <c r="H806" i="10"/>
  <c r="G807" i="10"/>
  <c r="H807" i="10"/>
  <c r="G808" i="10"/>
  <c r="H808" i="10"/>
  <c r="G809" i="10"/>
  <c r="H809" i="10"/>
  <c r="G810" i="10"/>
  <c r="H810" i="10"/>
  <c r="G811" i="10"/>
  <c r="H811" i="10"/>
  <c r="G812" i="10"/>
  <c r="H812" i="10"/>
  <c r="G813" i="10"/>
  <c r="H813" i="10"/>
  <c r="G814" i="10"/>
  <c r="H814" i="10"/>
  <c r="G815" i="10"/>
  <c r="H815" i="10"/>
  <c r="G816" i="10"/>
  <c r="H816" i="10"/>
  <c r="G817" i="10"/>
  <c r="H817" i="10"/>
  <c r="G818" i="10"/>
  <c r="H818" i="10"/>
  <c r="G819" i="10"/>
  <c r="H819" i="10"/>
  <c r="G820" i="10"/>
  <c r="H820" i="10"/>
  <c r="G821" i="10"/>
  <c r="H821" i="10"/>
  <c r="G822" i="10"/>
  <c r="H822" i="10"/>
  <c r="G823" i="10"/>
  <c r="H823" i="10"/>
  <c r="G824" i="10"/>
  <c r="H824" i="10"/>
  <c r="G825" i="10"/>
  <c r="H825" i="10"/>
  <c r="G826" i="10"/>
  <c r="H826" i="10"/>
  <c r="G827" i="10"/>
  <c r="H827" i="10"/>
  <c r="G828" i="10"/>
  <c r="H828" i="10"/>
  <c r="G829" i="10"/>
  <c r="H829" i="10"/>
  <c r="G830" i="10"/>
  <c r="H830" i="10"/>
  <c r="G831" i="10"/>
  <c r="H831" i="10"/>
  <c r="G832" i="10"/>
  <c r="H832" i="10"/>
  <c r="G833" i="10"/>
  <c r="H833" i="10"/>
  <c r="G834" i="10"/>
  <c r="H834" i="10"/>
  <c r="G835" i="10"/>
  <c r="H835" i="10"/>
  <c r="G836" i="10"/>
  <c r="H836" i="10"/>
  <c r="G837" i="10"/>
  <c r="H837" i="10"/>
  <c r="G838" i="10"/>
  <c r="H838" i="10"/>
  <c r="G839" i="10"/>
  <c r="H839" i="10"/>
  <c r="G840" i="10"/>
  <c r="H840" i="10"/>
  <c r="G841" i="10"/>
  <c r="H841" i="10"/>
  <c r="G842" i="10"/>
  <c r="H842" i="10"/>
  <c r="G843" i="10"/>
  <c r="H843" i="10"/>
  <c r="G844" i="10"/>
  <c r="H844" i="10"/>
  <c r="G845" i="10"/>
  <c r="H845" i="10"/>
  <c r="G846" i="10"/>
  <c r="H846" i="10"/>
  <c r="G847" i="10"/>
  <c r="H847" i="10"/>
  <c r="G848" i="10"/>
  <c r="H848" i="10"/>
  <c r="G849" i="10"/>
  <c r="H849" i="10"/>
  <c r="G850" i="10"/>
  <c r="H850" i="10"/>
  <c r="G851" i="10"/>
  <c r="H851" i="10"/>
  <c r="G852" i="10"/>
  <c r="H852" i="10"/>
  <c r="G853" i="10"/>
  <c r="H853" i="10"/>
  <c r="G854" i="10"/>
  <c r="H854" i="10"/>
  <c r="G855" i="10"/>
  <c r="H855" i="10"/>
  <c r="G856" i="10"/>
  <c r="H856" i="10"/>
  <c r="G857" i="10"/>
  <c r="H857" i="10"/>
  <c r="G858" i="10"/>
  <c r="H858" i="10"/>
  <c r="G859" i="10"/>
  <c r="H859" i="10"/>
  <c r="G860" i="10"/>
  <c r="H860" i="10"/>
  <c r="G861" i="10"/>
  <c r="H861" i="10"/>
  <c r="G862" i="10"/>
  <c r="H862" i="10"/>
  <c r="G863" i="10"/>
  <c r="H863" i="10"/>
  <c r="G864" i="10"/>
  <c r="H864" i="10"/>
  <c r="G865" i="10"/>
  <c r="H865" i="10"/>
  <c r="G866" i="10"/>
  <c r="H866" i="10"/>
  <c r="G867" i="10"/>
  <c r="H867" i="10"/>
  <c r="G868" i="10"/>
  <c r="H868" i="10"/>
  <c r="G869" i="10"/>
  <c r="H869" i="10"/>
  <c r="G870" i="10"/>
  <c r="H870" i="10"/>
  <c r="G871" i="10"/>
  <c r="H871" i="10"/>
  <c r="G872" i="10"/>
  <c r="H872" i="10"/>
  <c r="G873" i="10"/>
  <c r="H873" i="10"/>
  <c r="G874" i="10"/>
  <c r="H874" i="10"/>
  <c r="G875" i="10"/>
  <c r="H875" i="10"/>
  <c r="G876" i="10"/>
  <c r="H876" i="10"/>
  <c r="G877" i="10"/>
  <c r="H877" i="10"/>
  <c r="G878" i="10"/>
  <c r="H878" i="10"/>
  <c r="G879" i="10"/>
  <c r="H879" i="10"/>
  <c r="G880" i="10"/>
  <c r="H880" i="10"/>
  <c r="G881" i="10"/>
  <c r="H881" i="10"/>
  <c r="G882" i="10"/>
  <c r="H882" i="10"/>
  <c r="G883" i="10"/>
  <c r="H883" i="10"/>
  <c r="G884" i="10"/>
  <c r="H884" i="10"/>
  <c r="G885" i="10"/>
  <c r="H885" i="10"/>
  <c r="G886" i="10"/>
  <c r="H886" i="10"/>
  <c r="G887" i="10"/>
  <c r="H887" i="10"/>
  <c r="G888" i="10"/>
  <c r="H888" i="10"/>
  <c r="G889" i="10"/>
  <c r="H889" i="10"/>
  <c r="G890" i="10"/>
  <c r="H890" i="10"/>
  <c r="G891" i="10"/>
  <c r="H891" i="10"/>
  <c r="G892" i="10"/>
  <c r="H892" i="10"/>
  <c r="G893" i="10"/>
  <c r="H893" i="10"/>
  <c r="G894" i="10"/>
  <c r="H894" i="10"/>
  <c r="G895" i="10"/>
  <c r="H895" i="10"/>
  <c r="G896" i="10"/>
  <c r="H896" i="10"/>
  <c r="G897" i="10"/>
  <c r="H897" i="10"/>
  <c r="G898" i="10"/>
  <c r="H898" i="10"/>
  <c r="G899" i="10"/>
  <c r="H899" i="10"/>
  <c r="G900" i="10"/>
  <c r="H900" i="10"/>
  <c r="G901" i="10"/>
  <c r="H901" i="10"/>
  <c r="G902" i="10"/>
  <c r="H902" i="10"/>
  <c r="G903" i="10"/>
  <c r="H903" i="10"/>
  <c r="G904" i="10"/>
  <c r="H904" i="10"/>
  <c r="G905" i="10"/>
  <c r="H905" i="10"/>
  <c r="G906" i="10"/>
  <c r="H906" i="10"/>
  <c r="G907" i="10"/>
  <c r="H907" i="10"/>
  <c r="G908" i="10"/>
  <c r="H908" i="10"/>
  <c r="G909" i="10"/>
  <c r="H909" i="10"/>
  <c r="G910" i="10"/>
  <c r="H910" i="10"/>
  <c r="G911" i="10"/>
  <c r="H911" i="10"/>
  <c r="G912" i="10"/>
  <c r="H912" i="10"/>
  <c r="G913" i="10"/>
  <c r="H913" i="10"/>
  <c r="G914" i="10"/>
  <c r="H914" i="10"/>
  <c r="G915" i="10"/>
  <c r="H915" i="10"/>
  <c r="G916" i="10"/>
  <c r="H916" i="10"/>
  <c r="G917" i="10"/>
  <c r="H917" i="10"/>
  <c r="G918" i="10"/>
  <c r="H918" i="10"/>
  <c r="G919" i="10"/>
  <c r="H919" i="10"/>
  <c r="G920" i="10"/>
  <c r="H920" i="10"/>
  <c r="G921" i="10"/>
  <c r="H921" i="10"/>
  <c r="G922" i="10"/>
  <c r="H922" i="10"/>
  <c r="G923" i="10"/>
  <c r="H923" i="10"/>
  <c r="G924" i="10"/>
  <c r="H924" i="10"/>
  <c r="G925" i="10"/>
  <c r="H925" i="10"/>
  <c r="G926" i="10"/>
  <c r="H926" i="10"/>
  <c r="G927" i="10"/>
  <c r="H927" i="10"/>
  <c r="G928" i="10"/>
  <c r="H928" i="10"/>
  <c r="G929" i="10"/>
  <c r="H929" i="10"/>
  <c r="G930" i="10"/>
  <c r="H930" i="10"/>
  <c r="G931" i="10"/>
  <c r="H931" i="10"/>
  <c r="G932" i="10"/>
  <c r="H932" i="10"/>
  <c r="G933" i="10"/>
  <c r="H933" i="10"/>
  <c r="G934" i="10"/>
  <c r="H934" i="10"/>
  <c r="G935" i="10"/>
  <c r="H935" i="10"/>
  <c r="G936" i="10"/>
  <c r="H936" i="10"/>
  <c r="G937" i="10"/>
  <c r="H937" i="10"/>
  <c r="G938" i="10"/>
  <c r="H938" i="10"/>
  <c r="G939" i="10"/>
  <c r="H939" i="10"/>
  <c r="G940" i="10"/>
  <c r="H940" i="10"/>
  <c r="G941" i="10"/>
  <c r="H941" i="10"/>
  <c r="G942" i="10"/>
  <c r="H942" i="10"/>
  <c r="G943" i="10"/>
  <c r="H943" i="10"/>
  <c r="G944" i="10"/>
  <c r="H944" i="10"/>
  <c r="G945" i="10"/>
  <c r="H945" i="10"/>
  <c r="G946" i="10"/>
  <c r="H946" i="10"/>
  <c r="G947" i="10"/>
  <c r="H947" i="10"/>
  <c r="G948" i="10"/>
  <c r="H948" i="10"/>
  <c r="G949" i="10"/>
  <c r="H949" i="10"/>
  <c r="G950" i="10"/>
  <c r="H950" i="10"/>
  <c r="G951" i="10"/>
  <c r="H951" i="10"/>
  <c r="G952" i="10"/>
  <c r="H952" i="10"/>
  <c r="G953" i="10"/>
  <c r="H953" i="10"/>
  <c r="G954" i="10"/>
  <c r="H954" i="10"/>
  <c r="G955" i="10"/>
  <c r="H955" i="10"/>
  <c r="G956" i="10"/>
  <c r="H956" i="10"/>
  <c r="G957" i="10"/>
  <c r="H957" i="10"/>
  <c r="G958" i="10"/>
  <c r="H958" i="10"/>
  <c r="G959" i="10"/>
  <c r="H959" i="10"/>
  <c r="G960" i="10"/>
  <c r="H960" i="10"/>
  <c r="G961" i="10"/>
  <c r="H961" i="10"/>
  <c r="G962" i="10"/>
  <c r="H962" i="10"/>
  <c r="G963" i="10"/>
  <c r="H963" i="10"/>
  <c r="G964" i="10"/>
  <c r="H964" i="10"/>
  <c r="G965" i="10"/>
  <c r="H965" i="10"/>
  <c r="G966" i="10"/>
  <c r="H966" i="10"/>
  <c r="G967" i="10"/>
  <c r="H967" i="10"/>
  <c r="G968" i="10"/>
  <c r="H968" i="10"/>
  <c r="G969" i="10"/>
  <c r="H969" i="10"/>
  <c r="G970" i="10"/>
  <c r="H970" i="10"/>
  <c r="G971" i="10"/>
  <c r="H971" i="10"/>
  <c r="G972" i="10"/>
  <c r="H972" i="10"/>
  <c r="G973" i="10"/>
  <c r="H973" i="10"/>
  <c r="G974" i="10"/>
  <c r="H974" i="10"/>
  <c r="G975" i="10"/>
  <c r="H975" i="10"/>
  <c r="G976" i="10"/>
  <c r="H976" i="10"/>
  <c r="G977" i="10"/>
  <c r="H977" i="10"/>
  <c r="G978" i="10"/>
  <c r="H978" i="10"/>
  <c r="G979" i="10"/>
  <c r="H979" i="10"/>
  <c r="G980" i="10"/>
  <c r="H980" i="10"/>
  <c r="G981" i="10"/>
  <c r="H981" i="10"/>
  <c r="G982" i="10"/>
  <c r="H982" i="10"/>
  <c r="G983" i="10"/>
  <c r="H983" i="10"/>
  <c r="G984" i="10"/>
  <c r="H984" i="10"/>
  <c r="G985" i="10"/>
  <c r="H985" i="10"/>
  <c r="G986" i="10"/>
  <c r="H986" i="10"/>
  <c r="G987" i="10"/>
  <c r="H987" i="10"/>
  <c r="G988" i="10"/>
  <c r="H988" i="10"/>
  <c r="G989" i="10"/>
  <c r="H989" i="10"/>
  <c r="G990" i="10"/>
  <c r="H990" i="10"/>
  <c r="G991" i="10"/>
  <c r="H991" i="10"/>
  <c r="G992" i="10"/>
  <c r="H992" i="10"/>
  <c r="G993" i="10"/>
  <c r="H993" i="10"/>
  <c r="G994" i="10"/>
  <c r="H994" i="10"/>
  <c r="G995" i="10"/>
  <c r="H995" i="10"/>
  <c r="G996" i="10"/>
  <c r="H996" i="10"/>
  <c r="G997" i="10"/>
  <c r="H997" i="10"/>
  <c r="G998" i="10"/>
  <c r="H998" i="10"/>
  <c r="G999" i="10"/>
  <c r="H999" i="10"/>
  <c r="G1000" i="10"/>
  <c r="H1000" i="10"/>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G204" i="2"/>
  <c r="H204"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H218" i="2"/>
  <c r="G219" i="2"/>
  <c r="H219" i="2"/>
  <c r="G220" i="2"/>
  <c r="H220" i="2"/>
  <c r="G221" i="2"/>
  <c r="H221" i="2"/>
  <c r="G222" i="2"/>
  <c r="H222" i="2"/>
  <c r="G223" i="2"/>
  <c r="H223" i="2"/>
  <c r="G224" i="2"/>
  <c r="H224" i="2"/>
  <c r="G225" i="2"/>
  <c r="H225" i="2"/>
  <c r="G226" i="2"/>
  <c r="H226" i="2"/>
  <c r="G227" i="2"/>
  <c r="H227" i="2"/>
  <c r="G228" i="2"/>
  <c r="H228" i="2"/>
  <c r="G229" i="2"/>
  <c r="H229" i="2"/>
  <c r="G230" i="2"/>
  <c r="H230" i="2"/>
  <c r="G231" i="2"/>
  <c r="H231" i="2"/>
  <c r="G232" i="2"/>
  <c r="H232" i="2"/>
  <c r="G233" i="2"/>
  <c r="H233" i="2"/>
  <c r="G234" i="2"/>
  <c r="H234" i="2"/>
  <c r="G235" i="2"/>
  <c r="H235" i="2"/>
  <c r="G236" i="2"/>
  <c r="H236" i="2"/>
  <c r="G237" i="2"/>
  <c r="H237" i="2"/>
  <c r="G238" i="2"/>
  <c r="H238" i="2"/>
  <c r="G239" i="2"/>
  <c r="H239" i="2"/>
  <c r="G240" i="2"/>
  <c r="H240" i="2"/>
  <c r="G241" i="2"/>
  <c r="H241" i="2"/>
  <c r="G242" i="2"/>
  <c r="H242" i="2"/>
  <c r="G243" i="2"/>
  <c r="H243" i="2"/>
  <c r="G244" i="2"/>
  <c r="H244" i="2"/>
  <c r="G245" i="2"/>
  <c r="H245" i="2"/>
  <c r="G246" i="2"/>
  <c r="H246" i="2"/>
  <c r="G247" i="2"/>
  <c r="H247" i="2"/>
  <c r="G248" i="2"/>
  <c r="H248" i="2"/>
  <c r="G249" i="2"/>
  <c r="H249" i="2"/>
  <c r="G250" i="2"/>
  <c r="H250" i="2"/>
  <c r="G251" i="2"/>
  <c r="H251" i="2"/>
  <c r="G252" i="2"/>
  <c r="H252" i="2"/>
  <c r="G253" i="2"/>
  <c r="H253" i="2"/>
  <c r="G254" i="2"/>
  <c r="H254" i="2"/>
  <c r="G255" i="2"/>
  <c r="H255" i="2"/>
  <c r="G256" i="2"/>
  <c r="H256" i="2"/>
  <c r="G257" i="2"/>
  <c r="H257" i="2"/>
  <c r="G258" i="2"/>
  <c r="H258" i="2"/>
  <c r="G259" i="2"/>
  <c r="H259" i="2"/>
  <c r="G260" i="2"/>
  <c r="H260" i="2"/>
  <c r="G261" i="2"/>
  <c r="H261" i="2"/>
  <c r="G262" i="2"/>
  <c r="H262" i="2"/>
  <c r="G263" i="2"/>
  <c r="H263" i="2"/>
  <c r="G264" i="2"/>
  <c r="H264" i="2"/>
  <c r="G265" i="2"/>
  <c r="H265" i="2"/>
  <c r="G266" i="2"/>
  <c r="H266" i="2"/>
  <c r="G267" i="2"/>
  <c r="H267" i="2"/>
  <c r="G268" i="2"/>
  <c r="H268" i="2"/>
  <c r="G269" i="2"/>
  <c r="H269" i="2"/>
  <c r="G270" i="2"/>
  <c r="H270" i="2"/>
  <c r="G271" i="2"/>
  <c r="H271" i="2"/>
  <c r="G272" i="2"/>
  <c r="H272" i="2"/>
  <c r="G273" i="2"/>
  <c r="H273" i="2"/>
  <c r="G274" i="2"/>
  <c r="H274" i="2"/>
  <c r="G275" i="2"/>
  <c r="H275" i="2"/>
  <c r="G276" i="2"/>
  <c r="H276" i="2"/>
  <c r="G277" i="2"/>
  <c r="H277" i="2"/>
  <c r="G278" i="2"/>
  <c r="H278" i="2"/>
  <c r="G279" i="2"/>
  <c r="H279" i="2"/>
  <c r="G280" i="2"/>
  <c r="H280" i="2"/>
  <c r="G281" i="2"/>
  <c r="H281" i="2"/>
  <c r="G282" i="2"/>
  <c r="H282" i="2"/>
  <c r="G283" i="2"/>
  <c r="H283" i="2"/>
  <c r="G284" i="2"/>
  <c r="H284" i="2"/>
  <c r="G285" i="2"/>
  <c r="H285" i="2"/>
  <c r="G286" i="2"/>
  <c r="H286" i="2"/>
  <c r="G287" i="2"/>
  <c r="H287" i="2"/>
  <c r="G288" i="2"/>
  <c r="H288" i="2"/>
  <c r="G289" i="2"/>
  <c r="H289" i="2"/>
  <c r="G290" i="2"/>
  <c r="H290" i="2"/>
  <c r="G291" i="2"/>
  <c r="H291" i="2"/>
  <c r="G292" i="2"/>
  <c r="H292" i="2"/>
  <c r="G293" i="2"/>
  <c r="H293" i="2"/>
  <c r="G294" i="2"/>
  <c r="H294" i="2"/>
  <c r="G295" i="2"/>
  <c r="H295" i="2"/>
  <c r="G296" i="2"/>
  <c r="H296" i="2"/>
  <c r="G297" i="2"/>
  <c r="H297" i="2"/>
  <c r="G298" i="2"/>
  <c r="H298" i="2"/>
  <c r="G299" i="2"/>
  <c r="H299" i="2"/>
  <c r="G300" i="2"/>
  <c r="H300" i="2"/>
  <c r="G301" i="2"/>
  <c r="H301" i="2"/>
  <c r="G302" i="2"/>
  <c r="H302" i="2"/>
  <c r="G303" i="2"/>
  <c r="H303" i="2"/>
  <c r="G304" i="2"/>
  <c r="H304" i="2"/>
  <c r="G305" i="2"/>
  <c r="H305" i="2"/>
  <c r="G306" i="2"/>
  <c r="H306" i="2"/>
  <c r="G307" i="2"/>
  <c r="H307" i="2"/>
  <c r="G308" i="2"/>
  <c r="H308" i="2"/>
  <c r="G309" i="2"/>
  <c r="H309" i="2"/>
  <c r="G310" i="2"/>
  <c r="H310" i="2"/>
  <c r="G311" i="2"/>
  <c r="H311" i="2"/>
  <c r="G312" i="2"/>
  <c r="H312" i="2"/>
  <c r="G313" i="2"/>
  <c r="H313" i="2"/>
  <c r="G314" i="2"/>
  <c r="H314" i="2"/>
  <c r="G315" i="2"/>
  <c r="H315" i="2"/>
  <c r="G316" i="2"/>
  <c r="H316" i="2"/>
  <c r="G317" i="2"/>
  <c r="H317" i="2"/>
  <c r="G318" i="2"/>
  <c r="H318" i="2"/>
  <c r="G319" i="2"/>
  <c r="H319" i="2"/>
  <c r="G320" i="2"/>
  <c r="H320" i="2"/>
  <c r="G321" i="2"/>
  <c r="H321" i="2"/>
  <c r="G322" i="2"/>
  <c r="H322" i="2"/>
  <c r="G323" i="2"/>
  <c r="H323" i="2"/>
  <c r="G324" i="2"/>
  <c r="H324" i="2"/>
  <c r="G325" i="2"/>
  <c r="H325" i="2"/>
  <c r="G326" i="2"/>
  <c r="H326" i="2"/>
  <c r="G327" i="2"/>
  <c r="H327" i="2"/>
  <c r="G328" i="2"/>
  <c r="H328" i="2"/>
  <c r="G329" i="2"/>
  <c r="H329" i="2"/>
  <c r="G330" i="2"/>
  <c r="H330" i="2"/>
  <c r="G331" i="2"/>
  <c r="H331" i="2"/>
  <c r="G332" i="2"/>
  <c r="H332" i="2"/>
  <c r="G333" i="2"/>
  <c r="H333" i="2"/>
  <c r="G334" i="2"/>
  <c r="H334" i="2"/>
  <c r="G335" i="2"/>
  <c r="H335" i="2"/>
  <c r="G336" i="2"/>
  <c r="H336" i="2"/>
  <c r="G337" i="2"/>
  <c r="H337" i="2"/>
  <c r="G338" i="2"/>
  <c r="H338" i="2"/>
  <c r="G339" i="2"/>
  <c r="H339" i="2"/>
  <c r="G340" i="2"/>
  <c r="H340" i="2"/>
  <c r="G341" i="2"/>
  <c r="H341" i="2"/>
  <c r="G342" i="2"/>
  <c r="H342" i="2"/>
  <c r="G343" i="2"/>
  <c r="H343" i="2"/>
  <c r="G344" i="2"/>
  <c r="H344" i="2"/>
  <c r="G345" i="2"/>
  <c r="H345" i="2"/>
  <c r="G346" i="2"/>
  <c r="H346" i="2"/>
  <c r="G347" i="2"/>
  <c r="H347" i="2"/>
  <c r="G348" i="2"/>
  <c r="H348" i="2"/>
  <c r="G349" i="2"/>
  <c r="H349" i="2"/>
  <c r="G350" i="2"/>
  <c r="H350" i="2"/>
  <c r="G351" i="2"/>
  <c r="H351" i="2"/>
  <c r="G352" i="2"/>
  <c r="H352" i="2"/>
  <c r="G353" i="2"/>
  <c r="H353" i="2"/>
  <c r="G354" i="2"/>
  <c r="H354" i="2"/>
  <c r="G355" i="2"/>
  <c r="H355" i="2"/>
  <c r="G356" i="2"/>
  <c r="H356" i="2"/>
  <c r="G357" i="2"/>
  <c r="H357" i="2"/>
  <c r="G358" i="2"/>
  <c r="H358" i="2"/>
  <c r="G359" i="2"/>
  <c r="H359" i="2"/>
  <c r="G360" i="2"/>
  <c r="H360" i="2"/>
  <c r="G361" i="2"/>
  <c r="H361" i="2"/>
  <c r="G362" i="2"/>
  <c r="H362" i="2"/>
  <c r="G363" i="2"/>
  <c r="H363" i="2"/>
  <c r="G364" i="2"/>
  <c r="H364" i="2"/>
  <c r="G365" i="2"/>
  <c r="H365" i="2"/>
  <c r="G366" i="2"/>
  <c r="H366" i="2"/>
  <c r="G367" i="2"/>
  <c r="H367" i="2"/>
  <c r="G368" i="2"/>
  <c r="H368" i="2"/>
  <c r="G369" i="2"/>
  <c r="H369" i="2"/>
  <c r="G370" i="2"/>
  <c r="H370" i="2"/>
  <c r="G371" i="2"/>
  <c r="H371" i="2"/>
  <c r="G372" i="2"/>
  <c r="H372" i="2"/>
  <c r="G373" i="2"/>
  <c r="H373" i="2"/>
  <c r="G374" i="2"/>
  <c r="H374" i="2"/>
  <c r="G375" i="2"/>
  <c r="H375" i="2"/>
  <c r="G376" i="2"/>
  <c r="H376" i="2"/>
  <c r="G377" i="2"/>
  <c r="H377" i="2"/>
  <c r="G378" i="2"/>
  <c r="H378" i="2"/>
  <c r="G379" i="2"/>
  <c r="H379" i="2"/>
  <c r="G380" i="2"/>
  <c r="H380" i="2"/>
  <c r="G381" i="2"/>
  <c r="H381" i="2"/>
  <c r="G382" i="2"/>
  <c r="H382" i="2"/>
  <c r="G383" i="2"/>
  <c r="H383" i="2"/>
  <c r="G384" i="2"/>
  <c r="H384" i="2"/>
  <c r="G385" i="2"/>
  <c r="H385" i="2"/>
  <c r="G386" i="2"/>
  <c r="H386" i="2"/>
  <c r="G387" i="2"/>
  <c r="H387" i="2"/>
  <c r="G388" i="2"/>
  <c r="H388" i="2"/>
  <c r="G389" i="2"/>
  <c r="H389" i="2"/>
  <c r="G390" i="2"/>
  <c r="H390" i="2"/>
  <c r="G391" i="2"/>
  <c r="H391" i="2"/>
  <c r="G392" i="2"/>
  <c r="H392" i="2"/>
  <c r="G393" i="2"/>
  <c r="H393" i="2"/>
  <c r="G394" i="2"/>
  <c r="H394" i="2"/>
  <c r="G395" i="2"/>
  <c r="H395" i="2"/>
  <c r="G396" i="2"/>
  <c r="H396" i="2"/>
  <c r="G397" i="2"/>
  <c r="H397" i="2"/>
  <c r="G398" i="2"/>
  <c r="H398" i="2"/>
  <c r="G399" i="2"/>
  <c r="H399" i="2"/>
  <c r="G400" i="2"/>
  <c r="H400" i="2"/>
  <c r="G401" i="2"/>
  <c r="H401" i="2"/>
  <c r="G402" i="2"/>
  <c r="H402" i="2"/>
  <c r="G403" i="2"/>
  <c r="H403" i="2"/>
  <c r="G404" i="2"/>
  <c r="H404" i="2"/>
  <c r="G405" i="2"/>
  <c r="H405" i="2"/>
  <c r="G406" i="2"/>
  <c r="H406" i="2"/>
  <c r="G407" i="2"/>
  <c r="H407" i="2"/>
  <c r="G408" i="2"/>
  <c r="H408" i="2"/>
  <c r="G409" i="2"/>
  <c r="H409" i="2"/>
  <c r="G410" i="2"/>
  <c r="H410" i="2"/>
  <c r="G411" i="2"/>
  <c r="H411" i="2"/>
  <c r="G412" i="2"/>
  <c r="H412" i="2"/>
  <c r="G413" i="2"/>
  <c r="H413" i="2"/>
  <c r="G414" i="2"/>
  <c r="H414" i="2"/>
  <c r="G415" i="2"/>
  <c r="H415" i="2"/>
  <c r="G416" i="2"/>
  <c r="H416" i="2"/>
  <c r="G417" i="2"/>
  <c r="H417" i="2"/>
  <c r="G418" i="2"/>
  <c r="H418" i="2"/>
  <c r="G419" i="2"/>
  <c r="H419" i="2"/>
  <c r="G420" i="2"/>
  <c r="H420" i="2"/>
  <c r="G421" i="2"/>
  <c r="H421" i="2"/>
  <c r="G422" i="2"/>
  <c r="H422" i="2"/>
  <c r="G423" i="2"/>
  <c r="H423" i="2"/>
  <c r="G424" i="2"/>
  <c r="H424" i="2"/>
  <c r="G425" i="2"/>
  <c r="H425" i="2"/>
  <c r="G426" i="2"/>
  <c r="H426" i="2"/>
  <c r="G427" i="2"/>
  <c r="H427" i="2"/>
  <c r="G428" i="2"/>
  <c r="H428" i="2"/>
  <c r="G429" i="2"/>
  <c r="H429" i="2"/>
  <c r="G430" i="2"/>
  <c r="H430" i="2"/>
  <c r="G431" i="2"/>
  <c r="H431" i="2"/>
  <c r="G432" i="2"/>
  <c r="H432" i="2"/>
  <c r="G433" i="2"/>
  <c r="H433" i="2"/>
  <c r="G434" i="2"/>
  <c r="H434" i="2"/>
  <c r="G435" i="2"/>
  <c r="H435" i="2"/>
  <c r="G436" i="2"/>
  <c r="H436" i="2"/>
  <c r="G437" i="2"/>
  <c r="H437" i="2"/>
  <c r="G438" i="2"/>
  <c r="H438" i="2"/>
  <c r="G439" i="2"/>
  <c r="H439" i="2"/>
  <c r="G440" i="2"/>
  <c r="H440" i="2"/>
  <c r="G441" i="2"/>
  <c r="H441" i="2"/>
  <c r="G442" i="2"/>
  <c r="H442" i="2"/>
  <c r="G443" i="2"/>
  <c r="H443" i="2"/>
  <c r="G444" i="2"/>
  <c r="H444" i="2"/>
  <c r="G445" i="2"/>
  <c r="H445" i="2"/>
  <c r="G446" i="2"/>
  <c r="H446" i="2"/>
  <c r="G447" i="2"/>
  <c r="H447" i="2"/>
  <c r="G448" i="2"/>
  <c r="H448" i="2"/>
  <c r="G449" i="2"/>
  <c r="H449" i="2"/>
  <c r="G450" i="2"/>
  <c r="H450" i="2"/>
  <c r="G451" i="2"/>
  <c r="H451" i="2"/>
  <c r="G452" i="2"/>
  <c r="H452" i="2"/>
  <c r="G453" i="2"/>
  <c r="H453" i="2"/>
  <c r="G454" i="2"/>
  <c r="H454" i="2"/>
  <c r="G455" i="2"/>
  <c r="H455" i="2"/>
  <c r="G456" i="2"/>
  <c r="H456" i="2"/>
  <c r="G457" i="2"/>
  <c r="H457" i="2"/>
  <c r="G458" i="2"/>
  <c r="H458" i="2"/>
  <c r="G459" i="2"/>
  <c r="H459" i="2"/>
  <c r="G460" i="2"/>
  <c r="H460" i="2"/>
  <c r="G461" i="2"/>
  <c r="H461" i="2"/>
  <c r="G462" i="2"/>
  <c r="H462" i="2"/>
  <c r="G463" i="2"/>
  <c r="H463" i="2"/>
  <c r="G464" i="2"/>
  <c r="H464" i="2"/>
  <c r="G465" i="2"/>
  <c r="H465" i="2"/>
  <c r="G466" i="2"/>
  <c r="H466" i="2"/>
  <c r="G467" i="2"/>
  <c r="H467" i="2"/>
  <c r="G468" i="2"/>
  <c r="H468" i="2"/>
  <c r="G469" i="2"/>
  <c r="H469" i="2"/>
  <c r="G470" i="2"/>
  <c r="H470" i="2"/>
  <c r="G471" i="2"/>
  <c r="H471" i="2"/>
  <c r="G472" i="2"/>
  <c r="H472" i="2"/>
  <c r="G473" i="2"/>
  <c r="H473" i="2"/>
  <c r="G474" i="2"/>
  <c r="H474" i="2"/>
  <c r="G475" i="2"/>
  <c r="H475" i="2"/>
  <c r="G476" i="2"/>
  <c r="H476" i="2"/>
  <c r="G477" i="2"/>
  <c r="H477" i="2"/>
  <c r="G478" i="2"/>
  <c r="H478" i="2"/>
  <c r="G479" i="2"/>
  <c r="H479" i="2"/>
  <c r="G480" i="2"/>
  <c r="H480" i="2"/>
  <c r="G481" i="2"/>
  <c r="H481" i="2"/>
  <c r="G482" i="2"/>
  <c r="H482" i="2"/>
  <c r="G483" i="2"/>
  <c r="H483" i="2"/>
  <c r="G484" i="2"/>
  <c r="H484" i="2"/>
  <c r="G485" i="2"/>
  <c r="H485" i="2"/>
  <c r="G486" i="2"/>
  <c r="H486" i="2"/>
  <c r="G487" i="2"/>
  <c r="H487" i="2"/>
  <c r="G488" i="2"/>
  <c r="H488" i="2"/>
  <c r="G489" i="2"/>
  <c r="H489" i="2"/>
  <c r="G490" i="2"/>
  <c r="H490" i="2"/>
  <c r="G491" i="2"/>
  <c r="H491" i="2"/>
  <c r="G492" i="2"/>
  <c r="H492" i="2"/>
  <c r="G493" i="2"/>
  <c r="H493" i="2"/>
  <c r="G494" i="2"/>
  <c r="H494" i="2"/>
  <c r="G495" i="2"/>
  <c r="H495" i="2"/>
  <c r="G496" i="2"/>
  <c r="H496" i="2"/>
  <c r="G497" i="2"/>
  <c r="H497" i="2"/>
  <c r="G498" i="2"/>
  <c r="H498" i="2"/>
  <c r="G499" i="2"/>
  <c r="H499" i="2"/>
  <c r="G500" i="2"/>
  <c r="H500" i="2"/>
  <c r="G501" i="2"/>
  <c r="H501" i="2"/>
  <c r="G502" i="2"/>
  <c r="H502" i="2"/>
  <c r="G503" i="2"/>
  <c r="H503" i="2"/>
  <c r="G504" i="2"/>
  <c r="H504" i="2"/>
  <c r="G505" i="2"/>
  <c r="H505" i="2"/>
  <c r="G506" i="2"/>
  <c r="H506" i="2"/>
  <c r="G507" i="2"/>
  <c r="H507" i="2"/>
  <c r="G508" i="2"/>
  <c r="H508" i="2"/>
  <c r="G509" i="2"/>
  <c r="H509" i="2"/>
  <c r="G510" i="2"/>
  <c r="H510" i="2"/>
  <c r="G511" i="2"/>
  <c r="H511" i="2"/>
  <c r="G512" i="2"/>
  <c r="H512" i="2"/>
  <c r="G513" i="2"/>
  <c r="H513" i="2"/>
  <c r="G514" i="2"/>
  <c r="H514" i="2"/>
  <c r="G515" i="2"/>
  <c r="H515" i="2"/>
  <c r="G516" i="2"/>
  <c r="H516" i="2"/>
  <c r="G517" i="2"/>
  <c r="H517" i="2"/>
  <c r="G518" i="2"/>
  <c r="H518" i="2"/>
  <c r="G519" i="2"/>
  <c r="H519" i="2"/>
  <c r="G520" i="2"/>
  <c r="H520" i="2"/>
  <c r="G521" i="2"/>
  <c r="H521" i="2"/>
  <c r="G522" i="2"/>
  <c r="H522" i="2"/>
  <c r="G523" i="2"/>
  <c r="H523" i="2"/>
  <c r="G524" i="2"/>
  <c r="H524" i="2"/>
  <c r="G525" i="2"/>
  <c r="H525" i="2"/>
  <c r="G526" i="2"/>
  <c r="H526" i="2"/>
  <c r="G527" i="2"/>
  <c r="H527" i="2"/>
  <c r="G528" i="2"/>
  <c r="H528" i="2"/>
  <c r="G529" i="2"/>
  <c r="H529" i="2"/>
  <c r="G530" i="2"/>
  <c r="H530" i="2"/>
  <c r="G531" i="2"/>
  <c r="H531" i="2"/>
  <c r="G532" i="2"/>
  <c r="H532" i="2"/>
  <c r="G533" i="2"/>
  <c r="H533" i="2"/>
  <c r="G534" i="2"/>
  <c r="H534" i="2"/>
  <c r="G535" i="2"/>
  <c r="H535" i="2"/>
  <c r="G536" i="2"/>
  <c r="H536" i="2"/>
  <c r="G537" i="2"/>
  <c r="H537" i="2"/>
  <c r="G538" i="2"/>
  <c r="H538" i="2"/>
  <c r="G539" i="2"/>
  <c r="H539" i="2"/>
  <c r="G540" i="2"/>
  <c r="H540" i="2"/>
  <c r="G541" i="2"/>
  <c r="H541" i="2"/>
  <c r="G542" i="2"/>
  <c r="H542" i="2"/>
  <c r="G543" i="2"/>
  <c r="H543" i="2"/>
  <c r="G544" i="2"/>
  <c r="H544" i="2"/>
  <c r="G545" i="2"/>
  <c r="H545" i="2"/>
  <c r="G546" i="2"/>
  <c r="H546" i="2"/>
  <c r="G547" i="2"/>
  <c r="H547" i="2"/>
  <c r="G548" i="2"/>
  <c r="H548" i="2"/>
  <c r="G549" i="2"/>
  <c r="H549" i="2"/>
  <c r="G550" i="2"/>
  <c r="H550" i="2"/>
  <c r="G551" i="2"/>
  <c r="H551" i="2"/>
  <c r="G552" i="2"/>
  <c r="H552" i="2"/>
  <c r="G553" i="2"/>
  <c r="H553" i="2"/>
  <c r="G554" i="2"/>
  <c r="H554" i="2"/>
  <c r="G555" i="2"/>
  <c r="H555" i="2"/>
  <c r="G556" i="2"/>
  <c r="H556" i="2"/>
  <c r="G557" i="2"/>
  <c r="H557" i="2"/>
  <c r="G558" i="2"/>
  <c r="H558" i="2"/>
  <c r="G559" i="2"/>
  <c r="H559" i="2"/>
  <c r="G560" i="2"/>
  <c r="H560" i="2"/>
  <c r="G561" i="2"/>
  <c r="H561" i="2"/>
  <c r="G562" i="2"/>
  <c r="H562" i="2"/>
  <c r="G563" i="2"/>
  <c r="H563" i="2"/>
  <c r="G564" i="2"/>
  <c r="H564" i="2"/>
  <c r="G565" i="2"/>
  <c r="H565" i="2"/>
  <c r="G566" i="2"/>
  <c r="H566" i="2"/>
  <c r="G567" i="2"/>
  <c r="H567" i="2"/>
  <c r="G568" i="2"/>
  <c r="H568" i="2"/>
  <c r="G569" i="2"/>
  <c r="H569" i="2"/>
  <c r="G570" i="2"/>
  <c r="H570" i="2"/>
  <c r="G571" i="2"/>
  <c r="H571" i="2"/>
  <c r="G572" i="2"/>
  <c r="H572" i="2"/>
  <c r="G573" i="2"/>
  <c r="H573" i="2"/>
  <c r="G574" i="2"/>
  <c r="H574" i="2"/>
  <c r="G575" i="2"/>
  <c r="H575" i="2"/>
  <c r="G576" i="2"/>
  <c r="H576" i="2"/>
  <c r="G577" i="2"/>
  <c r="H577" i="2"/>
  <c r="G578" i="2"/>
  <c r="H578" i="2"/>
  <c r="G579" i="2"/>
  <c r="H579" i="2"/>
  <c r="G580" i="2"/>
  <c r="H580" i="2"/>
  <c r="G581" i="2"/>
  <c r="H581" i="2"/>
  <c r="G582" i="2"/>
  <c r="H582" i="2"/>
  <c r="G583" i="2"/>
  <c r="H583" i="2"/>
  <c r="G584" i="2"/>
  <c r="H584" i="2"/>
  <c r="G585" i="2"/>
  <c r="H585" i="2"/>
  <c r="G586" i="2"/>
  <c r="H586" i="2"/>
  <c r="G587" i="2"/>
  <c r="H587" i="2"/>
  <c r="G588" i="2"/>
  <c r="H588" i="2"/>
  <c r="G589" i="2"/>
  <c r="H589" i="2"/>
  <c r="G590" i="2"/>
  <c r="H590" i="2"/>
  <c r="G591" i="2"/>
  <c r="H591" i="2"/>
  <c r="G592" i="2"/>
  <c r="H592" i="2"/>
  <c r="G593" i="2"/>
  <c r="H593" i="2"/>
  <c r="G594" i="2"/>
  <c r="H594" i="2"/>
  <c r="G595" i="2"/>
  <c r="H595" i="2"/>
  <c r="G596" i="2"/>
  <c r="H596" i="2"/>
  <c r="G597" i="2"/>
  <c r="H597" i="2"/>
  <c r="G598" i="2"/>
  <c r="H598" i="2"/>
  <c r="G599" i="2"/>
  <c r="H599" i="2"/>
  <c r="G600" i="2"/>
  <c r="H600" i="2"/>
  <c r="G601" i="2"/>
  <c r="H601" i="2"/>
  <c r="G602" i="2"/>
  <c r="H602" i="2"/>
  <c r="G603" i="2"/>
  <c r="H603" i="2"/>
  <c r="G604" i="2"/>
  <c r="H604" i="2"/>
  <c r="G605" i="2"/>
  <c r="H605" i="2"/>
  <c r="G606" i="2"/>
  <c r="H606" i="2"/>
  <c r="G607" i="2"/>
  <c r="H607" i="2"/>
  <c r="G608" i="2"/>
  <c r="H608" i="2"/>
  <c r="G609" i="2"/>
  <c r="H609" i="2"/>
  <c r="G610" i="2"/>
  <c r="H610" i="2"/>
  <c r="G611" i="2"/>
  <c r="H611" i="2"/>
  <c r="G612" i="2"/>
  <c r="H612" i="2"/>
  <c r="G613" i="2"/>
  <c r="H613" i="2"/>
  <c r="G614" i="2"/>
  <c r="H614" i="2"/>
  <c r="G615" i="2"/>
  <c r="H615" i="2"/>
  <c r="G616" i="2"/>
  <c r="H616" i="2"/>
  <c r="G617" i="2"/>
  <c r="H617" i="2"/>
  <c r="G618" i="2"/>
  <c r="H618" i="2"/>
  <c r="G619" i="2"/>
  <c r="H619" i="2"/>
  <c r="G620" i="2"/>
  <c r="H620" i="2"/>
  <c r="G621" i="2"/>
  <c r="H621" i="2"/>
  <c r="G622" i="2"/>
  <c r="H622" i="2"/>
  <c r="G623" i="2"/>
  <c r="H623" i="2"/>
  <c r="G624" i="2"/>
  <c r="H624" i="2"/>
  <c r="G625" i="2"/>
  <c r="H625" i="2"/>
  <c r="G626" i="2"/>
  <c r="H626" i="2"/>
  <c r="G627" i="2"/>
  <c r="H627" i="2"/>
  <c r="G628" i="2"/>
  <c r="H628" i="2"/>
  <c r="G629" i="2"/>
  <c r="H629" i="2"/>
  <c r="G630" i="2"/>
  <c r="H630" i="2"/>
  <c r="G631" i="2"/>
  <c r="H631" i="2"/>
  <c r="G632" i="2"/>
  <c r="H632" i="2"/>
  <c r="G633" i="2"/>
  <c r="H633" i="2"/>
  <c r="G634" i="2"/>
  <c r="H634" i="2"/>
  <c r="G635" i="2"/>
  <c r="H635" i="2"/>
  <c r="G636" i="2"/>
  <c r="H636" i="2"/>
  <c r="G637" i="2"/>
  <c r="H637" i="2"/>
  <c r="G638" i="2"/>
  <c r="H638" i="2"/>
  <c r="G639" i="2"/>
  <c r="H639" i="2"/>
  <c r="G640" i="2"/>
  <c r="H640" i="2"/>
  <c r="G641" i="2"/>
  <c r="H641" i="2"/>
  <c r="G642" i="2"/>
  <c r="H642" i="2"/>
  <c r="G643" i="2"/>
  <c r="H643" i="2"/>
  <c r="G644" i="2"/>
  <c r="H644" i="2"/>
  <c r="G645" i="2"/>
  <c r="H645" i="2"/>
  <c r="G646" i="2"/>
  <c r="H646" i="2"/>
  <c r="G647" i="2"/>
  <c r="H647" i="2"/>
  <c r="G648" i="2"/>
  <c r="H648" i="2"/>
  <c r="G649" i="2"/>
  <c r="H649" i="2"/>
  <c r="G650" i="2"/>
  <c r="H650" i="2"/>
  <c r="G651" i="2"/>
  <c r="H651" i="2"/>
  <c r="G652" i="2"/>
  <c r="H652" i="2"/>
  <c r="G653" i="2"/>
  <c r="H653" i="2"/>
  <c r="G654" i="2"/>
  <c r="H654" i="2"/>
  <c r="G655" i="2"/>
  <c r="H655" i="2"/>
  <c r="G656" i="2"/>
  <c r="H656" i="2"/>
  <c r="G657" i="2"/>
  <c r="H657" i="2"/>
  <c r="G658" i="2"/>
  <c r="H658" i="2"/>
  <c r="G659" i="2"/>
  <c r="H659" i="2"/>
  <c r="G660" i="2"/>
  <c r="H660" i="2"/>
  <c r="G661" i="2"/>
  <c r="H661" i="2"/>
  <c r="G662" i="2"/>
  <c r="H662" i="2"/>
  <c r="G663" i="2"/>
  <c r="H663" i="2"/>
  <c r="G664" i="2"/>
  <c r="H664" i="2"/>
  <c r="G665" i="2"/>
  <c r="H665" i="2"/>
  <c r="G666" i="2"/>
  <c r="H666" i="2"/>
  <c r="G667" i="2"/>
  <c r="H667" i="2"/>
  <c r="G668" i="2"/>
  <c r="H668" i="2"/>
  <c r="G669" i="2"/>
  <c r="H669" i="2"/>
  <c r="G670" i="2"/>
  <c r="H670" i="2"/>
  <c r="G671" i="2"/>
  <c r="H671" i="2"/>
  <c r="G672" i="2"/>
  <c r="H672" i="2"/>
  <c r="G673" i="2"/>
  <c r="H673" i="2"/>
  <c r="G674" i="2"/>
  <c r="H674" i="2"/>
  <c r="G675" i="2"/>
  <c r="H675" i="2"/>
  <c r="G676" i="2"/>
  <c r="H676" i="2"/>
  <c r="G677" i="2"/>
  <c r="H677" i="2"/>
  <c r="G678" i="2"/>
  <c r="H678" i="2"/>
  <c r="G679" i="2"/>
  <c r="H679" i="2"/>
  <c r="G680" i="2"/>
  <c r="H680" i="2"/>
  <c r="G681" i="2"/>
  <c r="H681" i="2"/>
  <c r="G682" i="2"/>
  <c r="H682" i="2"/>
  <c r="G683" i="2"/>
  <c r="H683" i="2"/>
  <c r="G684" i="2"/>
  <c r="H684" i="2"/>
  <c r="G685" i="2"/>
  <c r="H685" i="2"/>
  <c r="G686" i="2"/>
  <c r="H686" i="2"/>
  <c r="G687" i="2"/>
  <c r="H687" i="2"/>
  <c r="G688" i="2"/>
  <c r="H688" i="2"/>
  <c r="G689" i="2"/>
  <c r="H689" i="2"/>
  <c r="G690" i="2"/>
  <c r="H690" i="2"/>
  <c r="G691" i="2"/>
  <c r="H691" i="2"/>
  <c r="G692" i="2"/>
  <c r="H692" i="2"/>
  <c r="G693" i="2"/>
  <c r="H693" i="2"/>
  <c r="G694" i="2"/>
  <c r="H694" i="2"/>
  <c r="G695" i="2"/>
  <c r="H695" i="2"/>
  <c r="G696" i="2"/>
  <c r="H696" i="2"/>
  <c r="G697" i="2"/>
  <c r="H697" i="2"/>
  <c r="G698" i="2"/>
  <c r="H698" i="2"/>
  <c r="G699" i="2"/>
  <c r="H699" i="2"/>
  <c r="G700" i="2"/>
  <c r="H700" i="2"/>
  <c r="G701" i="2"/>
  <c r="H701" i="2"/>
  <c r="G702" i="2"/>
  <c r="H702" i="2"/>
  <c r="G703" i="2"/>
  <c r="H703" i="2"/>
  <c r="G704" i="2"/>
  <c r="H704" i="2"/>
  <c r="G705" i="2"/>
  <c r="H705" i="2"/>
  <c r="G706" i="2"/>
  <c r="H706" i="2"/>
  <c r="G707" i="2"/>
  <c r="H707" i="2"/>
  <c r="G708" i="2"/>
  <c r="H708" i="2"/>
  <c r="G709" i="2"/>
  <c r="H709" i="2"/>
  <c r="G710" i="2"/>
  <c r="H710" i="2"/>
  <c r="G711" i="2"/>
  <c r="H711" i="2"/>
  <c r="G712" i="2"/>
  <c r="H712" i="2"/>
  <c r="G713" i="2"/>
  <c r="H713" i="2"/>
  <c r="G714" i="2"/>
  <c r="H714" i="2"/>
  <c r="G715" i="2"/>
  <c r="H715" i="2"/>
  <c r="G716" i="2"/>
  <c r="H716" i="2"/>
  <c r="G717" i="2"/>
  <c r="H717" i="2"/>
  <c r="G718" i="2"/>
  <c r="H718" i="2"/>
  <c r="G719" i="2"/>
  <c r="H719" i="2"/>
  <c r="G720" i="2"/>
  <c r="H720" i="2"/>
  <c r="G721" i="2"/>
  <c r="H721" i="2"/>
  <c r="G722" i="2"/>
  <c r="H722" i="2"/>
  <c r="G723" i="2"/>
  <c r="H723" i="2"/>
  <c r="G724" i="2"/>
  <c r="H724" i="2"/>
  <c r="G725" i="2"/>
  <c r="H725" i="2"/>
  <c r="G726" i="2"/>
  <c r="H726" i="2"/>
  <c r="G727" i="2"/>
  <c r="H727" i="2"/>
  <c r="G728" i="2"/>
  <c r="H728" i="2"/>
  <c r="G729" i="2"/>
  <c r="H729" i="2"/>
  <c r="G730" i="2"/>
  <c r="H730" i="2"/>
  <c r="G731" i="2"/>
  <c r="H731" i="2"/>
  <c r="G732" i="2"/>
  <c r="H732" i="2"/>
  <c r="G733" i="2"/>
  <c r="H733" i="2"/>
  <c r="G734" i="2"/>
  <c r="H734" i="2"/>
  <c r="G735" i="2"/>
  <c r="H735" i="2"/>
  <c r="G736" i="2"/>
  <c r="H736" i="2"/>
  <c r="G737" i="2"/>
  <c r="H737" i="2"/>
  <c r="G738" i="2"/>
  <c r="H738" i="2"/>
  <c r="G739" i="2"/>
  <c r="H739" i="2"/>
  <c r="G740" i="2"/>
  <c r="H740" i="2"/>
  <c r="G741" i="2"/>
  <c r="H741" i="2"/>
  <c r="G742" i="2"/>
  <c r="H742" i="2"/>
  <c r="G743" i="2"/>
  <c r="H743" i="2"/>
  <c r="G744" i="2"/>
  <c r="H744" i="2"/>
  <c r="G745" i="2"/>
  <c r="H745" i="2"/>
  <c r="G746" i="2"/>
  <c r="H746" i="2"/>
  <c r="G747" i="2"/>
  <c r="H747" i="2"/>
  <c r="G748" i="2"/>
  <c r="H748" i="2"/>
  <c r="G749" i="2"/>
  <c r="H749" i="2"/>
  <c r="G750" i="2"/>
  <c r="H750" i="2"/>
  <c r="G751" i="2"/>
  <c r="H751" i="2"/>
  <c r="G752" i="2"/>
  <c r="H752" i="2"/>
  <c r="G753" i="2"/>
  <c r="H753" i="2"/>
  <c r="G754" i="2"/>
  <c r="H754" i="2"/>
  <c r="G755" i="2"/>
  <c r="H755" i="2"/>
  <c r="G756" i="2"/>
  <c r="H756" i="2"/>
  <c r="G757" i="2"/>
  <c r="H757" i="2"/>
  <c r="G758" i="2"/>
  <c r="H758" i="2"/>
  <c r="G759" i="2"/>
  <c r="H759" i="2"/>
  <c r="G760" i="2"/>
  <c r="H760" i="2"/>
  <c r="G761" i="2"/>
  <c r="H761" i="2"/>
  <c r="G762" i="2"/>
  <c r="H762" i="2"/>
  <c r="G763" i="2"/>
  <c r="H763" i="2"/>
  <c r="G764" i="2"/>
  <c r="H764" i="2"/>
  <c r="G765" i="2"/>
  <c r="H765" i="2"/>
  <c r="G766" i="2"/>
  <c r="H766" i="2"/>
  <c r="G767" i="2"/>
  <c r="H767" i="2"/>
  <c r="G768" i="2"/>
  <c r="H768" i="2"/>
  <c r="G769" i="2"/>
  <c r="H769" i="2"/>
  <c r="G770" i="2"/>
  <c r="H770" i="2"/>
  <c r="G771" i="2"/>
  <c r="H771" i="2"/>
  <c r="G772" i="2"/>
  <c r="H772" i="2"/>
  <c r="G773" i="2"/>
  <c r="H773" i="2"/>
  <c r="G774" i="2"/>
  <c r="H774" i="2"/>
  <c r="G775" i="2"/>
  <c r="H775" i="2"/>
  <c r="G776" i="2"/>
  <c r="H776" i="2"/>
  <c r="G777" i="2"/>
  <c r="H777" i="2"/>
  <c r="G778" i="2"/>
  <c r="H778" i="2"/>
  <c r="G779" i="2"/>
  <c r="H779" i="2"/>
  <c r="G780" i="2"/>
  <c r="H780" i="2"/>
  <c r="G781" i="2"/>
  <c r="H781" i="2"/>
  <c r="G782" i="2"/>
  <c r="H782" i="2"/>
  <c r="G783" i="2"/>
  <c r="H783" i="2"/>
  <c r="G784" i="2"/>
  <c r="H784" i="2"/>
  <c r="G785" i="2"/>
  <c r="H785" i="2"/>
  <c r="G786" i="2"/>
  <c r="H786" i="2"/>
  <c r="G787" i="2"/>
  <c r="H787" i="2"/>
  <c r="G788" i="2"/>
  <c r="H788" i="2"/>
  <c r="G789" i="2"/>
  <c r="H789" i="2"/>
  <c r="G790" i="2"/>
  <c r="H790" i="2"/>
  <c r="G791" i="2"/>
  <c r="H791" i="2"/>
  <c r="G792" i="2"/>
  <c r="H792" i="2"/>
  <c r="G793" i="2"/>
  <c r="H793" i="2"/>
  <c r="G794" i="2"/>
  <c r="H794" i="2"/>
  <c r="G795" i="2"/>
  <c r="H795" i="2"/>
  <c r="G796" i="2"/>
  <c r="H796" i="2"/>
  <c r="G797" i="2"/>
  <c r="H797" i="2"/>
  <c r="G798" i="2"/>
  <c r="H798" i="2"/>
  <c r="G799" i="2"/>
  <c r="H799" i="2"/>
  <c r="G800" i="2"/>
  <c r="H800" i="2"/>
  <c r="G801" i="2"/>
  <c r="H801" i="2"/>
  <c r="G802" i="2"/>
  <c r="H802" i="2"/>
  <c r="G803" i="2"/>
  <c r="H803" i="2"/>
  <c r="G804" i="2"/>
  <c r="H804" i="2"/>
  <c r="G805" i="2"/>
  <c r="H805" i="2"/>
  <c r="G806" i="2"/>
  <c r="H806" i="2"/>
  <c r="G807" i="2"/>
  <c r="H807" i="2"/>
  <c r="G808" i="2"/>
  <c r="H808" i="2"/>
  <c r="G809" i="2"/>
  <c r="H809" i="2"/>
  <c r="G810" i="2"/>
  <c r="H810" i="2"/>
  <c r="G811" i="2"/>
  <c r="H811" i="2"/>
  <c r="G812" i="2"/>
  <c r="H812" i="2"/>
  <c r="G813" i="2"/>
  <c r="H813" i="2"/>
  <c r="G814" i="2"/>
  <c r="H814" i="2"/>
  <c r="G815" i="2"/>
  <c r="H815" i="2"/>
  <c r="G816" i="2"/>
  <c r="H816" i="2"/>
  <c r="G817" i="2"/>
  <c r="H817" i="2"/>
  <c r="G818" i="2"/>
  <c r="H818" i="2"/>
  <c r="G819" i="2"/>
  <c r="H819" i="2"/>
  <c r="G820" i="2"/>
  <c r="H820" i="2"/>
  <c r="G821" i="2"/>
  <c r="H821" i="2"/>
  <c r="G822" i="2"/>
  <c r="H822" i="2"/>
  <c r="G823" i="2"/>
  <c r="H823" i="2"/>
  <c r="G824" i="2"/>
  <c r="H824" i="2"/>
  <c r="G825" i="2"/>
  <c r="H825" i="2"/>
  <c r="G826" i="2"/>
  <c r="H826" i="2"/>
  <c r="G827" i="2"/>
  <c r="H827" i="2"/>
  <c r="G828" i="2"/>
  <c r="H828" i="2"/>
  <c r="G829" i="2"/>
  <c r="H829" i="2"/>
  <c r="G830" i="2"/>
  <c r="H830" i="2"/>
  <c r="G831" i="2"/>
  <c r="H831" i="2"/>
  <c r="G832" i="2"/>
  <c r="H832" i="2"/>
  <c r="G833" i="2"/>
  <c r="H833" i="2"/>
  <c r="G834" i="2"/>
  <c r="H834" i="2"/>
  <c r="G835" i="2"/>
  <c r="H835" i="2"/>
  <c r="G836" i="2"/>
  <c r="H836" i="2"/>
  <c r="G837" i="2"/>
  <c r="H837" i="2"/>
  <c r="G838" i="2"/>
  <c r="H838" i="2"/>
  <c r="G839" i="2"/>
  <c r="H839" i="2"/>
  <c r="G840" i="2"/>
  <c r="H840" i="2"/>
  <c r="G841" i="2"/>
  <c r="H841" i="2"/>
  <c r="G842" i="2"/>
  <c r="H842" i="2"/>
  <c r="G843" i="2"/>
  <c r="H843" i="2"/>
  <c r="G844" i="2"/>
  <c r="H844" i="2"/>
  <c r="G845" i="2"/>
  <c r="H845" i="2"/>
  <c r="G846" i="2"/>
  <c r="H846" i="2"/>
  <c r="G847" i="2"/>
  <c r="H847" i="2"/>
  <c r="G848" i="2"/>
  <c r="H848" i="2"/>
  <c r="G849" i="2"/>
  <c r="H849" i="2"/>
  <c r="G850" i="2"/>
  <c r="H850" i="2"/>
  <c r="G851" i="2"/>
  <c r="H851" i="2"/>
  <c r="G852" i="2"/>
  <c r="H852" i="2"/>
  <c r="G853" i="2"/>
  <c r="H853" i="2"/>
  <c r="G854" i="2"/>
  <c r="H854" i="2"/>
  <c r="G855" i="2"/>
  <c r="H855" i="2"/>
  <c r="G856" i="2"/>
  <c r="H856" i="2"/>
  <c r="G857" i="2"/>
  <c r="H857" i="2"/>
  <c r="G858" i="2"/>
  <c r="H858" i="2"/>
  <c r="G859" i="2"/>
  <c r="H859" i="2"/>
  <c r="G860" i="2"/>
  <c r="H860" i="2"/>
  <c r="G861" i="2"/>
  <c r="H861" i="2"/>
  <c r="G862" i="2"/>
  <c r="H862" i="2"/>
  <c r="G863" i="2"/>
  <c r="H863" i="2"/>
  <c r="G864" i="2"/>
  <c r="H864" i="2"/>
  <c r="G865" i="2"/>
  <c r="H865" i="2"/>
  <c r="G866" i="2"/>
  <c r="H866" i="2"/>
  <c r="G867" i="2"/>
  <c r="H867" i="2"/>
  <c r="G868" i="2"/>
  <c r="H868" i="2"/>
  <c r="G869" i="2"/>
  <c r="H869" i="2"/>
  <c r="G870" i="2"/>
  <c r="H870" i="2"/>
  <c r="G871" i="2"/>
  <c r="H871" i="2"/>
  <c r="G872" i="2"/>
  <c r="H872" i="2"/>
  <c r="G873" i="2"/>
  <c r="H873" i="2"/>
  <c r="G874" i="2"/>
  <c r="H874" i="2"/>
  <c r="G875" i="2"/>
  <c r="H875" i="2"/>
  <c r="G876" i="2"/>
  <c r="H876" i="2"/>
  <c r="G877" i="2"/>
  <c r="H877" i="2"/>
  <c r="G878" i="2"/>
  <c r="H878" i="2"/>
  <c r="G879" i="2"/>
  <c r="H879" i="2"/>
  <c r="G880" i="2"/>
  <c r="H880" i="2"/>
  <c r="G881" i="2"/>
  <c r="H881" i="2"/>
  <c r="G882" i="2"/>
  <c r="H882" i="2"/>
  <c r="G883" i="2"/>
  <c r="H883" i="2"/>
  <c r="G884" i="2"/>
  <c r="H884" i="2"/>
  <c r="G885" i="2"/>
  <c r="H885" i="2"/>
  <c r="G886" i="2"/>
  <c r="H886" i="2"/>
  <c r="G887" i="2"/>
  <c r="H887" i="2"/>
  <c r="G888" i="2"/>
  <c r="H888" i="2"/>
  <c r="G889" i="2"/>
  <c r="H889" i="2"/>
  <c r="G890" i="2"/>
  <c r="H890" i="2"/>
  <c r="G891" i="2"/>
  <c r="H891" i="2"/>
  <c r="G892" i="2"/>
  <c r="H892" i="2"/>
  <c r="G893" i="2"/>
  <c r="H893" i="2"/>
  <c r="G894" i="2"/>
  <c r="H894" i="2"/>
  <c r="G895" i="2"/>
  <c r="H895" i="2"/>
  <c r="G896" i="2"/>
  <c r="H896" i="2"/>
  <c r="G897" i="2"/>
  <c r="H897" i="2"/>
  <c r="G898" i="2"/>
  <c r="H898" i="2"/>
  <c r="G899" i="2"/>
  <c r="H899" i="2"/>
  <c r="G900" i="2"/>
  <c r="H900" i="2"/>
  <c r="G901" i="2"/>
  <c r="H901" i="2"/>
  <c r="G902" i="2"/>
  <c r="H902" i="2"/>
  <c r="G903" i="2"/>
  <c r="H903" i="2"/>
  <c r="G904" i="2"/>
  <c r="H904" i="2"/>
  <c r="G905" i="2"/>
  <c r="H905" i="2"/>
  <c r="G906" i="2"/>
  <c r="H906" i="2"/>
  <c r="G907" i="2"/>
  <c r="H907" i="2"/>
  <c r="G908" i="2"/>
  <c r="H908" i="2"/>
  <c r="G909" i="2"/>
  <c r="H909" i="2"/>
  <c r="G910" i="2"/>
  <c r="H910" i="2"/>
  <c r="G911" i="2"/>
  <c r="H911" i="2"/>
  <c r="G912" i="2"/>
  <c r="H912" i="2"/>
  <c r="G913" i="2"/>
  <c r="H913" i="2"/>
  <c r="G914" i="2"/>
  <c r="H914" i="2"/>
  <c r="G915" i="2"/>
  <c r="H915" i="2"/>
  <c r="G916" i="2"/>
  <c r="H916" i="2"/>
  <c r="G917" i="2"/>
  <c r="H917" i="2"/>
  <c r="G918" i="2"/>
  <c r="H918" i="2"/>
  <c r="G919" i="2"/>
  <c r="H919" i="2"/>
  <c r="G920" i="2"/>
  <c r="H920" i="2"/>
  <c r="G921" i="2"/>
  <c r="H921" i="2"/>
  <c r="G922" i="2"/>
  <c r="H922" i="2"/>
  <c r="G923" i="2"/>
  <c r="H923" i="2"/>
  <c r="G924" i="2"/>
  <c r="H924" i="2"/>
  <c r="G925" i="2"/>
  <c r="H925" i="2"/>
  <c r="G926" i="2"/>
  <c r="H926" i="2"/>
  <c r="G927" i="2"/>
  <c r="H927" i="2"/>
  <c r="G928" i="2"/>
  <c r="H928" i="2"/>
  <c r="G929" i="2"/>
  <c r="H929" i="2"/>
  <c r="G930" i="2"/>
  <c r="H930" i="2"/>
  <c r="G931" i="2"/>
  <c r="H931" i="2"/>
  <c r="G932" i="2"/>
  <c r="H932" i="2"/>
  <c r="G933" i="2"/>
  <c r="H933" i="2"/>
  <c r="G934" i="2"/>
  <c r="H934" i="2"/>
  <c r="G935" i="2"/>
  <c r="H935" i="2"/>
  <c r="G936" i="2"/>
  <c r="H936" i="2"/>
  <c r="G937" i="2"/>
  <c r="H937" i="2"/>
  <c r="G938" i="2"/>
  <c r="H938" i="2"/>
  <c r="G939" i="2"/>
  <c r="H939" i="2"/>
  <c r="G940" i="2"/>
  <c r="H940" i="2"/>
  <c r="G941" i="2"/>
  <c r="H941" i="2"/>
  <c r="G942" i="2"/>
  <c r="H942" i="2"/>
  <c r="G943" i="2"/>
  <c r="H943" i="2"/>
  <c r="G944" i="2"/>
  <c r="H944" i="2"/>
  <c r="G945" i="2"/>
  <c r="H945" i="2"/>
  <c r="G946" i="2"/>
  <c r="H946" i="2"/>
  <c r="G947" i="2"/>
  <c r="H947" i="2"/>
  <c r="G948" i="2"/>
  <c r="H948" i="2"/>
  <c r="G949" i="2"/>
  <c r="H949" i="2"/>
  <c r="G950" i="2"/>
  <c r="H950" i="2"/>
  <c r="G951" i="2"/>
  <c r="H951" i="2"/>
  <c r="G952" i="2"/>
  <c r="H952" i="2"/>
  <c r="G953" i="2"/>
  <c r="H953" i="2"/>
  <c r="G954" i="2"/>
  <c r="H954" i="2"/>
  <c r="G955" i="2"/>
  <c r="H955" i="2"/>
  <c r="G956" i="2"/>
  <c r="H956" i="2"/>
  <c r="G957" i="2"/>
  <c r="H957" i="2"/>
  <c r="G958" i="2"/>
  <c r="H958" i="2"/>
  <c r="G959" i="2"/>
  <c r="H959" i="2"/>
  <c r="G960" i="2"/>
  <c r="H960" i="2"/>
  <c r="G961" i="2"/>
  <c r="H961" i="2"/>
  <c r="G962" i="2"/>
  <c r="H962" i="2"/>
  <c r="G963" i="2"/>
  <c r="H963" i="2"/>
  <c r="G964" i="2"/>
  <c r="H964" i="2"/>
  <c r="G965" i="2"/>
  <c r="H965" i="2"/>
  <c r="G966" i="2"/>
  <c r="H966" i="2"/>
  <c r="G967" i="2"/>
  <c r="H967" i="2"/>
  <c r="G968" i="2"/>
  <c r="H968" i="2"/>
  <c r="G969" i="2"/>
  <c r="H969" i="2"/>
  <c r="G970" i="2"/>
  <c r="H970" i="2"/>
  <c r="G971" i="2"/>
  <c r="H971" i="2"/>
  <c r="G972" i="2"/>
  <c r="H972" i="2"/>
  <c r="G973" i="2"/>
  <c r="H973" i="2"/>
  <c r="G974" i="2"/>
  <c r="H974" i="2"/>
  <c r="G975" i="2"/>
  <c r="H975" i="2"/>
  <c r="G976" i="2"/>
  <c r="H976" i="2"/>
  <c r="G977" i="2"/>
  <c r="H977" i="2"/>
  <c r="G978" i="2"/>
  <c r="H978" i="2"/>
  <c r="G979" i="2"/>
  <c r="H979" i="2"/>
  <c r="G980" i="2"/>
  <c r="H980" i="2"/>
  <c r="G981" i="2"/>
  <c r="H981" i="2"/>
  <c r="G982" i="2"/>
  <c r="H982" i="2"/>
  <c r="G983" i="2"/>
  <c r="H983" i="2"/>
  <c r="G984" i="2"/>
  <c r="H984" i="2"/>
  <c r="G985" i="2"/>
  <c r="H985" i="2"/>
  <c r="G986" i="2"/>
  <c r="H986" i="2"/>
  <c r="G987" i="2"/>
  <c r="H987" i="2"/>
  <c r="G988" i="2"/>
  <c r="H988" i="2"/>
  <c r="G989" i="2"/>
  <c r="H989" i="2"/>
  <c r="G990" i="2"/>
  <c r="H990" i="2"/>
  <c r="G991" i="2"/>
  <c r="H991" i="2"/>
  <c r="G992" i="2"/>
  <c r="H992" i="2"/>
  <c r="G993" i="2"/>
  <c r="H993" i="2"/>
  <c r="G994" i="2"/>
  <c r="H994" i="2"/>
  <c r="G995" i="2"/>
  <c r="H995" i="2"/>
  <c r="G996" i="2"/>
  <c r="H996" i="2"/>
  <c r="G997" i="2"/>
  <c r="H997" i="2"/>
  <c r="G998" i="2"/>
  <c r="H998" i="2"/>
  <c r="G999" i="2"/>
  <c r="H999" i="2"/>
  <c r="G1000" i="2"/>
  <c r="H1000" i="2"/>
  <c r="G5" i="2"/>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I60" i="4" l="1"/>
  <c r="L60" i="4" s="1"/>
  <c r="E61" i="4"/>
  <c r="F61" i="4"/>
  <c r="D61" i="4"/>
  <c r="I61" i="13"/>
  <c r="P4" i="3"/>
  <c r="Q4" i="3"/>
  <c r="P5" i="3"/>
  <c r="Q5" i="3"/>
  <c r="P6" i="3"/>
  <c r="Q6" i="3"/>
  <c r="P7" i="3"/>
  <c r="Q7" i="3"/>
  <c r="P8" i="3"/>
  <c r="Q8" i="3"/>
  <c r="P9" i="3"/>
  <c r="Q9" i="3"/>
  <c r="P10" i="3"/>
  <c r="Q10" i="3"/>
  <c r="P11" i="3"/>
  <c r="Q11" i="3"/>
  <c r="P12" i="3"/>
  <c r="Q12" i="3"/>
  <c r="P13" i="3"/>
  <c r="Q13" i="3"/>
  <c r="P14" i="3"/>
  <c r="Q14" i="3"/>
  <c r="P15" i="3"/>
  <c r="Q15" i="3"/>
  <c r="P16" i="3"/>
  <c r="Q16" i="3"/>
  <c r="P17" i="3"/>
  <c r="Q17" i="3"/>
  <c r="P18" i="3"/>
  <c r="Q18" i="3"/>
  <c r="P19" i="3"/>
  <c r="Q19" i="3"/>
  <c r="P20" i="3"/>
  <c r="Q20" i="3"/>
  <c r="P21" i="3"/>
  <c r="Q21" i="3"/>
  <c r="P22" i="3"/>
  <c r="Q22" i="3"/>
  <c r="P23" i="3"/>
  <c r="Q23" i="3"/>
  <c r="P24" i="3"/>
  <c r="Q24" i="3"/>
  <c r="P25" i="3"/>
  <c r="Q25" i="3"/>
  <c r="P26" i="3"/>
  <c r="Q26" i="3"/>
  <c r="P27" i="3"/>
  <c r="Q27" i="3"/>
  <c r="P28" i="3"/>
  <c r="Q28" i="3"/>
  <c r="P29" i="3"/>
  <c r="Q29" i="3"/>
  <c r="P30" i="3"/>
  <c r="Q30" i="3"/>
  <c r="P31" i="3"/>
  <c r="Q31" i="3"/>
  <c r="P32" i="3"/>
  <c r="Q32" i="3"/>
  <c r="P33" i="3"/>
  <c r="Q33" i="3"/>
  <c r="P34" i="3"/>
  <c r="Q34" i="3"/>
  <c r="AC1001" i="10"/>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S340" i="9"/>
  <c r="S341" i="9"/>
  <c r="S342" i="9"/>
  <c r="S343" i="9"/>
  <c r="S344" i="9"/>
  <c r="S345" i="9"/>
  <c r="S346" i="9"/>
  <c r="S347" i="9"/>
  <c r="S348" i="9"/>
  <c r="S349" i="9"/>
  <c r="S350" i="9"/>
  <c r="S351" i="9"/>
  <c r="S352" i="9"/>
  <c r="S353" i="9"/>
  <c r="S354" i="9"/>
  <c r="S355" i="9"/>
  <c r="S356" i="9"/>
  <c r="S357" i="9"/>
  <c r="S358" i="9"/>
  <c r="S359" i="9"/>
  <c r="S360" i="9"/>
  <c r="S361" i="9"/>
  <c r="S362" i="9"/>
  <c r="S363" i="9"/>
  <c r="S364" i="9"/>
  <c r="S365" i="9"/>
  <c r="S366" i="9"/>
  <c r="S367" i="9"/>
  <c r="S368" i="9"/>
  <c r="S369" i="9"/>
  <c r="S370" i="9"/>
  <c r="S371" i="9"/>
  <c r="S372" i="9"/>
  <c r="S373" i="9"/>
  <c r="S374" i="9"/>
  <c r="S375" i="9"/>
  <c r="S376" i="9"/>
  <c r="S377" i="9"/>
  <c r="S378" i="9"/>
  <c r="S379" i="9"/>
  <c r="S380" i="9"/>
  <c r="S381" i="9"/>
  <c r="S382" i="9"/>
  <c r="S383" i="9"/>
  <c r="S384" i="9"/>
  <c r="S385" i="9"/>
  <c r="S386" i="9"/>
  <c r="S387" i="9"/>
  <c r="S388" i="9"/>
  <c r="S389" i="9"/>
  <c r="S390" i="9"/>
  <c r="S391" i="9"/>
  <c r="S392" i="9"/>
  <c r="S393" i="9"/>
  <c r="S394" i="9"/>
  <c r="S395" i="9"/>
  <c r="S396" i="9"/>
  <c r="S397" i="9"/>
  <c r="S398" i="9"/>
  <c r="S399" i="9"/>
  <c r="S400" i="9"/>
  <c r="S401" i="9"/>
  <c r="S402" i="9"/>
  <c r="S403" i="9"/>
  <c r="S404" i="9"/>
  <c r="S405" i="9"/>
  <c r="S406" i="9"/>
  <c r="S407" i="9"/>
  <c r="S408" i="9"/>
  <c r="S409" i="9"/>
  <c r="S410" i="9"/>
  <c r="S411" i="9"/>
  <c r="S412" i="9"/>
  <c r="S413" i="9"/>
  <c r="S414" i="9"/>
  <c r="S415" i="9"/>
  <c r="S416" i="9"/>
  <c r="S417" i="9"/>
  <c r="S418" i="9"/>
  <c r="S419" i="9"/>
  <c r="S420" i="9"/>
  <c r="S421" i="9"/>
  <c r="S422" i="9"/>
  <c r="S423" i="9"/>
  <c r="S424" i="9"/>
  <c r="S425" i="9"/>
  <c r="S426" i="9"/>
  <c r="S427" i="9"/>
  <c r="S428" i="9"/>
  <c r="S429" i="9"/>
  <c r="S430" i="9"/>
  <c r="S431" i="9"/>
  <c r="S432" i="9"/>
  <c r="S433" i="9"/>
  <c r="S434" i="9"/>
  <c r="S435" i="9"/>
  <c r="S436" i="9"/>
  <c r="S437" i="9"/>
  <c r="S438" i="9"/>
  <c r="S439" i="9"/>
  <c r="S440" i="9"/>
  <c r="S441" i="9"/>
  <c r="S442" i="9"/>
  <c r="S443" i="9"/>
  <c r="S444" i="9"/>
  <c r="S445" i="9"/>
  <c r="S446" i="9"/>
  <c r="S447" i="9"/>
  <c r="S448" i="9"/>
  <c r="S449" i="9"/>
  <c r="S450" i="9"/>
  <c r="S451" i="9"/>
  <c r="S452" i="9"/>
  <c r="S453" i="9"/>
  <c r="S454" i="9"/>
  <c r="S455" i="9"/>
  <c r="S456" i="9"/>
  <c r="S457" i="9"/>
  <c r="S458" i="9"/>
  <c r="S459" i="9"/>
  <c r="S460" i="9"/>
  <c r="S461" i="9"/>
  <c r="S462" i="9"/>
  <c r="S463" i="9"/>
  <c r="S464" i="9"/>
  <c r="S465" i="9"/>
  <c r="S466" i="9"/>
  <c r="S467" i="9"/>
  <c r="S468" i="9"/>
  <c r="S469" i="9"/>
  <c r="S470" i="9"/>
  <c r="S471" i="9"/>
  <c r="S472" i="9"/>
  <c r="S473" i="9"/>
  <c r="S474" i="9"/>
  <c r="S475" i="9"/>
  <c r="S476" i="9"/>
  <c r="S477" i="9"/>
  <c r="S478" i="9"/>
  <c r="S479" i="9"/>
  <c r="S480" i="9"/>
  <c r="S481" i="9"/>
  <c r="S482" i="9"/>
  <c r="S483" i="9"/>
  <c r="S484" i="9"/>
  <c r="S485" i="9"/>
  <c r="S486" i="9"/>
  <c r="S487" i="9"/>
  <c r="S488" i="9"/>
  <c r="S489" i="9"/>
  <c r="S490" i="9"/>
  <c r="S491" i="9"/>
  <c r="S492" i="9"/>
  <c r="S493" i="9"/>
  <c r="S494" i="9"/>
  <c r="S495" i="9"/>
  <c r="S496" i="9"/>
  <c r="S497" i="9"/>
  <c r="S498" i="9"/>
  <c r="S499" i="9"/>
  <c r="S500" i="9"/>
  <c r="S501" i="9"/>
  <c r="S502" i="9"/>
  <c r="S503" i="9"/>
  <c r="S504" i="9"/>
  <c r="S505" i="9"/>
  <c r="S506" i="9"/>
  <c r="S507" i="9"/>
  <c r="S508" i="9"/>
  <c r="S509" i="9"/>
  <c r="S510" i="9"/>
  <c r="S511" i="9"/>
  <c r="S512" i="9"/>
  <c r="S513" i="9"/>
  <c r="S514" i="9"/>
  <c r="S515" i="9"/>
  <c r="S516" i="9"/>
  <c r="S517" i="9"/>
  <c r="S518" i="9"/>
  <c r="S519" i="9"/>
  <c r="S520" i="9"/>
  <c r="S521" i="9"/>
  <c r="S522" i="9"/>
  <c r="S523" i="9"/>
  <c r="S524" i="9"/>
  <c r="S525" i="9"/>
  <c r="S526" i="9"/>
  <c r="S527" i="9"/>
  <c r="S528" i="9"/>
  <c r="S529" i="9"/>
  <c r="S530" i="9"/>
  <c r="S531" i="9"/>
  <c r="S532" i="9"/>
  <c r="S533" i="9"/>
  <c r="S534" i="9"/>
  <c r="S535" i="9"/>
  <c r="S536" i="9"/>
  <c r="S537" i="9"/>
  <c r="S538" i="9"/>
  <c r="S539" i="9"/>
  <c r="S540" i="9"/>
  <c r="S541" i="9"/>
  <c r="S542" i="9"/>
  <c r="S543" i="9"/>
  <c r="S544" i="9"/>
  <c r="S545" i="9"/>
  <c r="S546" i="9"/>
  <c r="S547" i="9"/>
  <c r="S548" i="9"/>
  <c r="S549" i="9"/>
  <c r="S550" i="9"/>
  <c r="S551" i="9"/>
  <c r="S552" i="9"/>
  <c r="S553" i="9"/>
  <c r="S554" i="9"/>
  <c r="S555" i="9"/>
  <c r="S556" i="9"/>
  <c r="S557" i="9"/>
  <c r="S558" i="9"/>
  <c r="S559" i="9"/>
  <c r="S560" i="9"/>
  <c r="S561" i="9"/>
  <c r="S562" i="9"/>
  <c r="S563" i="9"/>
  <c r="S564" i="9"/>
  <c r="S565" i="9"/>
  <c r="S566" i="9"/>
  <c r="S567" i="9"/>
  <c r="S568" i="9"/>
  <c r="S569" i="9"/>
  <c r="S570" i="9"/>
  <c r="S571" i="9"/>
  <c r="S572" i="9"/>
  <c r="S573" i="9"/>
  <c r="S574" i="9"/>
  <c r="S575" i="9"/>
  <c r="S576" i="9"/>
  <c r="S577" i="9"/>
  <c r="S578" i="9"/>
  <c r="S579" i="9"/>
  <c r="S580" i="9"/>
  <c r="S581" i="9"/>
  <c r="S582" i="9"/>
  <c r="S583" i="9"/>
  <c r="S584" i="9"/>
  <c r="S585" i="9"/>
  <c r="S586" i="9"/>
  <c r="S587" i="9"/>
  <c r="S588" i="9"/>
  <c r="S589" i="9"/>
  <c r="S590" i="9"/>
  <c r="S591" i="9"/>
  <c r="S592" i="9"/>
  <c r="S593" i="9"/>
  <c r="S594" i="9"/>
  <c r="S595" i="9"/>
  <c r="S596" i="9"/>
  <c r="S597" i="9"/>
  <c r="S598" i="9"/>
  <c r="S599" i="9"/>
  <c r="S600" i="9"/>
  <c r="S601" i="9"/>
  <c r="S602" i="9"/>
  <c r="S603" i="9"/>
  <c r="S604" i="9"/>
  <c r="S605" i="9"/>
  <c r="S606" i="9"/>
  <c r="S607" i="9"/>
  <c r="S608" i="9"/>
  <c r="S609" i="9"/>
  <c r="S610" i="9"/>
  <c r="S611" i="9"/>
  <c r="S612" i="9"/>
  <c r="S613" i="9"/>
  <c r="S614" i="9"/>
  <c r="S615" i="9"/>
  <c r="S616" i="9"/>
  <c r="S617" i="9"/>
  <c r="S618" i="9"/>
  <c r="S619" i="9"/>
  <c r="S620" i="9"/>
  <c r="S621" i="9"/>
  <c r="S622" i="9"/>
  <c r="S623" i="9"/>
  <c r="S624" i="9"/>
  <c r="S625" i="9"/>
  <c r="S626" i="9"/>
  <c r="S627" i="9"/>
  <c r="S628" i="9"/>
  <c r="S629" i="9"/>
  <c r="S630" i="9"/>
  <c r="S631" i="9"/>
  <c r="S632" i="9"/>
  <c r="S633" i="9"/>
  <c r="S634" i="9"/>
  <c r="S635" i="9"/>
  <c r="S636" i="9"/>
  <c r="S637" i="9"/>
  <c r="S638" i="9"/>
  <c r="S639" i="9"/>
  <c r="S640" i="9"/>
  <c r="S641" i="9"/>
  <c r="S642" i="9"/>
  <c r="S643" i="9"/>
  <c r="S644" i="9"/>
  <c r="S645" i="9"/>
  <c r="S646" i="9"/>
  <c r="S647" i="9"/>
  <c r="S648" i="9"/>
  <c r="S649" i="9"/>
  <c r="S650" i="9"/>
  <c r="S651" i="9"/>
  <c r="S652" i="9"/>
  <c r="S653" i="9"/>
  <c r="S654" i="9"/>
  <c r="S655" i="9"/>
  <c r="S656" i="9"/>
  <c r="S657" i="9"/>
  <c r="S658" i="9"/>
  <c r="S659" i="9"/>
  <c r="S660" i="9"/>
  <c r="S661" i="9"/>
  <c r="S662" i="9"/>
  <c r="S663" i="9"/>
  <c r="S664" i="9"/>
  <c r="S665" i="9"/>
  <c r="S666" i="9"/>
  <c r="S667" i="9"/>
  <c r="S668" i="9"/>
  <c r="S669" i="9"/>
  <c r="S670" i="9"/>
  <c r="S671" i="9"/>
  <c r="S672" i="9"/>
  <c r="S673" i="9"/>
  <c r="S674" i="9"/>
  <c r="S675" i="9"/>
  <c r="S676" i="9"/>
  <c r="S677" i="9"/>
  <c r="S678" i="9"/>
  <c r="S679" i="9"/>
  <c r="S680" i="9"/>
  <c r="S681" i="9"/>
  <c r="S682" i="9"/>
  <c r="S683" i="9"/>
  <c r="S684" i="9"/>
  <c r="S685" i="9"/>
  <c r="S686" i="9"/>
  <c r="S687" i="9"/>
  <c r="S688" i="9"/>
  <c r="S689" i="9"/>
  <c r="S690" i="9"/>
  <c r="S691" i="9"/>
  <c r="S692" i="9"/>
  <c r="S693" i="9"/>
  <c r="S694" i="9"/>
  <c r="S695" i="9"/>
  <c r="S696" i="9"/>
  <c r="S697" i="9"/>
  <c r="S698" i="9"/>
  <c r="S699" i="9"/>
  <c r="S700" i="9"/>
  <c r="S701" i="9"/>
  <c r="S702" i="9"/>
  <c r="S703" i="9"/>
  <c r="S704" i="9"/>
  <c r="S705" i="9"/>
  <c r="S706" i="9"/>
  <c r="S707" i="9"/>
  <c r="S708" i="9"/>
  <c r="S709" i="9"/>
  <c r="S710" i="9"/>
  <c r="S711" i="9"/>
  <c r="S712" i="9"/>
  <c r="S713" i="9"/>
  <c r="S714" i="9"/>
  <c r="S715" i="9"/>
  <c r="S716" i="9"/>
  <c r="S717" i="9"/>
  <c r="S718" i="9"/>
  <c r="S719" i="9"/>
  <c r="S720" i="9"/>
  <c r="S721" i="9"/>
  <c r="S722" i="9"/>
  <c r="S723" i="9"/>
  <c r="S724" i="9"/>
  <c r="S725" i="9"/>
  <c r="S726" i="9"/>
  <c r="S727" i="9"/>
  <c r="S728" i="9"/>
  <c r="S729" i="9"/>
  <c r="S730" i="9"/>
  <c r="S731" i="9"/>
  <c r="S732" i="9"/>
  <c r="S733" i="9"/>
  <c r="S734" i="9"/>
  <c r="S735" i="9"/>
  <c r="S736" i="9"/>
  <c r="S737" i="9"/>
  <c r="S738" i="9"/>
  <c r="S739" i="9"/>
  <c r="S740" i="9"/>
  <c r="S741" i="9"/>
  <c r="S742" i="9"/>
  <c r="S743" i="9"/>
  <c r="S744" i="9"/>
  <c r="S745" i="9"/>
  <c r="S746" i="9"/>
  <c r="S747" i="9"/>
  <c r="S748" i="9"/>
  <c r="S749" i="9"/>
  <c r="S750" i="9"/>
  <c r="S751" i="9"/>
  <c r="S752" i="9"/>
  <c r="S753" i="9"/>
  <c r="S754" i="9"/>
  <c r="S755" i="9"/>
  <c r="S756" i="9"/>
  <c r="S757" i="9"/>
  <c r="S758" i="9"/>
  <c r="S759" i="9"/>
  <c r="S760" i="9"/>
  <c r="S761" i="9"/>
  <c r="S762" i="9"/>
  <c r="S763" i="9"/>
  <c r="S764" i="9"/>
  <c r="S765" i="9"/>
  <c r="S766" i="9"/>
  <c r="S767" i="9"/>
  <c r="S768" i="9"/>
  <c r="S769" i="9"/>
  <c r="S770" i="9"/>
  <c r="S771" i="9"/>
  <c r="S772" i="9"/>
  <c r="S773" i="9"/>
  <c r="S774" i="9"/>
  <c r="S775" i="9"/>
  <c r="S776" i="9"/>
  <c r="S777" i="9"/>
  <c r="S778" i="9"/>
  <c r="S779" i="9"/>
  <c r="S780" i="9"/>
  <c r="S781" i="9"/>
  <c r="S782" i="9"/>
  <c r="S783" i="9"/>
  <c r="S784" i="9"/>
  <c r="S785" i="9"/>
  <c r="S786" i="9"/>
  <c r="S787" i="9"/>
  <c r="S788" i="9"/>
  <c r="S789" i="9"/>
  <c r="S790" i="9"/>
  <c r="S791" i="9"/>
  <c r="S792" i="9"/>
  <c r="S793" i="9"/>
  <c r="S794" i="9"/>
  <c r="S795" i="9"/>
  <c r="S796" i="9"/>
  <c r="S797" i="9"/>
  <c r="S798" i="9"/>
  <c r="S799" i="9"/>
  <c r="S800" i="9"/>
  <c r="S801" i="9"/>
  <c r="S802" i="9"/>
  <c r="S803" i="9"/>
  <c r="S804" i="9"/>
  <c r="S805" i="9"/>
  <c r="S806" i="9"/>
  <c r="S807" i="9"/>
  <c r="S808" i="9"/>
  <c r="S809" i="9"/>
  <c r="S810" i="9"/>
  <c r="S811" i="9"/>
  <c r="S812" i="9"/>
  <c r="S813" i="9"/>
  <c r="S814" i="9"/>
  <c r="S815" i="9"/>
  <c r="S816" i="9"/>
  <c r="S817" i="9"/>
  <c r="S818" i="9"/>
  <c r="S819" i="9"/>
  <c r="S820" i="9"/>
  <c r="S821" i="9"/>
  <c r="S822" i="9"/>
  <c r="S823" i="9"/>
  <c r="S824" i="9"/>
  <c r="S825" i="9"/>
  <c r="S826" i="9"/>
  <c r="S827" i="9"/>
  <c r="S828" i="9"/>
  <c r="S829" i="9"/>
  <c r="S830" i="9"/>
  <c r="S831" i="9"/>
  <c r="S832" i="9"/>
  <c r="S833" i="9"/>
  <c r="S834" i="9"/>
  <c r="S835" i="9"/>
  <c r="S836" i="9"/>
  <c r="S837" i="9"/>
  <c r="S838" i="9"/>
  <c r="S839" i="9"/>
  <c r="S840" i="9"/>
  <c r="S841" i="9"/>
  <c r="S842" i="9"/>
  <c r="S843" i="9"/>
  <c r="S844" i="9"/>
  <c r="S845" i="9"/>
  <c r="S846" i="9"/>
  <c r="S847" i="9"/>
  <c r="S848" i="9"/>
  <c r="S849" i="9"/>
  <c r="S850" i="9"/>
  <c r="S851" i="9"/>
  <c r="S852" i="9"/>
  <c r="S853" i="9"/>
  <c r="S854" i="9"/>
  <c r="S855" i="9"/>
  <c r="S856" i="9"/>
  <c r="S857" i="9"/>
  <c r="S858" i="9"/>
  <c r="S859" i="9"/>
  <c r="S860" i="9"/>
  <c r="S861" i="9"/>
  <c r="S862" i="9"/>
  <c r="S863" i="9"/>
  <c r="S864" i="9"/>
  <c r="S865" i="9"/>
  <c r="S866" i="9"/>
  <c r="S867" i="9"/>
  <c r="S868" i="9"/>
  <c r="S869" i="9"/>
  <c r="S870" i="9"/>
  <c r="S871" i="9"/>
  <c r="S872" i="9"/>
  <c r="S873" i="9"/>
  <c r="S874" i="9"/>
  <c r="S875" i="9"/>
  <c r="S876" i="9"/>
  <c r="S877" i="9"/>
  <c r="S878" i="9"/>
  <c r="S879" i="9"/>
  <c r="S880" i="9"/>
  <c r="S881" i="9"/>
  <c r="S882" i="9"/>
  <c r="S883" i="9"/>
  <c r="S884" i="9"/>
  <c r="S885" i="9"/>
  <c r="S886" i="9"/>
  <c r="S887" i="9"/>
  <c r="S888" i="9"/>
  <c r="S889" i="9"/>
  <c r="S890" i="9"/>
  <c r="S891" i="9"/>
  <c r="S892" i="9"/>
  <c r="S893" i="9"/>
  <c r="S894" i="9"/>
  <c r="S895" i="9"/>
  <c r="S896" i="9"/>
  <c r="S897" i="9"/>
  <c r="S898" i="9"/>
  <c r="S899" i="9"/>
  <c r="S900" i="9"/>
  <c r="S901" i="9"/>
  <c r="S902" i="9"/>
  <c r="S903" i="9"/>
  <c r="S904" i="9"/>
  <c r="S905" i="9"/>
  <c r="S906" i="9"/>
  <c r="S907" i="9"/>
  <c r="S908" i="9"/>
  <c r="S909" i="9"/>
  <c r="S910" i="9"/>
  <c r="S911" i="9"/>
  <c r="S912" i="9"/>
  <c r="S913" i="9"/>
  <c r="S914" i="9"/>
  <c r="S915" i="9"/>
  <c r="S916" i="9"/>
  <c r="S917" i="9"/>
  <c r="S918" i="9"/>
  <c r="S919" i="9"/>
  <c r="S920" i="9"/>
  <c r="S921" i="9"/>
  <c r="S922" i="9"/>
  <c r="S923" i="9"/>
  <c r="S924" i="9"/>
  <c r="S925" i="9"/>
  <c r="S926" i="9"/>
  <c r="S927" i="9"/>
  <c r="S928" i="9"/>
  <c r="S929" i="9"/>
  <c r="S930" i="9"/>
  <c r="S931" i="9"/>
  <c r="S932" i="9"/>
  <c r="S933" i="9"/>
  <c r="S934" i="9"/>
  <c r="S935" i="9"/>
  <c r="S936" i="9"/>
  <c r="S937" i="9"/>
  <c r="S938" i="9"/>
  <c r="S939" i="9"/>
  <c r="S940" i="9"/>
  <c r="S941" i="9"/>
  <c r="S942" i="9"/>
  <c r="S943" i="9"/>
  <c r="S944" i="9"/>
  <c r="S945" i="9"/>
  <c r="S946" i="9"/>
  <c r="S947" i="9"/>
  <c r="S948" i="9"/>
  <c r="S949" i="9"/>
  <c r="S950" i="9"/>
  <c r="S951" i="9"/>
  <c r="S952" i="9"/>
  <c r="S953" i="9"/>
  <c r="S954" i="9"/>
  <c r="S955" i="9"/>
  <c r="S956" i="9"/>
  <c r="S957" i="9"/>
  <c r="S958" i="9"/>
  <c r="S959" i="9"/>
  <c r="S960" i="9"/>
  <c r="S961" i="9"/>
  <c r="S962" i="9"/>
  <c r="S963" i="9"/>
  <c r="S964" i="9"/>
  <c r="S965" i="9"/>
  <c r="S966" i="9"/>
  <c r="S967" i="9"/>
  <c r="S968" i="9"/>
  <c r="S969" i="9"/>
  <c r="S970" i="9"/>
  <c r="S971" i="9"/>
  <c r="S972" i="9"/>
  <c r="S973" i="9"/>
  <c r="S974" i="9"/>
  <c r="S975" i="9"/>
  <c r="S976" i="9"/>
  <c r="S977" i="9"/>
  <c r="S978" i="9"/>
  <c r="S979" i="9"/>
  <c r="S980" i="9"/>
  <c r="S981" i="9"/>
  <c r="S982" i="9"/>
  <c r="S983" i="9"/>
  <c r="S984" i="9"/>
  <c r="S985" i="9"/>
  <c r="S986" i="9"/>
  <c r="S987" i="9"/>
  <c r="S988" i="9"/>
  <c r="S989" i="9"/>
  <c r="S990" i="9"/>
  <c r="S991" i="9"/>
  <c r="S992" i="9"/>
  <c r="S993" i="9"/>
  <c r="S994" i="9"/>
  <c r="S995" i="9"/>
  <c r="S996" i="9"/>
  <c r="S997" i="9"/>
  <c r="S998" i="9"/>
  <c r="S999" i="9"/>
  <c r="S1000" i="9"/>
  <c r="S5" i="9"/>
  <c r="S6" i="9"/>
  <c r="S7" i="9"/>
  <c r="S8" i="9"/>
  <c r="S9" i="9"/>
  <c r="S10" i="9"/>
  <c r="S11" i="9"/>
  <c r="S12" i="9"/>
  <c r="S13" i="9"/>
  <c r="S14" i="9"/>
  <c r="S15" i="9"/>
  <c r="S16" i="9"/>
  <c r="S17" i="9"/>
  <c r="S4" i="9"/>
  <c r="R20" i="3" l="1"/>
  <c r="R18" i="3"/>
  <c r="R19" i="3"/>
  <c r="R34" i="3"/>
  <c r="R32" i="3"/>
  <c r="R30" i="3"/>
  <c r="R28" i="3"/>
  <c r="R26" i="3"/>
  <c r="R24" i="3"/>
  <c r="R22" i="3"/>
  <c r="R16" i="3"/>
  <c r="R14" i="3"/>
  <c r="R12" i="3"/>
  <c r="R10" i="3"/>
  <c r="R8" i="3"/>
  <c r="R6" i="3"/>
  <c r="R4" i="3"/>
  <c r="R33" i="3"/>
  <c r="R31" i="3"/>
  <c r="R29" i="3"/>
  <c r="R27" i="3"/>
  <c r="R25" i="3"/>
  <c r="R23" i="3"/>
  <c r="R21" i="3"/>
  <c r="R17" i="3"/>
  <c r="R15" i="3"/>
  <c r="R13" i="3"/>
  <c r="R11" i="3"/>
  <c r="R9" i="3"/>
  <c r="R7" i="3"/>
  <c r="R5"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K13" i="4" s="1"/>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K15" i="4" s="1"/>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K10" i="4" l="1"/>
  <c r="K36" i="4"/>
  <c r="K59" i="4"/>
  <c r="K7" i="4"/>
  <c r="K8" i="4"/>
  <c r="K49" i="13"/>
  <c r="K21" i="4"/>
  <c r="K12" i="4"/>
  <c r="J45" i="13"/>
  <c r="J45" i="4"/>
  <c r="K50" i="4"/>
  <c r="K55" i="4"/>
  <c r="K11" i="4"/>
  <c r="K54" i="4"/>
  <c r="K30" i="4"/>
  <c r="K39" i="4"/>
  <c r="K52" i="4"/>
  <c r="J59" i="13"/>
  <c r="L59" i="13" s="1"/>
  <c r="J59" i="4"/>
  <c r="L59" i="4" s="1"/>
  <c r="J41" i="13"/>
  <c r="J41" i="4"/>
  <c r="J8" i="13"/>
  <c r="L8" i="13" s="1"/>
  <c r="J8" i="4"/>
  <c r="J55" i="4"/>
  <c r="J55" i="13"/>
  <c r="L55" i="13" s="1"/>
  <c r="I46" i="4"/>
  <c r="L46" i="4" s="1"/>
  <c r="I42" i="4"/>
  <c r="I34" i="4"/>
  <c r="I29" i="4"/>
  <c r="I20" i="4"/>
  <c r="I16" i="4"/>
  <c r="I12" i="4"/>
  <c r="I7" i="4"/>
  <c r="L7" i="4" s="1"/>
  <c r="I3" i="4"/>
  <c r="I38" i="4"/>
  <c r="I24" i="4"/>
  <c r="Z1001" i="2"/>
  <c r="I44" i="4"/>
  <c r="I40" i="4"/>
  <c r="I36" i="4"/>
  <c r="I32" i="4"/>
  <c r="I26" i="4"/>
  <c r="I22" i="4"/>
  <c r="I18" i="4"/>
  <c r="I14" i="4"/>
  <c r="I10" i="4"/>
  <c r="L10" i="4" s="1"/>
  <c r="I5" i="4"/>
  <c r="I2" i="4"/>
  <c r="I43" i="4"/>
  <c r="I39" i="4"/>
  <c r="I35" i="4"/>
  <c r="I30" i="4"/>
  <c r="I25" i="4"/>
  <c r="I21" i="4"/>
  <c r="I17" i="4"/>
  <c r="L17" i="4" s="1"/>
  <c r="I13" i="4"/>
  <c r="I8" i="4"/>
  <c r="I4" i="4"/>
  <c r="I45" i="4"/>
  <c r="I41" i="4"/>
  <c r="I37" i="4"/>
  <c r="I33" i="4"/>
  <c r="I28" i="4"/>
  <c r="I23" i="4"/>
  <c r="I19" i="4"/>
  <c r="L19" i="4" s="1"/>
  <c r="I15" i="4"/>
  <c r="I11" i="4"/>
  <c r="I6" i="4"/>
  <c r="U1001" i="11"/>
  <c r="T1001" i="11"/>
  <c r="S1001" i="11"/>
  <c r="AB1001" i="10"/>
  <c r="AA1001" i="10"/>
  <c r="Z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AB1001" i="2"/>
  <c r="AC1001" i="2"/>
  <c r="AA1001" i="2"/>
  <c r="L55" i="4" l="1"/>
  <c r="K40" i="13"/>
  <c r="L40" i="13" s="1"/>
  <c r="K40" i="4"/>
  <c r="L40" i="4" s="1"/>
  <c r="K18" i="13"/>
  <c r="K18" i="4"/>
  <c r="K24" i="4"/>
  <c r="K24" i="13"/>
  <c r="K38" i="13"/>
  <c r="K38" i="4"/>
  <c r="K34" i="4"/>
  <c r="K34" i="13"/>
  <c r="K6" i="4"/>
  <c r="L6" i="4" s="1"/>
  <c r="K6" i="13"/>
  <c r="L6" i="13" s="1"/>
  <c r="K35" i="13"/>
  <c r="K35" i="4"/>
  <c r="K44" i="13"/>
  <c r="K44" i="4"/>
  <c r="K57" i="13"/>
  <c r="K57" i="4"/>
  <c r="K2" i="13"/>
  <c r="K2" i="4"/>
  <c r="K45" i="4"/>
  <c r="L45" i="4" s="1"/>
  <c r="K45" i="13"/>
  <c r="L45" i="13" s="1"/>
  <c r="K5" i="13"/>
  <c r="L5" i="13" s="1"/>
  <c r="K5" i="4"/>
  <c r="K48" i="13"/>
  <c r="K48" i="4"/>
  <c r="K58" i="4"/>
  <c r="L58" i="4" s="1"/>
  <c r="K58" i="13"/>
  <c r="L58" i="13" s="1"/>
  <c r="K47" i="13"/>
  <c r="K47" i="4"/>
  <c r="K32" i="13"/>
  <c r="K32" i="4"/>
  <c r="K41" i="4"/>
  <c r="L41" i="4" s="1"/>
  <c r="K41" i="13"/>
  <c r="L41" i="13" s="1"/>
  <c r="K20" i="13"/>
  <c r="K20" i="4"/>
  <c r="K16" i="4"/>
  <c r="K16" i="13"/>
  <c r="K14" i="13"/>
  <c r="K14" i="4"/>
  <c r="K42" i="4"/>
  <c r="K42" i="13"/>
  <c r="K29" i="13"/>
  <c r="K29" i="4"/>
  <c r="K28" i="13"/>
  <c r="K28" i="4"/>
  <c r="K56" i="13"/>
  <c r="K56" i="4"/>
  <c r="I61" i="4"/>
  <c r="L4" i="4"/>
  <c r="L15" i="4"/>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5" i="3"/>
  <c r="P36" i="3"/>
  <c r="P37" i="3"/>
  <c r="P38" i="3"/>
  <c r="P39" i="3"/>
  <c r="P40" i="3"/>
  <c r="P41" i="3"/>
  <c r="P42" i="3"/>
  <c r="P43" i="3"/>
  <c r="P44" i="3"/>
  <c r="P45" i="3"/>
  <c r="P46" i="3"/>
  <c r="P47" i="3"/>
  <c r="P48" i="3"/>
  <c r="P49" i="3"/>
  <c r="P50" i="3"/>
  <c r="P51" i="3"/>
  <c r="P52" i="3"/>
  <c r="P53" i="3"/>
  <c r="P54" i="3"/>
  <c r="P55"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R205" i="3" s="1"/>
  <c r="Q206" i="3"/>
  <c r="Q207" i="3"/>
  <c r="Q208" i="3"/>
  <c r="Q209" i="3"/>
  <c r="Q210" i="3"/>
  <c r="Q211" i="3"/>
  <c r="Q212" i="3"/>
  <c r="Q213" i="3"/>
  <c r="R213" i="3" s="1"/>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R313" i="3" s="1"/>
  <c r="Q314" i="3"/>
  <c r="Q315" i="3"/>
  <c r="Q316" i="3"/>
  <c r="Q317" i="3"/>
  <c r="R317" i="3" s="1"/>
  <c r="Q318" i="3"/>
  <c r="Q319" i="3"/>
  <c r="Q320" i="3"/>
  <c r="R52" i="3" l="1"/>
  <c r="R44" i="3"/>
  <c r="R36" i="3"/>
  <c r="R48" i="3"/>
  <c r="R40" i="3"/>
  <c r="R307" i="3"/>
  <c r="R283" i="3"/>
  <c r="R259" i="3"/>
  <c r="R243" i="3"/>
  <c r="R219" i="3"/>
  <c r="R203" i="3"/>
  <c r="R179" i="3"/>
  <c r="R155" i="3"/>
  <c r="R139" i="3"/>
  <c r="R115" i="3"/>
  <c r="R91" i="3"/>
  <c r="R67" i="3"/>
  <c r="R315" i="3"/>
  <c r="R299" i="3"/>
  <c r="R291" i="3"/>
  <c r="R275" i="3"/>
  <c r="R267" i="3"/>
  <c r="R251" i="3"/>
  <c r="R235" i="3"/>
  <c r="R227" i="3"/>
  <c r="R211" i="3"/>
  <c r="R195" i="3"/>
  <c r="R187" i="3"/>
  <c r="R171" i="3"/>
  <c r="R163" i="3"/>
  <c r="R147" i="3"/>
  <c r="R131" i="3"/>
  <c r="R123" i="3"/>
  <c r="R107" i="3"/>
  <c r="R99" i="3"/>
  <c r="R83" i="3"/>
  <c r="R75" i="3"/>
  <c r="R59" i="3"/>
  <c r="R314" i="3"/>
  <c r="R306" i="3"/>
  <c r="R298" i="3"/>
  <c r="R290" i="3"/>
  <c r="R282" i="3"/>
  <c r="R274" i="3"/>
  <c r="R266" i="3"/>
  <c r="R258" i="3"/>
  <c r="R250" i="3"/>
  <c r="R242" i="3"/>
  <c r="R234" i="3"/>
  <c r="R226" i="3"/>
  <c r="R218" i="3"/>
  <c r="R210" i="3"/>
  <c r="R202" i="3"/>
  <c r="R194" i="3"/>
  <c r="R186" i="3"/>
  <c r="R178" i="3"/>
  <c r="R170" i="3"/>
  <c r="R162" i="3"/>
  <c r="R154" i="3"/>
  <c r="R146" i="3"/>
  <c r="R138" i="3"/>
  <c r="R130" i="3"/>
  <c r="R122" i="3"/>
  <c r="R114" i="3"/>
  <c r="R106" i="3"/>
  <c r="R98" i="3"/>
  <c r="R90" i="3"/>
  <c r="R82" i="3"/>
  <c r="R74" i="3"/>
  <c r="R66" i="3"/>
  <c r="R58" i="3"/>
  <c r="R50" i="3"/>
  <c r="R42" i="3"/>
  <c r="R319" i="3"/>
  <c r="R295" i="3"/>
  <c r="R263" i="3"/>
  <c r="R231" i="3"/>
  <c r="R199" i="3"/>
  <c r="R167" i="3"/>
  <c r="R143" i="3"/>
  <c r="R103" i="3"/>
  <c r="R79" i="3"/>
  <c r="R311" i="3"/>
  <c r="R287" i="3"/>
  <c r="R271" i="3"/>
  <c r="R247" i="3"/>
  <c r="R223" i="3"/>
  <c r="R207" i="3"/>
  <c r="R183" i="3"/>
  <c r="R159" i="3"/>
  <c r="R135" i="3"/>
  <c r="R119" i="3"/>
  <c r="R95" i="3"/>
  <c r="R71" i="3"/>
  <c r="R318" i="3"/>
  <c r="R310" i="3"/>
  <c r="R302" i="3"/>
  <c r="R294" i="3"/>
  <c r="R286" i="3"/>
  <c r="R278" i="3"/>
  <c r="R270" i="3"/>
  <c r="R262" i="3"/>
  <c r="R254" i="3"/>
  <c r="R246" i="3"/>
  <c r="R238" i="3"/>
  <c r="R230" i="3"/>
  <c r="R222" i="3"/>
  <c r="R214" i="3"/>
  <c r="R206" i="3"/>
  <c r="R198" i="3"/>
  <c r="R190" i="3"/>
  <c r="R182" i="3"/>
  <c r="R174" i="3"/>
  <c r="R166" i="3"/>
  <c r="R158" i="3"/>
  <c r="R150" i="3"/>
  <c r="R142" i="3"/>
  <c r="R134" i="3"/>
  <c r="R126" i="3"/>
  <c r="R118" i="3"/>
  <c r="R110" i="3"/>
  <c r="R102" i="3"/>
  <c r="R94" i="3"/>
  <c r="R86" i="3"/>
  <c r="R78" i="3"/>
  <c r="R70" i="3"/>
  <c r="R62" i="3"/>
  <c r="R54" i="3"/>
  <c r="R46" i="3"/>
  <c r="R49" i="3"/>
  <c r="R303" i="3"/>
  <c r="R279" i="3"/>
  <c r="R255" i="3"/>
  <c r="R239" i="3"/>
  <c r="R215" i="3"/>
  <c r="R191" i="3"/>
  <c r="R175" i="3"/>
  <c r="R151" i="3"/>
  <c r="R127" i="3"/>
  <c r="R111" i="3"/>
  <c r="R87" i="3"/>
  <c r="R63" i="3"/>
  <c r="R53" i="3"/>
  <c r="R45" i="3"/>
  <c r="R41" i="3"/>
  <c r="R37" i="3"/>
  <c r="R38" i="3"/>
  <c r="R309" i="3"/>
  <c r="R305" i="3"/>
  <c r="R301" i="3"/>
  <c r="R297" i="3"/>
  <c r="R293" i="3"/>
  <c r="R289" i="3"/>
  <c r="R285" i="3"/>
  <c r="R281" i="3"/>
  <c r="R277" i="3"/>
  <c r="R273" i="3"/>
  <c r="R269" i="3"/>
  <c r="R265" i="3"/>
  <c r="R261" i="3"/>
  <c r="R257" i="3"/>
  <c r="R253" i="3"/>
  <c r="R249" i="3"/>
  <c r="R245" i="3"/>
  <c r="R241" i="3"/>
  <c r="R237" i="3"/>
  <c r="R233" i="3"/>
  <c r="R229" i="3"/>
  <c r="R225" i="3"/>
  <c r="R221" i="3"/>
  <c r="R217" i="3"/>
  <c r="R209" i="3"/>
  <c r="R197" i="3"/>
  <c r="R189" i="3"/>
  <c r="R181" i="3"/>
  <c r="R177" i="3"/>
  <c r="R169" i="3"/>
  <c r="R161" i="3"/>
  <c r="R153" i="3"/>
  <c r="R145" i="3"/>
  <c r="R137" i="3"/>
  <c r="R129" i="3"/>
  <c r="R121" i="3"/>
  <c r="R117" i="3"/>
  <c r="R109" i="3"/>
  <c r="R101" i="3"/>
  <c r="R93" i="3"/>
  <c r="R85" i="3"/>
  <c r="R77" i="3"/>
  <c r="R69" i="3"/>
  <c r="R61" i="3"/>
  <c r="R55" i="3"/>
  <c r="R51" i="3"/>
  <c r="R47" i="3"/>
  <c r="R43" i="3"/>
  <c r="R39" i="3"/>
  <c r="R35" i="3"/>
  <c r="R201" i="3"/>
  <c r="R193" i="3"/>
  <c r="R185" i="3"/>
  <c r="R173" i="3"/>
  <c r="R165" i="3"/>
  <c r="R157" i="3"/>
  <c r="R149" i="3"/>
  <c r="R141" i="3"/>
  <c r="R133" i="3"/>
  <c r="R125" i="3"/>
  <c r="R113" i="3"/>
  <c r="R105" i="3"/>
  <c r="R97" i="3"/>
  <c r="R89" i="3"/>
  <c r="R81" i="3"/>
  <c r="R73" i="3"/>
  <c r="R65" i="3"/>
  <c r="R57" i="3"/>
  <c r="R320" i="3"/>
  <c r="R316" i="3"/>
  <c r="R312" i="3"/>
  <c r="R308" i="3"/>
  <c r="R304" i="3"/>
  <c r="R300" i="3"/>
  <c r="R296" i="3"/>
  <c r="R292" i="3"/>
  <c r="R288" i="3"/>
  <c r="R284" i="3"/>
  <c r="R280" i="3"/>
  <c r="R276" i="3"/>
  <c r="R272" i="3"/>
  <c r="R268" i="3"/>
  <c r="R264" i="3"/>
  <c r="R260" i="3"/>
  <c r="R256" i="3"/>
  <c r="R252" i="3"/>
  <c r="R248" i="3"/>
  <c r="R244" i="3"/>
  <c r="R240" i="3"/>
  <c r="R236" i="3"/>
  <c r="R232" i="3"/>
  <c r="R228" i="3"/>
  <c r="R224" i="3"/>
  <c r="R220" i="3"/>
  <c r="R216" i="3"/>
  <c r="R212" i="3"/>
  <c r="R208" i="3"/>
  <c r="R204" i="3"/>
  <c r="R200" i="3"/>
  <c r="R196" i="3"/>
  <c r="R192" i="3"/>
  <c r="R188" i="3"/>
  <c r="R184" i="3"/>
  <c r="R180" i="3"/>
  <c r="R176" i="3"/>
  <c r="R172" i="3"/>
  <c r="R168" i="3"/>
  <c r="R164" i="3"/>
  <c r="R160" i="3"/>
  <c r="R156" i="3"/>
  <c r="R152" i="3"/>
  <c r="R148" i="3"/>
  <c r="R144" i="3"/>
  <c r="R140" i="3"/>
  <c r="R136" i="3"/>
  <c r="R132" i="3"/>
  <c r="R128" i="3"/>
  <c r="R124" i="3"/>
  <c r="R120" i="3"/>
  <c r="R116" i="3"/>
  <c r="R112" i="3"/>
  <c r="R108" i="3"/>
  <c r="R104" i="3"/>
  <c r="R100" i="3"/>
  <c r="R96" i="3"/>
  <c r="R92" i="3"/>
  <c r="R88" i="3"/>
  <c r="R84" i="3"/>
  <c r="R80" i="3"/>
  <c r="R76" i="3"/>
  <c r="R72" i="3"/>
  <c r="R68" i="3"/>
  <c r="R64" i="3"/>
  <c r="R60" i="3"/>
  <c r="R56" i="3"/>
  <c r="K61" i="13"/>
  <c r="K61" i="4"/>
  <c r="L33" i="4"/>
  <c r="J52" i="4" l="1"/>
  <c r="L52" i="4" s="1"/>
  <c r="J52" i="13"/>
  <c r="L52" i="13" s="1"/>
  <c r="J20" i="13"/>
  <c r="L20" i="13" s="1"/>
  <c r="J20" i="4"/>
  <c r="L20" i="4" s="1"/>
  <c r="J53" i="4"/>
  <c r="L53" i="4" s="1"/>
  <c r="J53" i="13"/>
  <c r="L53" i="13" s="1"/>
  <c r="J16" i="13"/>
  <c r="L16" i="13" s="1"/>
  <c r="J16" i="4"/>
  <c r="L16" i="4" s="1"/>
  <c r="J25" i="13"/>
  <c r="L25" i="13" s="1"/>
  <c r="J25" i="4"/>
  <c r="L25" i="4" s="1"/>
  <c r="J49" i="13"/>
  <c r="L49" i="13" s="1"/>
  <c r="J49" i="4"/>
  <c r="L49" i="4" s="1"/>
  <c r="J24" i="13"/>
  <c r="L24" i="13" s="1"/>
  <c r="J24" i="4"/>
  <c r="L24" i="4" s="1"/>
  <c r="J18" i="13"/>
  <c r="L18" i="13" s="1"/>
  <c r="J18" i="4"/>
  <c r="L18" i="4" s="1"/>
  <c r="J21" i="4"/>
  <c r="L21" i="4" s="1"/>
  <c r="J21" i="13"/>
  <c r="L21" i="13" s="1"/>
  <c r="J35" i="4"/>
  <c r="L35" i="4" s="1"/>
  <c r="J35" i="13"/>
  <c r="L35" i="13" s="1"/>
  <c r="J28" i="4"/>
  <c r="L28" i="4" s="1"/>
  <c r="J28" i="13"/>
  <c r="L28" i="13" s="1"/>
  <c r="J44" i="4"/>
  <c r="L44" i="4" s="1"/>
  <c r="J44" i="13"/>
  <c r="L44" i="13" s="1"/>
  <c r="J12" i="4"/>
  <c r="L12" i="4" s="1"/>
  <c r="J12" i="13"/>
  <c r="L12" i="13" s="1"/>
  <c r="J42" i="4"/>
  <c r="L42" i="4" s="1"/>
  <c r="J42" i="13"/>
  <c r="L42" i="13" s="1"/>
  <c r="J30" i="13"/>
  <c r="L30" i="13" s="1"/>
  <c r="J30" i="4"/>
  <c r="L30" i="4" s="1"/>
  <c r="J3" i="13"/>
  <c r="L3" i="13" s="1"/>
  <c r="J3" i="4"/>
  <c r="L3" i="4" s="1"/>
  <c r="L8" i="4"/>
  <c r="J11" i="13"/>
  <c r="L11" i="13" s="1"/>
  <c r="J11" i="4"/>
  <c r="L11" i="4" s="1"/>
  <c r="L26" i="4"/>
  <c r="J38" i="13"/>
  <c r="L38" i="13" s="1"/>
  <c r="J38" i="4"/>
  <c r="L38" i="4" s="1"/>
  <c r="J29" i="13"/>
  <c r="L29" i="13" s="1"/>
  <c r="J29" i="4"/>
  <c r="L29" i="4" s="1"/>
  <c r="L39" i="4"/>
  <c r="J54" i="4"/>
  <c r="L54" i="4" s="1"/>
  <c r="J54" i="13"/>
  <c r="L54" i="13" s="1"/>
  <c r="J34" i="13"/>
  <c r="L34" i="13" s="1"/>
  <c r="J34" i="4"/>
  <c r="L34" i="4" s="1"/>
  <c r="J57" i="13"/>
  <c r="L57" i="13" s="1"/>
  <c r="J57" i="4"/>
  <c r="L57" i="4" s="1"/>
  <c r="J14" i="4"/>
  <c r="L14" i="4" s="1"/>
  <c r="J14" i="13"/>
  <c r="L14" i="13" s="1"/>
  <c r="J47" i="13"/>
  <c r="L47" i="13" s="1"/>
  <c r="J47" i="4"/>
  <c r="L47" i="4" s="1"/>
  <c r="J48" i="4"/>
  <c r="L48" i="4" s="1"/>
  <c r="J48" i="13"/>
  <c r="L48" i="13" s="1"/>
  <c r="J56" i="4"/>
  <c r="L56" i="4" s="1"/>
  <c r="J56" i="13"/>
  <c r="L56" i="13" s="1"/>
  <c r="J32" i="13"/>
  <c r="L32" i="13" s="1"/>
  <c r="J32" i="4"/>
  <c r="L32" i="4" s="1"/>
  <c r="J50" i="13"/>
  <c r="L50" i="13" s="1"/>
  <c r="J50" i="4"/>
  <c r="L50" i="4" s="1"/>
  <c r="J2" i="13"/>
  <c r="J2" i="4"/>
  <c r="L43" i="4"/>
  <c r="L22" i="4"/>
  <c r="L5" i="4"/>
  <c r="L23" i="4"/>
  <c r="L37" i="4"/>
  <c r="L13" i="4"/>
  <c r="L36" i="4"/>
  <c r="J61" i="4" l="1"/>
  <c r="J61" i="13"/>
  <c r="L2" i="13"/>
  <c r="L61" i="13" s="1"/>
  <c r="L2" i="4"/>
  <c r="L61" i="4" s="1"/>
</calcChain>
</file>

<file path=xl/sharedStrings.xml><?xml version="1.0" encoding="utf-8"?>
<sst xmlns="http://schemas.openxmlformats.org/spreadsheetml/2006/main" count="39128" uniqueCount="4924">
  <si>
    <t>Processo</t>
  </si>
  <si>
    <t>Descrição</t>
  </si>
  <si>
    <t>Natureza de despesa</t>
  </si>
  <si>
    <t>AEO</t>
  </si>
  <si>
    <t>Nome AEO</t>
  </si>
  <si>
    <t>Valor</t>
  </si>
  <si>
    <t>Pré-Empenhos</t>
  </si>
  <si>
    <t>Área de Execução Orçamentária (Centro de Custo)</t>
  </si>
  <si>
    <t>Distribuído início 2022</t>
  </si>
  <si>
    <t>Liquidações 2022 AEO</t>
  </si>
  <si>
    <t>Solicitado 2023</t>
  </si>
  <si>
    <t>RAP compondo orçamento 2023</t>
  </si>
  <si>
    <t>Distribuição 2023 (TOTAL)</t>
  </si>
  <si>
    <t>Recurso LOA UFABC 2023 DISPONÍVEL (75,9%)</t>
  </si>
  <si>
    <t>Recurso LOA MEC 2023 - a receber -
(24,1%)</t>
  </si>
  <si>
    <t>A0</t>
  </si>
  <si>
    <t>PROPES - PRÓ-REITORIA DE PESQUISA / CEM</t>
  </si>
  <si>
    <t>B0</t>
  </si>
  <si>
    <t>GABINETE REITORIA</t>
  </si>
  <si>
    <t>B1</t>
  </si>
  <si>
    <t>AUDIN - AUDITORIA INTERNA</t>
  </si>
  <si>
    <t>A1</t>
  </si>
  <si>
    <t>NÚCLEOS ESTRATÉGICOS</t>
  </si>
  <si>
    <t>B3</t>
  </si>
  <si>
    <t>PF - PROCURADORIA FEDERAL</t>
  </si>
  <si>
    <t>C0</t>
  </si>
  <si>
    <t>SG - SECRETARIA GERAL</t>
  </si>
  <si>
    <t>D0</t>
  </si>
  <si>
    <t>ACI - ASSESSORIA DE COMUNICAÇÃO E IMPRENSA</t>
  </si>
  <si>
    <t>E5</t>
  </si>
  <si>
    <t>PU - BUFFET * D.U.C</t>
  </si>
  <si>
    <t>D2</t>
  </si>
  <si>
    <t>ACI - SERVIÇOS GRÁFICOS * D.U.C</t>
  </si>
  <si>
    <t>D3</t>
  </si>
  <si>
    <t>ACI - SERVIÇOS DE TRADUÇÃO * D.U.C</t>
  </si>
  <si>
    <t>E0</t>
  </si>
  <si>
    <t>PU - PREFEITURA UNIVERSITÁRIA</t>
  </si>
  <si>
    <t>E1</t>
  </si>
  <si>
    <t>PU - MATERIAL DE EXPEDIENTE * D.U.C</t>
  </si>
  <si>
    <t>E4</t>
  </si>
  <si>
    <t>PU - LOCAÇÃO DE VEÍCULOS * D.U.C</t>
  </si>
  <si>
    <t>F0</t>
  </si>
  <si>
    <t>CECS - CENTRO DE ENG., MODELAGEM E CIÊNCIAS SOCIAIS APLICADAS</t>
  </si>
  <si>
    <t>F7</t>
  </si>
  <si>
    <t>CECS - COMPRAS COMPARTILHADAS</t>
  </si>
  <si>
    <t>G0</t>
  </si>
  <si>
    <t>CMCC - CENTRO DE MATEMÁTICA, COMPUTAÇÃO E COGNIÇÃO</t>
  </si>
  <si>
    <t>G7</t>
  </si>
  <si>
    <t>CMCC - COMPRAS COMPARTILHADAS</t>
  </si>
  <si>
    <t>H0</t>
  </si>
  <si>
    <t>CCNH - CENTRO DE CIÊNCIAS NATURAIS E HUMANAS</t>
  </si>
  <si>
    <t>H7</t>
  </si>
  <si>
    <t>CCNH - COMPRAS COMPARTILHADAS</t>
  </si>
  <si>
    <t>I0</t>
  </si>
  <si>
    <t>PROGRAD - PRÓ-REITORIA DE GRADUAÇÃO</t>
  </si>
  <si>
    <t>J0</t>
  </si>
  <si>
    <t>PROEC - PRÓ-REITORIA DE EXTENSÃO E CULTURA</t>
  </si>
  <si>
    <t>J1</t>
  </si>
  <si>
    <t>EDITORA DA UFABC</t>
  </si>
  <si>
    <t>J2</t>
  </si>
  <si>
    <t>PROEC - REALIZAÇÃO DE EVENTOS * D.U.C</t>
  </si>
  <si>
    <t>K0</t>
  </si>
  <si>
    <t>PROAD - PRÓ-REITORIA DE ADMINISTRAÇÃO</t>
  </si>
  <si>
    <t>K1</t>
  </si>
  <si>
    <t>PROAD - PASSAGENS * D.U.C</t>
  </si>
  <si>
    <t>L0</t>
  </si>
  <si>
    <t>PROPLADI - PRÓ-REITORIA DE PLAN. E DESENV. INSTITUCIONAL</t>
  </si>
  <si>
    <t>M1</t>
  </si>
  <si>
    <t>PROAP - PRÓ-REITORIA DE POLÍTICAS AFIRMATIVAS</t>
  </si>
  <si>
    <t>M0</t>
  </si>
  <si>
    <t>PROAP - PNAES</t>
  </si>
  <si>
    <t>N0</t>
  </si>
  <si>
    <t>ARI - ASSESSORIA DE RELAÇÕES INTERNACIONAIS</t>
  </si>
  <si>
    <t>P0</t>
  </si>
  <si>
    <t>PROPG - PRÓ-REITORIA DE PÓS-GRADUAÇÃO</t>
  </si>
  <si>
    <t>Q0</t>
  </si>
  <si>
    <t>BIBLIOTECA</t>
  </si>
  <si>
    <t>R0</t>
  </si>
  <si>
    <t>NTI - NÚCLEO DE TECNOLOGIA DA INFORMAÇÃO</t>
  </si>
  <si>
    <t>R2</t>
  </si>
  <si>
    <t>NTI - SUPRIMENTO DE INFORMÁTICA * D.U.C</t>
  </si>
  <si>
    <t>S0</t>
  </si>
  <si>
    <t>SUPERINTENDÊNCIA DE OBRAS</t>
  </si>
  <si>
    <t>T0</t>
  </si>
  <si>
    <t>U0</t>
  </si>
  <si>
    <t>AGÊNCIA DE INOVAÇÃO</t>
  </si>
  <si>
    <t>V4</t>
  </si>
  <si>
    <t>SUGEPE - CAPACITAÇÃO</t>
  </si>
  <si>
    <t>V0</t>
  </si>
  <si>
    <t>SUGEPE - SUPERINTENDÊNCIA DE GESTÃO DE PESSOAS</t>
  </si>
  <si>
    <t>V1</t>
  </si>
  <si>
    <t>SUGEPE-FOLHA - PASEP + AUX. MORADIA</t>
  </si>
  <si>
    <t>V2</t>
  </si>
  <si>
    <t>SUGEPE - CONTRATAÇÃO DE ESTAGIÁRIOS * D.U.C</t>
  </si>
  <si>
    <t>B4</t>
  </si>
  <si>
    <t>Projetos TRANSVERSAIS</t>
  </si>
  <si>
    <t>Z0</t>
  </si>
  <si>
    <t>RESERVA DE CONTINGÊNCIA</t>
  </si>
  <si>
    <t>TOTAL</t>
  </si>
  <si>
    <t>LOA 2023 UFABC - Fonte TESOURO RP 2 PNAES</t>
  </si>
  <si>
    <t>LOA 2023 UFABC - Fonte TESOURO RP 2 PASEP +  Auxílio Moradia</t>
  </si>
  <si>
    <t>LOA 2023 UFABC - Fonte TESOURO RP2 (demais rubricas)</t>
  </si>
  <si>
    <t>LOA 2023 UFABC - RECURSOS PRÓPRIOS</t>
  </si>
  <si>
    <t>LOA 2023 UFABC - EMENDAS PARLAMENTARES INDIVIDUAIS</t>
  </si>
  <si>
    <t>SUBTOTAL LOA 2023 UFABC</t>
  </si>
  <si>
    <t>LOA 2023 MEC - expectativa 0,915% dos R$ 1,75 bi (proporção custeio)</t>
  </si>
  <si>
    <t>LOA 2022 UFABC - RPNP na distribuição do orçamento 2023 das AEO</t>
  </si>
  <si>
    <t xml:space="preserve">TOTAL </t>
  </si>
  <si>
    <t>Distribuição INICIAL 2023 LOA 100%</t>
  </si>
  <si>
    <t>Distr. Inicial recurso LOA UFABC 2023  (75,9%)</t>
  </si>
  <si>
    <t>Distr. Inicial recurso LOA MEC 2023 - a receber -
(24,1%)</t>
  </si>
  <si>
    <t>Distr. Atualizada recurso LOA UFABC 2023  (100%)</t>
  </si>
  <si>
    <t>Crédito Disponível recurso LOA UFABC 2023  (100%)</t>
  </si>
  <si>
    <t>Recursos Pré-empenhados</t>
  </si>
  <si>
    <t>Recursos Empenhados</t>
  </si>
  <si>
    <t>Data Emissão</t>
  </si>
  <si>
    <t>PI</t>
  </si>
  <si>
    <t>N</t>
  </si>
  <si>
    <t>CONTRATACAO DE EMPRESA ESPECIALIZADA PARA A PRESTACAO DE SERVICOS NAO CONTINUADOS DE PLANEJAMENTO, ORGANIZACAO E EXECUCAO DE CONCURSO PUBLICO PARA OS CARGOS TECNICO-ADMINISTRATIVOS DA UFABC.</t>
  </si>
  <si>
    <t>170585</t>
  </si>
  <si>
    <t>1000000000</t>
  </si>
  <si>
    <t>170587</t>
  </si>
  <si>
    <t>170573</t>
  </si>
  <si>
    <t>PSS PATRONAL DE DIOGO COUTINHO SORIANO</t>
  </si>
  <si>
    <t>CONTRATACAO DE EMPRESA ESPECIALIZADA PARA PRESTACAO DE SERVICOS DE LIMPEZA, ASSEIO E CONSERVACAO NOS CAMPI DA UFABC.</t>
  </si>
  <si>
    <t>CONTRATACAO DE EMPRESA ESPECIALIZADA NA PRESTACAO DE SERVICO DE COLETA, TRANSPORTE, TRATAMENTO E DESTINACAO FINAL DE RESIDUOS INFECTANTES DAS CATEGORIAS A E E PARA O CAMPUS SAO BERNARDO DO CAMPO DA FUNDACAO UNIVERSIDADE FEDERAL DO ABC</t>
  </si>
  <si>
    <t>CONTRATACAO DE EMPRESA ESPECIALIZADA PARA PRESTACAO DE SERVICOS DE CONTROLE DE PRAGAS (DESINSETIZACAO, DESRATIZACAO E DESCUPINIZACAO) NOS CAMPI DA UFABC.</t>
  </si>
  <si>
    <t>RENOVACAO DO SERVICO DE SUPORTE TECNICO PARA OS EQUIPAMENTOS DA REDE SEM FIO POR UM PERIODO DE 3 (TRES) ANOS</t>
  </si>
  <si>
    <t>CONTRATACAO DE SERVICOS DE TELEFONIA MOVEL</t>
  </si>
  <si>
    <t>PTRES</t>
  </si>
  <si>
    <t>FONTE de RECURSOS(1050 RECURSOS PRÓPRIOS; Demais Fontes - TESOURO)</t>
  </si>
  <si>
    <t>1001</t>
  </si>
  <si>
    <t>1000</t>
  </si>
  <si>
    <t>0181</t>
  </si>
  <si>
    <t>09HB</t>
  </si>
  <si>
    <t>20TP</t>
  </si>
  <si>
    <t>212B</t>
  </si>
  <si>
    <t>00S6</t>
  </si>
  <si>
    <t>2004</t>
  </si>
  <si>
    <t>CUSTEIO</t>
  </si>
  <si>
    <t>INVESTIMENTO</t>
  </si>
  <si>
    <t>FOLHA DE PESSOAL</t>
  </si>
  <si>
    <t>PTRES da folha de pagamento</t>
  </si>
  <si>
    <t>170576</t>
  </si>
  <si>
    <t>170575</t>
  </si>
  <si>
    <t>170579</t>
  </si>
  <si>
    <t>170580</t>
  </si>
  <si>
    <t>215371</t>
  </si>
  <si>
    <t>215372</t>
  </si>
  <si>
    <t>215373</t>
  </si>
  <si>
    <t>215374</t>
  </si>
  <si>
    <t>PTRES FOLHA?</t>
  </si>
  <si>
    <t>3 ou 4</t>
  </si>
  <si>
    <t>Custeio ou Investimento</t>
  </si>
  <si>
    <t>3</t>
  </si>
  <si>
    <t>4</t>
  </si>
  <si>
    <t>COLAR VALOR</t>
  </si>
  <si>
    <t>COLAR PI e separar colunas AEO</t>
  </si>
  <si>
    <t>E2</t>
  </si>
  <si>
    <t>R1</t>
  </si>
  <si>
    <t>NTI - EQUIPAMENTO DE INFORMÁTICA * D.U.C</t>
  </si>
  <si>
    <t>E3</t>
  </si>
  <si>
    <t>PU - MOBILIÁRIOS * D.U.C</t>
  </si>
  <si>
    <t>PU - INFRAESTRUTURA PREDIAL * D.U.C</t>
  </si>
  <si>
    <t>Nota de Empenho</t>
  </si>
  <si>
    <t>Favorecido</t>
  </si>
  <si>
    <t>Ação Orçamentária</t>
  </si>
  <si>
    <t>Plano Orçamentário</t>
  </si>
  <si>
    <t>Descrição PO</t>
  </si>
  <si>
    <t>UG EXECUTORA</t>
  </si>
  <si>
    <t>DESCRIÇÃO UG</t>
  </si>
  <si>
    <t>Resultado Primário</t>
  </si>
  <si>
    <t>0</t>
  </si>
  <si>
    <t>1</t>
  </si>
  <si>
    <t>2</t>
  </si>
  <si>
    <t>GESTAO DE BOLSAS DA MODALIDADE TATP I E II, PROVENIENTES DO TCTC 04/22.</t>
  </si>
  <si>
    <t>FUNDACAO UNIVERSIDADE FEDERAL DO ABC</t>
  </si>
  <si>
    <t>20RK</t>
  </si>
  <si>
    <t>0000</t>
  </si>
  <si>
    <t>154503</t>
  </si>
  <si>
    <t>1050000107</t>
  </si>
  <si>
    <t>CONCESSAO DE BOLSAS DA ESCOLA PREPARATORIA 2023 - EDITAL Nº 89/2022 - PROEC.</t>
  </si>
  <si>
    <t>20GK</t>
  </si>
  <si>
    <t>0001</t>
  </si>
  <si>
    <t>CONCESSAO DE BOLSAS DE PESQUISA, EXTENSAO E MONITORIA AOS ESTUDANTES</t>
  </si>
  <si>
    <t>GESTAO DE BOLSA DE POS-DOUTORADO PARA PESQUISADOR DOUTOR COLABORADOR, VINCULADO AO TCTC 11/2022, PROCESSO 23006.006160/2022-11 - TNC.</t>
  </si>
  <si>
    <t>CONCESSAO DE SUPRIMENTO DE FUNDOS.</t>
  </si>
  <si>
    <t>WANDERLEI SOARES DOS SANTOS</t>
  </si>
  <si>
    <t>FERNANDA PEREIRA DE JESUS</t>
  </si>
  <si>
    <t>MULTA - CONTRIBUICAO PARA O PSS POR SERVIDOR AFASTADO SEM REMUNERACAO - LAIS REGINA RIBEIRO VAROTTO</t>
  </si>
  <si>
    <t>COORDENACAO-GERAL DE TESOURARIA - CGTES</t>
  </si>
  <si>
    <t>FORNECIMENTO DE AGUA, COLETA DE ESGOTO, TAXA DE DRENAGEM E DE RESIDUOS SOLIDOS (LIXO) PARA O CAMPUS E UNIDADES DA UFABC EM SANTO ANDRE</t>
  </si>
  <si>
    <t>CIA DE SANEAMENTO BASICO DO ESTADO DE SAO PAULO SABESP</t>
  </si>
  <si>
    <t>CONTRATACAO DE PESSOA JURIDICA PARA FORNECIMENTO DE ENERGIA ELETRICA PARA AS UNIDADES DE SAO BERNARDO DO CAMPO DA UFABC</t>
  </si>
  <si>
    <t>ELETROPAULO METROPOLITANA ELETRICIDADE DE SAO PAULO S.</t>
  </si>
  <si>
    <t>CONTRATACAO DE PESSOA JURIDICA PARA FORNECIMENTO DE ENERGIA ELETRICA PARA AS UNIDADES DE SANTO ANDRE DA UFABC</t>
  </si>
  <si>
    <t>TRATA-SE DE CONTRATACAO DE EMPRESA ESPECIALIZADA PARA PRESTAR SERVICO DE ENCADERNACAO E REENCADERNACAO DE LIVROS, PARA REVITALIZACAO DO ACERVO DO SISTEMA DE BIBLIOTECAS DA FUNDACAO UNIVERSIDADE FEDERAL DO ABC  UFABC.</t>
  </si>
  <si>
    <t>JOSUE CRISTIAN VIEIRA VAZ</t>
  </si>
  <si>
    <t>PAGAMENTO A TERCEIROS INSS PATRONAL</t>
  </si>
  <si>
    <t>COORD.GERAL DE ORCAMENTO, FINANCAS E CONTAB.</t>
  </si>
  <si>
    <t>PAGAMENTO DE ENCARGO DE CURSO E CONCURSO DOCENTE NAO FEDERAL 2023</t>
  </si>
  <si>
    <t>AQUISICAO DE INSUMOS PARA COLETA DE RESIDUOS</t>
  </si>
  <si>
    <t>MRV PLASTICOS E COMERCIO DE PRODUTOS EM GERAL LTDA</t>
  </si>
  <si>
    <t>8282</t>
  </si>
  <si>
    <t>REESTRUTURACAO E MODERNIZACAO DAS INSTITUICOES FEDERAIS DE ENSINO SUPERIOR</t>
  </si>
  <si>
    <t>AQUISICAO DE ITENS DIVERSOS</t>
  </si>
  <si>
    <t>JOSEANE RIBEIRO SANTOS BATISTA LTDA</t>
  </si>
  <si>
    <t>FOLHA DE PAGAMENTO DE DEZEMBRO 2022</t>
  </si>
  <si>
    <t>ATIVOS CIVIS DA UNIAO</t>
  </si>
  <si>
    <t>REPASSE MENSAL DE VALORES PER CAPITA A GEAP - DEZEMBRO/2022</t>
  </si>
  <si>
    <t>GEAP AUTOGESTAO EM SAUDE</t>
  </si>
  <si>
    <t>ASSISTENCIA MEDICA E ODONTOLOGICA DE CIVIS - COMPLEMENTACAO DA UNIAO</t>
  </si>
  <si>
    <t>CONTRIBUICAO PARA O PSS POR SERVIDOR AFASTADO SEM REMUNERACAO - LAIS REGINA RIBEIRO VAROTTO</t>
  </si>
  <si>
    <t>CONTRIBUICAO DA UNIAO, DE SUAS AUTARQUIAS E FUNDACOES PARA O CUSTEIO DO REGIME DE PREVIDENCIA DOS SERVIDORES PUBLICOS FEDERAIS</t>
  </si>
  <si>
    <t>FOLHA DE PAGAMENTO - JANEIRO DE 2023</t>
  </si>
  <si>
    <t>APOSENTADORIAS E PENSOES CIVIS DA UNIAO</t>
  </si>
  <si>
    <t>1001000000</t>
  </si>
  <si>
    <t>SECRETARIA DO TESOURO NACIONAL/CGTES/STN</t>
  </si>
  <si>
    <t>PSS PATRONAL DE FLAVIO EDUARDO AOKI HORITA.</t>
  </si>
  <si>
    <t>PSS PATRONAL DE RAFAEL CELEGHINI SANTIAGO.</t>
  </si>
  <si>
    <t>PSS PATRONAL DE DANIEL MORGATO MARTIN</t>
  </si>
  <si>
    <t>FOLHA DE PAGAMENTO DE JANEIRO DE 2023</t>
  </si>
  <si>
    <t>CONTRIBUICAO PARA O PSS POR SERVIDOR AFASTADO SEM REMUNERACAO - FLAVIO EDUARDO AOKI HORITA - JUROS / MULTA</t>
  </si>
  <si>
    <t>FOLHA DE PAGAMENTO DE FEVEREIRO DE 2023</t>
  </si>
  <si>
    <t>0005</t>
  </si>
  <si>
    <t>AUXILIO-ALIMENTACAO DE CIVIS ATIVOS</t>
  </si>
  <si>
    <t>ASSISTENCIA PRE-ESCOLAR AOS DEPENDENTES DE SERVIDORES CIVIS E DE EMPREGADOS</t>
  </si>
  <si>
    <t>0003</t>
  </si>
  <si>
    <t>AUXILIO-TRANSPORTE DE CIVIS ATIVOS</t>
  </si>
  <si>
    <t>0009</t>
  </si>
  <si>
    <t>AUXILIO-FUNERAL E NATALIDADE DE CIVIS</t>
  </si>
  <si>
    <t>REPASSE MENSAL DE VALORES PER CAPITA A GEAP - JANEIRO  DE 2023</t>
  </si>
  <si>
    <t>DIARIAS CMCC - INTERNACIONAL PARA SERVIDORES</t>
  </si>
  <si>
    <t>DIARIAS CCNH - INTERNACIONAL PARA SERVIDORES</t>
  </si>
  <si>
    <t>CONTRATACAO DIRETA DA ASSOCIATION OF INTERNATIONAL EDUCATION ADMINISTRATORS (AIEA) PARA PAGAMENTO DE INSCRICAO DO ASSESSOR DE RELACOES INTERNACIONAIS NO EVENTO 2023 AIEA ANNUAL CONFERENCE</t>
  </si>
  <si>
    <t>ASSOCIATION OF INTERNATIONAL EDUCATION ADMINISTRATORS</t>
  </si>
  <si>
    <t>CONSTRUTORA MOTA &amp; RODRIGUES LTDA</t>
  </si>
  <si>
    <t>AQUISICAO DE PAPEL HIGIENICO E PAPEL TOALHA</t>
  </si>
  <si>
    <t>OFICIAL PAPER INDUSTRIA E COMERCIO EIRELI</t>
  </si>
  <si>
    <t>ATA PARA AQUISICAO DE INSUMOS DIVERSOS</t>
  </si>
  <si>
    <t>DOAC COMERCIO &amp; SERVICOS LTDA</t>
  </si>
  <si>
    <t>LAJ COMERCIO E IMPORTACAO LTDA.</t>
  </si>
  <si>
    <t>TY BORTHOLIN COMERCIAL LTDA</t>
  </si>
  <si>
    <t>MERCAUTIL COMERCIO DE FERRAMENTAS E UTILIDADES LTDA</t>
  </si>
  <si>
    <t>DARLU INDUSTRIA TEXTIL LTDA</t>
  </si>
  <si>
    <t>AQUISICAO DE PAPEL TOALHA.</t>
  </si>
  <si>
    <t>ATA DE REGISTRO DE PRECOS PARA AQUISICAO DE MATERIAIS DE CONSUMO (REAGENTES) PARA ATENDER AS NECESSIDADES DOS CURSOS DE GRADUACAO DA FUNDACAO UNIVERSIDADE FEDERAL DO ABC  UFABC</t>
  </si>
  <si>
    <t>COMERCIAL SOL RADIANTE LTDA</t>
  </si>
  <si>
    <t>REGISTRO DE PRECOS PARA EVENTUAL AQUISICAO DE MATERIAIS PARA SECAO DE ENGENHARIA DE SEGURANCA DO TRABALHO.</t>
  </si>
  <si>
    <t>D M P DE A RODRIGUES - COMERCIO E SOLUCOES EM SAUDE</t>
  </si>
  <si>
    <t>SERGIO HENRIQUE AZALINI 77262174649</t>
  </si>
  <si>
    <t>PRESTACAO DE SERVICOS CONTINUOS DE MANUTENCAO PREVENTIVA, CORRETIVA E PREDITIVA PREDIAL COM FORNECIMENTO DE MAO-DE-OBRA NOS CAMPUS DA FUNDACAO UNIVERSIDADE FEDERAL DO ABC</t>
  </si>
  <si>
    <t>ACTIVE ENGENHARIA LTDA</t>
  </si>
  <si>
    <t>AQUISICAO DE INSUMOS DE JARDINAGEM</t>
  </si>
  <si>
    <t>TECA TECNOLOGIA E COMERCIO LTDA</t>
  </si>
  <si>
    <t>SEMENTEK COMERCIO E REPRESENTACOES LTDA</t>
  </si>
  <si>
    <t>KM JUNIOR LTDA</t>
  </si>
  <si>
    <t>CONTRATACAO DE EMPRESA PARA PRESTACAO DE SERVICOS DE ZELADORIA E AJUDANTES GERAIS NA UFABC</t>
  </si>
  <si>
    <t>RCA PRODUTOS E SERVICOS LTDA.</t>
  </si>
  <si>
    <t>CONTRATACAO DE EMPRESA ESPECIALIZADA PARA PRESTACAO DE SERVICOS DE PAGAMENTO ELETRONICO DE PEDAGIOS E ESTACIONAMENTOS PARA OS VEICULOS PERTENCENTES A FROTA DA UFABC</t>
  </si>
  <si>
    <t>SEM PARAR INSTITUICAO DE PAGAMENTO LTDA</t>
  </si>
  <si>
    <t>CONTRATACAO DE PESSOA JURIDICA ESPECIALIZADA PARA PRESTACAO DOS SERVICOS DE TRANSPORTE DE PASSAGEIROS, TRANSPORTE UNIVERSITARIO, DE FORMA CONTINUA, PARA ATENDIMENTO DOS DESLOCAMENTOS DA COMUNIDADE ACADEMICA DA FUNDACAO UNIVERSIDADE FEDERAL DO ABC - UFABC</t>
  </si>
  <si>
    <t>TRANSPORTES - TURISMO E SERVICOS JP GRANDINO EIRELI</t>
  </si>
  <si>
    <t>CONTRATACAO DE TRANSPORTE EVENTUAL</t>
  </si>
  <si>
    <t>TURISMO PAVAO LIMITADA</t>
  </si>
  <si>
    <t>DIARIAS PROPES - NACIONAL PARA SERVIDORES</t>
  </si>
  <si>
    <t>DIARIAS PROPES - INTERNACIONAL PARA SERVIDORES</t>
  </si>
  <si>
    <t>DIARIAS PROPES - NACIONAL PARA COLABORADORES</t>
  </si>
  <si>
    <t>DIARIAS NACIONAIS PARA SERVIDORES - GABINETE DA REITORIA.</t>
  </si>
  <si>
    <t>DIARIAS NACIONAIS PARA SERVIDORES - CECS.</t>
  </si>
  <si>
    <t>DIARIAS CMCC - NACIONAL PARA SERVIDORES</t>
  </si>
  <si>
    <t>DIARIAS CMCC - NACIONAL PARA COLABORADORES</t>
  </si>
  <si>
    <t>DIARIAS CCNH - NACIONAL PARA SERVIDORES</t>
  </si>
  <si>
    <t>DIARIAS NACIONAIS PARA SERVIDORES - PROGRAD.</t>
  </si>
  <si>
    <t>DIARIAS NACIONAL PARA SERVIDORES - PROPLADI.</t>
  </si>
  <si>
    <t>DIARIAS ARI - NACIONAL PARA SERVIDORES</t>
  </si>
  <si>
    <t>DIARIAS ARI - INTERNACIONAL PARA SERVIDORES</t>
  </si>
  <si>
    <t>DIARIAS NACIONAIS PARA SERVIDORES - PROPG</t>
  </si>
  <si>
    <t>DIARIAS NACIONAIS PARA COLABORADORES - PROPG.</t>
  </si>
  <si>
    <t>DIARIAS NTI - NACIONAL PARA SERVIDORES</t>
  </si>
  <si>
    <t>DIARIAS NACIONAL PARA SERVIDORES - SUGEPE</t>
  </si>
  <si>
    <t>EMPENHOS A LIQUIDAR</t>
  </si>
  <si>
    <t>EMPENHOS LIQUIDADOS A PAGAR</t>
  </si>
  <si>
    <t>EMPENHOS PAGOS</t>
  </si>
  <si>
    <t>Dia Emissão</t>
  </si>
  <si>
    <t>COLAR "DATA EMISSÃO" ATÉ "RESULTADO PRIMÁRIO LEI"</t>
  </si>
  <si>
    <t>DIARIAS INTERNACIONAIS PARA SERVIDORES - GABINETE DA REITORIA</t>
  </si>
  <si>
    <t>Unidade Orçamentária</t>
  </si>
  <si>
    <t>FUNCIONAMENTO DE INSTITUICOES FEDERAIS DE ENSINO SUPERIOR - DESPESAS DIVERSAS</t>
  </si>
  <si>
    <t>DESCRIÇÃO UO DESCENTRALIZADORA</t>
  </si>
  <si>
    <t>COLAR "UNIDADE ORÇAMENTÁRIA" ATÉ "RESULTADO PRIMÁRIO LEI"</t>
  </si>
  <si>
    <t>RP NAO PROCESSADOS A LIQUIDAR</t>
  </si>
  <si>
    <t>RP NAO PROCESSADOS LIQUIDADOS A PAGAR</t>
  </si>
  <si>
    <t>RP NAO PROCESSADOS PAGO</t>
  </si>
  <si>
    <t>F9</t>
  </si>
  <si>
    <t>A8</t>
  </si>
  <si>
    <t>S1</t>
  </si>
  <si>
    <t>J8</t>
  </si>
  <si>
    <t>CECS - TRI</t>
  </si>
  <si>
    <t>CMCC - TRI</t>
  </si>
  <si>
    <t>CCNH - TRI</t>
  </si>
  <si>
    <t>F8</t>
  </si>
  <si>
    <t>G8</t>
  </si>
  <si>
    <t>H8</t>
  </si>
  <si>
    <t>I8</t>
  </si>
  <si>
    <t>PROGRAD - TRI</t>
  </si>
  <si>
    <t>PROEC - TRI</t>
  </si>
  <si>
    <t>M8</t>
  </si>
  <si>
    <t>PROAP - TRI</t>
  </si>
  <si>
    <t>P8</t>
  </si>
  <si>
    <t>PROPG - TRI</t>
  </si>
  <si>
    <t>PROPES - TRI</t>
  </si>
  <si>
    <t>CECS - CONVÊNIOS/PARCERIAS</t>
  </si>
  <si>
    <t>S2</t>
  </si>
  <si>
    <t>SPO - OBRAS SANTO ANDRÉ</t>
  </si>
  <si>
    <t>SPO - OBRAS SÃO BERNARDO DO CAMPO</t>
  </si>
  <si>
    <t>4002</t>
  </si>
  <si>
    <t>ASSISTENCIA AO ESTUDANTE DE ENSINO SUPERIOR - DESPESAS DIVERSAS</t>
  </si>
  <si>
    <t>PNAES - DECRETO N. 7.234/2010 - AUXILIO FINANCEIRO A ESTUDANTE</t>
  </si>
  <si>
    <t>6</t>
  </si>
  <si>
    <t>REAL FOOD ALIMENTACAO LTDA</t>
  </si>
  <si>
    <t>PROGRAMAS DE AUXILIOS SOCIOECONOMICOS 2022 - AUXILIO ALIMENTACAO</t>
  </si>
  <si>
    <t>PROGRAMA DE BOLSAS DE INICIACAO CIENTIFICA.</t>
  </si>
  <si>
    <t>PROGRAMA DE BOLSAS DE IC PESQUISANDO DESDE O PRIMEIRO DIA - PDPD - EDITAL 11/2022.</t>
  </si>
  <si>
    <t>EDITAL 12/2022 - CONCESSAO DE BOLSAS DE INICIACAO CIENTIFICA DO PROGRAMA PESQUISANDO DESDE O PRIMEIRO DIA ACOES AFIRMATIVAS - PDPD AF.</t>
  </si>
  <si>
    <t>AUXILIO EVENTOS ESTUDANTIS DE CARATER CIENTIFICO, ACADEMICO OU TECNOLOGICO.</t>
  </si>
  <si>
    <t>AUXILIO EVENTOS ESTUDANTIS DE CARATER CIENTIFICO, ACADEMICO OU TECNOLOGICO</t>
  </si>
  <si>
    <t>PAGAMENTO DE BOLSAS PARA DISCENTES PARTICIPANTES DO PROGRAMA DE BOLSISTAS NOS CURSOS DE LINGUAS DA DIVISAO DE IDIOMAS DA UFABC.</t>
  </si>
  <si>
    <t>ASSOC NAC DIRIGENTES DAS INST FED DE ENSINO SUPERIOR</t>
  </si>
  <si>
    <t>00PW</t>
  </si>
  <si>
    <t>000A</t>
  </si>
  <si>
    <t>CONTRIBUICAO A ASSOCIACAO NACIONAL DOS DIRIGENTES DAS INSTITUICOES FEDERAIS DE ENSINO SUPERIOR (ANDIFES)</t>
  </si>
  <si>
    <t>EMPRESA BRASIL DE COMUNICACAO S.A</t>
  </si>
  <si>
    <t>DHUAN COMISSARIA DE DESPACHOS ADUANEIROS LTDA</t>
  </si>
  <si>
    <t>CONTRATACAO DE SERVICO DE DESEMBARACO ADUANEIRO PARA AS CARGAS IMPORTADAS PELA UFABC.</t>
  </si>
  <si>
    <t>ARGUS DESPACHOS ADUANEIROS E LOGISTICA LTDA</t>
  </si>
  <si>
    <t>CONTRATACAO DE EMPRESA ESPECIALIZADA PARA PROMOVER A PUBLICACAO DE MATERIAS LEGAIS EM JORNAIS DE CIRCULACAO NACIONAL PARA A FUNDACAO UNIVERSIDADE FEDERAL DO ABC - UFABC.</t>
  </si>
  <si>
    <t>PAGAMENTO DE BOLSISTAS PARA ATUACAO NA MODALIDADE DE BOLSA DE TREINAMENTO E APOIO TECNICO EM PESQUISA (TATP) PARA ATENDIMENTO AOS NUCLEOS ESTRATEGICOS DE PESQUISA DA UFABC.</t>
  </si>
  <si>
    <t>PRIMASOFT INFORMATICA LTDA.</t>
  </si>
  <si>
    <t>4572</t>
  </si>
  <si>
    <t>CAPACITACAO DE SERVIDORES PUBLICOS FEDERAIS EM PROCESSO DE QUALIFICACAO E REQUALIFICACAO</t>
  </si>
  <si>
    <t>MERCK S/A</t>
  </si>
  <si>
    <t>RECOLHIMENTO DE PSS POR SERVIDOR AFASTADO SEM REMUNERACAO - ERNANI MEIRA VERGINIANO.</t>
  </si>
  <si>
    <t>MUNICIPIO DE SAO BERNARDO DO CAMPO</t>
  </si>
  <si>
    <t>CONTRATACAO DE SERVICO DE COLETA DE LIXO INFECTANTE DOS LABORATORIOS E BIOTERIO PARA O CAMPUS SANTO ANDRE</t>
  </si>
  <si>
    <t>SERVICO MUNICIPAL DE SANEAMENTO AMBIENTAL DE SANTO ANDR</t>
  </si>
  <si>
    <t>CONTRATACAO DE EMPRESA ESPECIALIZADA NA PRESTACAO DE SERVICOS DE ACONDICIONAMENTO, COLETA, TRANSPORTE, TRATAMENTO E DESTINACAO FINAL DE RESIDUOS QUIMICOS PRODUZIDOS NAS DEPENDENCIAS DOS CAMPI DA UFABC</t>
  </si>
  <si>
    <t>RECINTEC TECNOLOGIAS AMBIENTAIS LTDA</t>
  </si>
  <si>
    <t>ATA MATERIAL DE COPA E LIMPEZA</t>
  </si>
  <si>
    <t>AQUISICAO DE CAFE, ACUCAR E COPOS DESCARTAVEIS</t>
  </si>
  <si>
    <t>DPS GONCALVES INDUSTRIA E COMERCIO DE ALIMENTOS LTDA</t>
  </si>
  <si>
    <t>KAWAN HIDEYUKI HATTANO</t>
  </si>
  <si>
    <t>NATIVA LAB PRODUTOS LABORATORIAIS EIRELI</t>
  </si>
  <si>
    <t>A C L ASSISTENCIA E COMERCIO DE PRODUTOS PARA LABORATOR</t>
  </si>
  <si>
    <t>LIFE TECHNOLOGIES BRASIL COMERCIO E INDUSTRIA DE PRODUT</t>
  </si>
  <si>
    <t>REAG-LAB COMERCIO DE PRODUTOS MEDICOS E HOSPITALARES LT</t>
  </si>
  <si>
    <t>LSC COMERCIAL EIRELI</t>
  </si>
  <si>
    <t>ORBITAL PRODUTOS PARA LABORATORIOS LTDA</t>
  </si>
  <si>
    <t>PROMEGA BIOTECNOLOGIA DO BRASIL LTDA.</t>
  </si>
  <si>
    <t>SIGMA-ALDRICH BRASIL LTDA</t>
  </si>
  <si>
    <t>GDD EDITORA GRAFICA LTDA</t>
  </si>
  <si>
    <t>SERVICOS GRAFICOS EM IMPRESSAO OFFSET</t>
  </si>
  <si>
    <t>CONTRATACAO DE SERVICO DE OUTSOURCING ALMOXARIFADO VIRTUAL</t>
  </si>
  <si>
    <t>AUTOPEL AUTOMACAO COMERCIAL E INFORMATICA LTDA.</t>
  </si>
  <si>
    <t>ELEVADORES VILLARTA LTDA</t>
  </si>
  <si>
    <t>CONTRATACAO DE EMPRESA ESPECIALIZADA NA PRESTACAO DE SERVICOS CONTINUADOS DE MANUTENCAO PREVENTIVA E CORRETIVA DE ELEVADORES, PLATAFORMA ELEVATORIA E MONTA-CARGA E ADEQUACAO DE ELEVADORES NOS CAMPI DE SANTO ANDRE E SAO BERNARDO DO CAMPO DA UFABC</t>
  </si>
  <si>
    <t>CONTRATACAO DE EMPRESA PARA PRESTACAO DE SERVICOS DE JARDINAGEM</t>
  </si>
  <si>
    <t>CONTRATACAO DE PESSOA JURIDICA PARA PRESTACAO DE SERVICOS DE GERENCIAMENTO DO ALMOXARIFADO</t>
  </si>
  <si>
    <t>PEDRO REGINALDO DE ALBERNAZ FARIA E FAGUNDES LTDA</t>
  </si>
  <si>
    <t>COBRA SAUDE AMBIENTAL LTDA</t>
  </si>
  <si>
    <t>AIRTEMP CENTRAL DE SERVICOS E COMERCIO DE REFRIGERACAO</t>
  </si>
  <si>
    <t>CONTRATACAO DE EMPRESA ESPECIALIZADA DE CONSTRUCAO CIVIL PARA EXECUCAO DAS OBRAS DO BLOCO ANEXO DO CAMPUS SANTO ANDRE DA UNIVERSIDADE FEDERAL DO ABC- UFABC</t>
  </si>
  <si>
    <t>PRESTACAO DE SERVICOS CONTINUOS DE PORTARIA</t>
  </si>
  <si>
    <t>PROGRIDA - PRESTACAO DE SERVICOS LTDA</t>
  </si>
  <si>
    <t>PRESTACAO DE SERVICOS CONTINUOS DE VIGILANCIA PATRIMONIAL DESARMADA</t>
  </si>
  <si>
    <t>PHERTAS SEGURANCA LTDA</t>
  </si>
  <si>
    <t>CONTRATACAO DE EMPRESA ESPECIALIZADA PARA MANUTENCAO DO ICECUBE</t>
  </si>
  <si>
    <t>LCSTECH COMERCIAL LTDA</t>
  </si>
  <si>
    <t>TIM S A</t>
  </si>
  <si>
    <t>LINK DE DADOS REDUNDANTE ENTRE OS CAMPI SANTO ANDRE E SAO BERNARDO</t>
  </si>
  <si>
    <t>MENDEX NETWORKS TELECOMUNICACOES LTDA</t>
  </si>
  <si>
    <t>AQUISICAO DE SUPRIMENTOS DE IMPRESSAO 2022.</t>
  </si>
  <si>
    <t>SEGUROS SURA S.A.</t>
  </si>
  <si>
    <t>CONTRATACAO DE SERVICO DE SEGURO PARA AS CARGAS IMPORTADAS PELA UFABC.</t>
  </si>
  <si>
    <t>SOMPO SEGUROS S.A.</t>
  </si>
  <si>
    <t>CONTRATACAO DE SEGURO CONTRA ACIDENTES PESSOAIS PARA ESTAGIARIOS DA UFABC</t>
  </si>
  <si>
    <t>PLANSUL PLANEJAMENTO E CONSULTORIA EIRELI</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</si>
  <si>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</si>
  <si>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LINK CARD ADMINISTRADORA DE BENEFICIOS LTDA</t>
  </si>
  <si>
    <t>VIACAO SANTO IGNACIO LTDA</t>
  </si>
  <si>
    <t>ECOS TURISMO LTDA</t>
  </si>
  <si>
    <t>CONTRATACAO DE EMPRESA ESPECIALIZADA PARA PRESTACAO DE SERVICOS DE AGENCIAMENTO DE VIAGENS PARA VOOS REGULARES INTERNACIONAIS E DOMESTICOS NAO ATENDIDOS PELAS COMPANHIAS AEREAS CREDENCIADAS PELO MINISTERIO DO PLANEJAMENTO, DESENVOLVIMENTO E GESTAO.</t>
  </si>
  <si>
    <t>9</t>
  </si>
  <si>
    <t>7</t>
  </si>
  <si>
    <t>VANESSA LUCENA EMPINOTTI</t>
  </si>
  <si>
    <t>Transferido/diminuído</t>
  </si>
  <si>
    <t>Recebido</t>
  </si>
  <si>
    <t>Status do Lançamento</t>
  </si>
  <si>
    <t>DATA (dia/mês)</t>
  </si>
  <si>
    <t>DE (ÁREA / ORIGEM)</t>
  </si>
  <si>
    <t>PARA (ÁREA / DESTINO)</t>
  </si>
  <si>
    <t>JUSTIFICATIVA</t>
  </si>
  <si>
    <t>VALOR</t>
  </si>
  <si>
    <t>CRÉDITO DISPONÍVEL</t>
  </si>
  <si>
    <t>NETEL - NÚCLEO EDUCACIONAL DE TECNOLOGIAS E LÍNGUAS</t>
  </si>
  <si>
    <t>SPO - SUPERINTENDÊNCIA DE OBRAS</t>
  </si>
  <si>
    <t>VALOR NOTA DE EMPENHO</t>
  </si>
  <si>
    <t>RP NAO PROCESSADOS - VALOR INSCRITO (Total)</t>
  </si>
  <si>
    <t>CONCESSAO DE BOLSAS PARA AS ACOES DO PAAE E PAAC 2023 - EDITAL Nº 4/2023 - PROEC.</t>
  </si>
  <si>
    <t>170588</t>
  </si>
  <si>
    <t>BOLSA PROJETO DE MELHORIA DO ENSINO NA GRADUACAO - PMEG/2023.</t>
  </si>
  <si>
    <t>CONTRATACAO DE AFILIACAO DO SISTEMA DE BIBLIOTECAS DA UFABC (SISBI-UFABC) A ASSOCIACAO BRASILEIRA DE EDITORES CIENTIFICOS, CONFORME CONDICOES, QUANTIDADES E EXIGENCIAS ESTABELECIDAS NESTE PROCESSO.</t>
  </si>
  <si>
    <t>CONCESSAO DE BOLSAS PARA A ACAO REVISTA CONECTADAS - EDITAL Nº 7/2023 - PROEC.</t>
  </si>
  <si>
    <t>IMPORTACAO DE CROMATOGRAFO DE IONS PARA UTILIZACAO NO PROJETO DE PESQUISA INTITULADO CRIACAO DA REDE MCTI DE MONITORAMENTO DE COVID-19 EM AGUAS RESIDUAIS, DEVIDAMENTE APROVADO PELO CNPQ, RECURSO EXTERNO COM REEMBOLSO.</t>
  </si>
  <si>
    <t>PAGAMENTOS REFERENTES AO PROCESSO 23006.012322/2021-80 - EDITAL PROAP Nº 19/2021 - AUXILIO ALIMENTACAO EXCEPCIONAL.</t>
  </si>
  <si>
    <t>NICOLAS BERNARDO MATOS</t>
  </si>
  <si>
    <t>ISAC ANTONIO AZEVEDO CASTRO</t>
  </si>
  <si>
    <t>CONTRATACAO DE EMPRESA PARA AGENCIAMENTO DE TRANSPORTE INTERNACIONAL PARA AS CARGAS IMPORTADAS PELA UFABC.</t>
  </si>
  <si>
    <t>FUNDACAO PARA O VESTIBULAR DA UNIVERSIDADE ESTADUAL PAU</t>
  </si>
  <si>
    <t>FOLHA DE PAGAMENTO DE FEVEREIRO/2023</t>
  </si>
  <si>
    <t>REPASSE MENSAL DE VALORES PER CAPITA A GEAP - FEVEREIRO/2023</t>
  </si>
  <si>
    <t>PAGAMENTO DE INSCRICAO DE SERVIDORES DA ASSESSORIA DE RELACOES INTERNACIONAIS NO EVENTO NAFSA 2023 ANNUAL CONFERENCE E EXPO</t>
  </si>
  <si>
    <t>NAFSA: ASSOCIATION OF INTERNATIONAL EDUCATORS</t>
  </si>
  <si>
    <t>PARTICIPACAO DA EDITORA DA UFABC NO EVENTO FESTA DO LIVRO DA UFMG, EDICAO 2023.</t>
  </si>
  <si>
    <t>ASSOCIACAO BRASILEIRA DAS EDITORAS UNIVERSITARIAS</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</si>
  <si>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</si>
  <si>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SEGER COMERCIAL IMPORTADORA E EXPORTADORA S.A.</t>
  </si>
  <si>
    <t>DIARIAS PROEC - NACIONAL PARA SERVIDORES</t>
  </si>
  <si>
    <t>DIARIAS PROEC - NACIONAL PARA COLABORADORES</t>
  </si>
  <si>
    <t>CRÉDITO PRÉ-EMPENHADO</t>
  </si>
  <si>
    <t>CONCESSAO DE BOLSAS PARA A ACAO ESCOLA PREPARATORIA DA UFABC - INSTRUTORES- EDITAL Nº 3/2023 - PROEC.</t>
  </si>
  <si>
    <t>AUXILIO A EVENTOS ESTUDANTIS DE CARATER CIENTIFICO, ACADEMICO OU TECNOLOGICO - ¿ENCONTROS NACIONAIS DA ASSOCIACAO NACIONAL DE POS-GRADUACAO E PESQUISA EM PLANEJAMENTO URBANO E REGIONAL¿ ¿ ENANPUR 40 ANOS: NOVOS TEMPOS, NOVOS DESAFIOS EM UM BRASIL DIVERSO.¿</t>
  </si>
  <si>
    <t>CARTAO PESQUISADOR - SOLICITACAO Nº 01/2021 PARA ATENDIMENTO AS DEMANDAS DO PROJETO CENTRAL EXPERIMENTAL MULTIUSUARIO - CEM</t>
  </si>
  <si>
    <t>ASSOCIACAO BRASILEIRA DE EDITORES CIENTIFICOS</t>
  </si>
  <si>
    <t>0028</t>
  </si>
  <si>
    <t>CONTRIBUICAO A ASSOCIACAO BRASILEIRA DE EDITORES CIENTIFICOS (ABEC)</t>
  </si>
  <si>
    <t>DIARIAS AUDITORIA - NACIONAL PARA SERVIDORES</t>
  </si>
  <si>
    <t>DIARIAS CECS - INTERNACIONAL PARA SERVIDORES</t>
  </si>
  <si>
    <t>DIARIAS CECS - NACIONAL PARA COLABORADORES</t>
  </si>
  <si>
    <t>DIARIAS PROAP - NACIONAL PARA COLABORADORES</t>
  </si>
  <si>
    <t>PI (2)</t>
  </si>
  <si>
    <t>SUBAÇÃO</t>
  </si>
  <si>
    <t>Nome SUBAÇÃO</t>
  </si>
  <si>
    <t>ADM0</t>
  </si>
  <si>
    <t>Administração geral</t>
  </si>
  <si>
    <t>ALG0</t>
  </si>
  <si>
    <t>ÁGUA E ESGOTO / ENERGIA ELÉTRICA / GÁS</t>
  </si>
  <si>
    <t>ASS0</t>
  </si>
  <si>
    <t>Assistência - Sociais</t>
  </si>
  <si>
    <t>AUXILIO MORADIA / AUXILIO CRECHE / AUXILIO TRANSPORTE / BOLSA PERMANENCIA / BOLSA AUXILIO ALIMENTACAO AOS ESTUDANTES DE GRADUACAO / MONITORIA DE AÇÕES AFIRMATIVAS</t>
  </si>
  <si>
    <t>ASS1</t>
  </si>
  <si>
    <t>Assistência - Pesquisa</t>
  </si>
  <si>
    <t>ASS2</t>
  </si>
  <si>
    <t>Assistência - Extensão</t>
  </si>
  <si>
    <t>BOLSAS DE EXTENSAO / PROJETOS EXTENSIONISTAS</t>
  </si>
  <si>
    <t>ASS3</t>
  </si>
  <si>
    <t>Assistência - Graduação</t>
  </si>
  <si>
    <t>ASS4</t>
  </si>
  <si>
    <t>Assistência - Pós-graduação</t>
  </si>
  <si>
    <t>ASS5</t>
  </si>
  <si>
    <t>Assistência - Restaurante universitário</t>
  </si>
  <si>
    <t>SUBSIDIO PARA PAGAMENTO DE REFEICOES NO RESTAURANTE UNIVERSITARIO PARA ALUNOS DA GRADUACAO /  SUBSIDIO DE ALIMENTACAO NO RU PÓS / SUBSIDIO DE ALIMENTACAO NO RU ESPECIALIZAÇÃO</t>
  </si>
  <si>
    <t>AUX0</t>
  </si>
  <si>
    <t>Auxílio eventos - discentes</t>
  </si>
  <si>
    <t>AUX1</t>
  </si>
  <si>
    <t>BIB0</t>
  </si>
  <si>
    <t>Acervo bibliográfico</t>
  </si>
  <si>
    <t>LIVROS / ASSINATURA DE JORNAIS E REVISTAS / PERIÓDICOS / BASES ACADÊMICAS/ENCADERNAÇÃO E REENCADERNAÇÃO DE LIVROS DO ACERVO</t>
  </si>
  <si>
    <t>CAP0</t>
  </si>
  <si>
    <t>Capacitação de servidores</t>
  </si>
  <si>
    <t>CURSO EXTERNO / INSCRICOES PARA CURSO / CURSOS IN COMPANY</t>
  </si>
  <si>
    <t>CNC0</t>
  </si>
  <si>
    <t>Cursos e concursos</t>
  </si>
  <si>
    <t>FOLHA DE PAGAMENTO (ENCARGOS DE CURSO E CONCURSO)</t>
  </si>
  <si>
    <t>EQP0</t>
  </si>
  <si>
    <t>Equipamentos - Áreas comuns</t>
  </si>
  <si>
    <t>MOBILIÁRIO / LINHA BRANCA / QUADROS DE AVISO / DISPLAYS / VENTILADORES / BEBEDOUROS / EQUIPAMENTO DE SOM / PROJETORES / CORTINAS E PERSIANAS/DRONER</t>
  </si>
  <si>
    <t>EQP1</t>
  </si>
  <si>
    <t>Equipamentos - Laboratórios</t>
  </si>
  <si>
    <t>AQUISICAO POR IMPORTACAO / EQUIPAMENTOS NOVOS / MANUTENÇÃO DE EQUIPAMENTOS LABORATORIAIS</t>
  </si>
  <si>
    <t>EVT0</t>
  </si>
  <si>
    <t>Eventos institucionais</t>
  </si>
  <si>
    <t>BUFFET / ESTANDES / AQUISICAO DE PLACAS COMEMORATIVAS E AFINS / SERVIÇOS DE SOM, IMAGEM E PALCO / SERVIÇOS DE LAVANDERIA EVENTOS / SERVIÇOS DE TRADUÇÃO</t>
  </si>
  <si>
    <t>FPG0</t>
  </si>
  <si>
    <t>FOLHA DE PAGAMENTO / CONTRIBUICAO PARA O PSS / SUBSTITUICOES / INSS PATRONAL / PASEP</t>
  </si>
  <si>
    <t>FPG1</t>
  </si>
  <si>
    <t>Folha de pagamento - Estagiários</t>
  </si>
  <si>
    <t>FOLHA DE PAGAMENTO - ESTAGIÁRIOS</t>
  </si>
  <si>
    <t>INT0</t>
  </si>
  <si>
    <t>Internacionalização</t>
  </si>
  <si>
    <t>LPZ0</t>
  </si>
  <si>
    <t>Limpeza e copeiragem</t>
  </si>
  <si>
    <t>LIMPEZA / COPEIRAGEM / COLETA DE LIXO INFECTANTE /MATERIAIS DE LIMPEZA E COPA (PAPEL TOALHA, HIGIÊNICO) / BOMBONAS RESÍDUOS QUÍMICOS</t>
  </si>
  <si>
    <t>MAT0</t>
  </si>
  <si>
    <t>Materiais didáticos e serviços - Graduação</t>
  </si>
  <si>
    <t xml:space="preserve">VIDRARIAS / MATERIAL DE CONSUMO / MANUTENÇÃO DE EQUIPAMENTOS / REAGENTES QUIMICOS / MATERIAIS E SERVIÇOS DIVERSOS PARA LABORATORIOS DIDÁTICOS E CURSOS DE GRADUAÇÃO / EPIS PARA LABORATÓRIOS </t>
  </si>
  <si>
    <t>MAT1</t>
  </si>
  <si>
    <t>Materiais didáticos e serviços - Pós-graduação</t>
  </si>
  <si>
    <t xml:space="preserve">VIDRARIAS / MATERIAL DE CONSUMO / MANUTENÇÃO DE EQUIPAMENTOS / REAGENTES QUIMICOS / MATERIAIS E SERVIÇOS DIVERSOS PARA LABORATORIOS E CURSOS DE PÓS-GRADUAÇÃO / SERVIÇOS DE VIDEOCONFERÊNCIA (BANCAS) / EPIS PARA LABORATÓRIOS </t>
  </si>
  <si>
    <t>MAT2</t>
  </si>
  <si>
    <t>Materiais didáticos e serviços - Pesquisa</t>
  </si>
  <si>
    <t>VIDRARIAS / MATERIAL DE CONSUMO / MANUTENÇÃO DE EQUIPAMENTOS / REAGENTES QUIMICOS / MATERIAIS E SERVIÇOS DIVERSOS PARA LABORATORIOS / RACAO PARA ANIMAIS / MATERIAIS PESQUISA NÚCLEOS ESTRATÉGICOS / EPIS PARA LABORATÓRIOS</t>
  </si>
  <si>
    <t>MAT3</t>
  </si>
  <si>
    <t>Materiais didáticos e serviços - Extensão</t>
  </si>
  <si>
    <t>MATERIAL DE CONSUMO / MATERIAIS E SERVIÇOS DIVERSOS PARA ATIVIDADES CULTURAIS E DE EXTENSÃO / SERVIÇOS CORO</t>
  </si>
  <si>
    <t>MAT4</t>
  </si>
  <si>
    <t>Materiais didáticos e serviços - Editora</t>
  </si>
  <si>
    <t>SERVICO DE ENCADERNAÇÃO /MATERIAL DE CONSUMO / MATERIAL PARA ATIVIDADES DA EDITORA / REGISTRO ISBN</t>
  </si>
  <si>
    <t>MAT5</t>
  </si>
  <si>
    <t>Materiais de consumo e serviços não acadêmicos</t>
  </si>
  <si>
    <t>MATERIAL ESPORTIVO / MATERIAIS DE ACESSIBILIDADE / MATERIAIS DE SAÚDE (Ex. PROAP e DSQV) / MATERIAIS DE EXPEDIENTE / CRACHÁS / SERVIÇOS GRÁFICOS / CARIMBOS / BANCO DE IMAGENS / SINALIZAÇÃO E COMUNICAÇÃO VISUAL / EPI / MATERIAIS DE SEGURANÇA / COMBATE A INCÊNDIO</t>
  </si>
  <si>
    <t>MNT0</t>
  </si>
  <si>
    <t>Manutenção</t>
  </si>
  <si>
    <t>ALMOXARIFADO / AR CONDICIONADO / COMBATE INCÊNDIO / CORTINAS / ELEVADORES / GERADORES DE ENERGIA / HIDRÁULICA / IMÓVEIS / INSTALAÇÕES ELÉTRICAS  / JARDINAGEM / MANUTENÇÃO PREDIAL / DESINSETIZAÇÃO / CHAVEIRO / INVENTÁRIO PATRIMONIAL</t>
  </si>
  <si>
    <t>OBS0</t>
  </si>
  <si>
    <t>Obras e instalações - Construções</t>
  </si>
  <si>
    <t>OBS1</t>
  </si>
  <si>
    <t>Obras e instalações - Adequações e reformas</t>
  </si>
  <si>
    <t>REC0</t>
  </si>
  <si>
    <t>Recepção, portaria e zeladoria</t>
  </si>
  <si>
    <t>PORTARIA / RECEPÇÃO / ZELADORIA</t>
  </si>
  <si>
    <t>SEG0</t>
  </si>
  <si>
    <t>Segurança e vigilância</t>
  </si>
  <si>
    <t>SISTEMA DE SEGURANÇA / VIGILÂNCIA</t>
  </si>
  <si>
    <t>TIC0</t>
  </si>
  <si>
    <t>Tecnologia da informação e comunicação</t>
  </si>
  <si>
    <t>TELEFONIA / TI</t>
  </si>
  <si>
    <t>TRB0</t>
  </si>
  <si>
    <t>Obrigações tributárias e serviços financeiros</t>
  </si>
  <si>
    <t xml:space="preserve">OBRIGAÇÕES TRIBUTÁRIAS / SEGURO COLETIVO PARA ALUNOS / SEGURO ESTAGIÁRIOS / SEGURO CARROS OFICIAIS / SEGURO PREDIAL / IMPORTAÇÃO (TAXAS/SEGURO) </t>
  </si>
  <si>
    <t>TRP0</t>
  </si>
  <si>
    <t>Transporte e locomoção comunitária</t>
  </si>
  <si>
    <t>MOTORISTA / PNEUS FROTA OFICIAL / ABASTECIMENTO FROTA OFICIAL / TRANSPORTE EVENTUAL / TRANSPORTE INTERCAMPUS / IMPORTAÇÃO (fretes e transportes) / PEDÁGIO</t>
  </si>
  <si>
    <t>TRP1</t>
  </si>
  <si>
    <t>Diárias e passagens nacionais</t>
  </si>
  <si>
    <t>PASSAGENS NACIONAIS / DIÁRIAS NACIONAIS / REEMBOLSO DE PASSAGENS TERRESTRES</t>
  </si>
  <si>
    <t>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t>
  </si>
  <si>
    <t>CNV0</t>
  </si>
  <si>
    <t>BOLSA CONVENIOS / PARCERIAS ACIC / FUNDAÇÃO DE APOIO</t>
  </si>
  <si>
    <t>FPG2</t>
  </si>
  <si>
    <t xml:space="preserve">AUXILIO FUNERAL / CONTRATACAO POR TEMPO DETERMINADO / BENEF.ASSIST. DO SERVIDOR E DO MILITAR / AUXILIO-ALIMENTACAO / AUXILIO-TRANSPORTE / INDENIZACOES E RESTITUICOES / DESPESAS DE EXERCICIOS ANTERIORES </t>
  </si>
  <si>
    <t>Convênios</t>
  </si>
  <si>
    <t>Folha de Pagamento - Benefícios</t>
  </si>
  <si>
    <t>Folha de pagamento - Ativos, Previdência, PASEP</t>
  </si>
  <si>
    <t>DISCENTES: AUXÍLIO EVENTOS/CONGRESSOS/SEMINÁRIOS/PUBLICAÇÕES/PARTICIPAÇÃO EM COMPETIÇÕES</t>
  </si>
  <si>
    <t>Água / luz / gás (concessionárias)</t>
  </si>
  <si>
    <t>BOLSAS DE INICIACAO CIENTIFICA / BOLSAS PROJETOS DE PESQUISA E/OU EDITAIS LIGADOS A PESQUISA</t>
  </si>
  <si>
    <t>DOCENTES: AUXÍLIO EVENTOS/CONGRESSOS/SEMINÁRIOS/PUBLICAÇÕES/ AUXÍLIO PARA ATIVIDADE EXTRASSALA</t>
  </si>
  <si>
    <t>Auxílio eventos/Atividades extrassala - servidores</t>
  </si>
  <si>
    <t>MONITORIA ACADEMICA DA GRADUACAO / MONITORIA SEMIPRESENCIAL / AUXILIO ACESSIBILIDADE / MONITORIA INCLUSIVA</t>
  </si>
  <si>
    <t>BOLSAS DE MESTRADO E DOUTORADO</t>
  </si>
  <si>
    <t>INT1</t>
  </si>
  <si>
    <t>Internacionalização - Bolsas</t>
  </si>
  <si>
    <t>BOLSAS CURSOS DE LÍNGUAS NETEL/BOLSA DE MOBILIDADE DE ESTUDANTES ESTRANGEIROS / BOLSA DE MOBILIDADE DE ESTUDANTES DA UFABC NO EXTERIOR</t>
  </si>
  <si>
    <t>DIÁRIAS INTERNACIONAIS / PASSAGENS AÉREAS INTERNACIONAIS / AUXÍLIO PARA EVENTOS INTERNACIONAIS / INSCRIÇÃO PARA  EVENTOS INTERNACIONAIS / ANUIDADES ARI / ENCARGO DE CURSOS E CONCURSOS ARI</t>
  </si>
  <si>
    <t>SERVICOS TECNICOS EM ENGENHARIA / EXECUCAO DAS OBRAS / ELABORACAO DOS ESTUDOS PRELIMINARES, PROJETOS BASICOS E EXECUTIVOS / CONSTRUÇÃO / SUPERVISÃO DE OBRAS</t>
  </si>
  <si>
    <t>REFORMA E ADEQUAÇÃO</t>
  </si>
  <si>
    <t>SUBAÇÕES UFABC</t>
  </si>
  <si>
    <t>Descrição SUBAÇÃO</t>
  </si>
  <si>
    <t>COLAR PI e separar colunas SUBAÇÃO / AEO</t>
  </si>
  <si>
    <t>CUSTEIO ou INVESTIMENTO?</t>
  </si>
  <si>
    <t>LOA 2023 UFABC - Fonte TESOURO RP2</t>
  </si>
  <si>
    <t>LOA 2023 UNIFESP - EMENDA PARLAMENTAR BANCADA DEPUTADOS ESTADO DE SÃO PAULO (cota UFABC)</t>
  </si>
  <si>
    <t>SUBTOTAL EMENDAS BANCADA + LOA 2023 MEC</t>
  </si>
  <si>
    <t>G9</t>
  </si>
  <si>
    <t>CMCC - CONVÊNIOS/PARCERIAS</t>
  </si>
  <si>
    <t>H9</t>
  </si>
  <si>
    <t>CCNH - CONVÊNIOS/PARCERIAS</t>
  </si>
  <si>
    <t>E0 -&gt; PU - PREFEITURA UNIVERSITÁRIA</t>
  </si>
  <si>
    <t>Z0 -&gt; RESERVA DE CONTINGÊNCIA</t>
  </si>
  <si>
    <t>A0 -&gt; PROPES - PRÓ-REITORIA DE PESQUISA / CEM</t>
  </si>
  <si>
    <t>A1 -&gt; NÚCLEOS ESTRATÉGICOS</t>
  </si>
  <si>
    <t>A8 -&gt; PROPES - TRI</t>
  </si>
  <si>
    <t>B0 -&gt; GABINETE REITORIA</t>
  </si>
  <si>
    <t>B1 -&gt; AUDIN - AUDITORIA INTERNA</t>
  </si>
  <si>
    <t>B3 -&gt; PF - PROCURADORIA FEDERAL</t>
  </si>
  <si>
    <t>B4 -&gt; Projetos TRANSVERSAIS</t>
  </si>
  <si>
    <t>C0 -&gt; SG - SECRETARIA GERAL</t>
  </si>
  <si>
    <t>D0 -&gt; ACI - ASSESSORIA DE COMUNICAÇÃO E IMPRENSA</t>
  </si>
  <si>
    <t>D2 -&gt; ACI - SERVIÇOS GRÁFICOS * D.U.C</t>
  </si>
  <si>
    <t>D3 -&gt; ACI - SERVIÇOS DE TRADUÇÃO * D.U.C</t>
  </si>
  <si>
    <t>E1 -&gt; PU - MATERIAL DE EXPEDIENTE * D.U.C</t>
  </si>
  <si>
    <t>E2 -&gt; PU - MOBILIÁRIOS * D.U.C</t>
  </si>
  <si>
    <t>E3 -&gt; PU - INFRAESTRUTURA PREDIAL * D.U.C</t>
  </si>
  <si>
    <t>E4 -&gt; PU - LOCAÇÃO DE VEÍCULOS * D.U.C</t>
  </si>
  <si>
    <t>E5 -&gt; PU - BUFFET * D.U.C</t>
  </si>
  <si>
    <t>F0 -&gt; CECS - CENTRO DE ENG., MODELAGEM E CIÊNCIAS SOCIAIS APLICADAS</t>
  </si>
  <si>
    <t>F7 -&gt; CECS - COMPRAS COMPARTILHADAS</t>
  </si>
  <si>
    <t>F8 -&gt; CECS - TRI</t>
  </si>
  <si>
    <t>F9 -&gt; CECS - CONVÊNIOS/PARCERIAS</t>
  </si>
  <si>
    <t>G0 -&gt; CMCC - CENTRO DE MATEMÁTICA, COMPUTAÇÃO E COGNIÇÃO</t>
  </si>
  <si>
    <t>G7 -&gt; CMCC - COMPRAS COMPARTILHADAS</t>
  </si>
  <si>
    <t>G8 -&gt; CMCC - TRI</t>
  </si>
  <si>
    <t>G9 -&gt; CMCC - CONVÊNIOS/PARCERIAS</t>
  </si>
  <si>
    <t>H0 -&gt; CCNH - CENTRO DE CIÊNCIAS NATURAIS E HUMANAS</t>
  </si>
  <si>
    <t>H7 -&gt; CCNH - COMPRAS COMPARTILHADAS</t>
  </si>
  <si>
    <t>H8 -&gt; CCNH - TRI</t>
  </si>
  <si>
    <t>H9 -&gt; CCNH - CONVÊNIOS/PARCERIAS</t>
  </si>
  <si>
    <t>I0 -&gt; PROGRAD - PRÓ-REITORIA DE GRADUAÇÃO</t>
  </si>
  <si>
    <t>I8 -&gt; PROGRAD - TRI</t>
  </si>
  <si>
    <t>J0 -&gt; PROEC - PRÓ-REITORIA DE EXTENSÃO E CULTURA</t>
  </si>
  <si>
    <t>J1 -&gt; EDITORA DA UFABC</t>
  </si>
  <si>
    <t>J2 -&gt; PROEC - REALIZAÇÃO DE EVENTOS * D.U.C</t>
  </si>
  <si>
    <t>J8 -&gt; PROEC - TRI</t>
  </si>
  <si>
    <t>K0 -&gt; PROAD - PRÓ-REITORIA DE ADMINISTRAÇÃO</t>
  </si>
  <si>
    <t>K1 -&gt; PROAD - PASSAGENS * D.U.C</t>
  </si>
  <si>
    <t>L0 -&gt; PROPLADI - PRÓ-REITORIA DE PLAN. E DESENV. INSTITUCIONAL</t>
  </si>
  <si>
    <t>M0 -&gt; PROAP - PNAES</t>
  </si>
  <si>
    <t>M1 -&gt; PROAP - PRÓ-REITORIA DE POLÍTICAS AFIRMATIVAS</t>
  </si>
  <si>
    <t>M8 -&gt; PROAP - TRI</t>
  </si>
  <si>
    <t>N0 -&gt; ARI - ASSESSORIA DE RELAÇÕES INTERNACIONAIS</t>
  </si>
  <si>
    <t>P0 -&gt; PROPG - PRÓ-REITORIA DE PÓS-GRADUAÇÃO</t>
  </si>
  <si>
    <t>P8 -&gt; PROPG - TRI</t>
  </si>
  <si>
    <t>Q0 -&gt; BIBLIOTECA</t>
  </si>
  <si>
    <t>R0 -&gt; NTI - NÚCLEO DE TECNOLOGIA DA INFORMAÇÃO</t>
  </si>
  <si>
    <t>R1 -&gt; NTI - EQUIPAMENTO DE INFORMÁTICA * D.U.C</t>
  </si>
  <si>
    <t>R2 -&gt; NTI - SUPRIMENTO DE INFORMÁTICA * D.U.C</t>
  </si>
  <si>
    <t>S0 -&gt; SPO - SUPERINTENDÊNCIA DE OBRAS</t>
  </si>
  <si>
    <t>S1 -&gt; SPO - OBRAS SANTO ANDRÉ</t>
  </si>
  <si>
    <t>S2 -&gt; SPO - OBRAS SÃO BERNARDO DO CAMPO</t>
  </si>
  <si>
    <t>T0 -&gt; NETEL - NÚCLEO EDUCACIONAL DE TECNOLOGIAS E LÍNGUAS</t>
  </si>
  <si>
    <t>U0 -&gt; AGÊNCIA DE INOVAÇÃO</t>
  </si>
  <si>
    <t>V0 -&gt; SUGEPE - SUPERINTENDÊNCIA DE GESTÃO DE PESSOAS</t>
  </si>
  <si>
    <t>V1 -&gt; SUGEPE-FOLHA - PASEP + AUX. MORADIA</t>
  </si>
  <si>
    <t>V2 -&gt; SUGEPE - CONTRATAÇÃO DE ESTAGIÁRIOS * D.U.C</t>
  </si>
  <si>
    <t>V4 -&gt; SUGEPE - CAPACITAÇÃO</t>
  </si>
  <si>
    <t>Natureza da Despesa Detalhada</t>
  </si>
  <si>
    <t>Descrição NDD</t>
  </si>
  <si>
    <t>BOLSAS DE ESTUDO NO PAIS</t>
  </si>
  <si>
    <t>PAGAMENTO DE BOLSISTAS PARA ATUACAO NA MODALIDADE DE BOLSA DE TREINAMENTO E APOIO TECNICO EM PESQUISA (TATP), DESTINADO AO PREENCHIMENTO DE VAGAS PARA ATENDIMENTO AOS BIOTERIOS DA PROPES/UFABC.</t>
  </si>
  <si>
    <t>GESTAO DE BOLSA DE TREINAMENTO E APOIO TECNICO A PESQUISA PARA A DIVISAO DE ADMINISTRACAO DOS PROGRAMAS DE INICIACAO CIENTIFICA - DAPIC - ED. 01/2023 - TATP IC.</t>
  </si>
  <si>
    <t>AUXILIOS PARA DESENV. DE ESTUDOS E PESQUISAS</t>
  </si>
  <si>
    <t>GABRIEL MACHADO ARAUJO</t>
  </si>
  <si>
    <t>BRUNO BUENO FURQUIM</t>
  </si>
  <si>
    <t>CONCESSAO DE BOLSAS PARA DISCENTES DA POS-GRADUACAO DA UFABC (PROPG)</t>
  </si>
  <si>
    <t>MATERIAL DE CONSUMO - PAGTO ANTECIPADO</t>
  </si>
  <si>
    <t>FRETES E TRANSPORTES DE ENCOMENDAS</t>
  </si>
  <si>
    <t>SERVICO DE SELECAO E TREINAMENTO</t>
  </si>
  <si>
    <t>SERVICOS DE AGUA E ESGOTO</t>
  </si>
  <si>
    <t>SERVICOS DE ENERGIA ELETRICA</t>
  </si>
  <si>
    <t>CONTRIBUICAO P/ CUSTEIO DE ILUMINACAO PUBLICA</t>
  </si>
  <si>
    <t>PAGAMENTO DE BOLSISTAS PARA ATUACAO NA MODALIDADE DE BOLSA DE TREINAMENTO E APOIO TECNICO EM PESQUISA (TATP), DESTINADO AO PREENCHIMENTO DE VAGAS PARA ATENDIMENTO AOS NUCLEOS ESTRATEGICOS DE PESQUISA DA UFABC - ED. 01/2023.</t>
  </si>
  <si>
    <t>SERVICOS GRAFICOS E EDITORIAIS</t>
  </si>
  <si>
    <t>CONTRIB.PREVIDENCIARIAS-SERVICOS DE TERCEIROS</t>
  </si>
  <si>
    <t>GRATIFICACAO POR ENCARGO DE CURSO E CONCURSO - GECC</t>
  </si>
  <si>
    <t>MAQUINAS, UTENSILIOS E EQUIPAMENTOS  DIVERSOS</t>
  </si>
  <si>
    <t>RESSARCIMENTO ASSISTENCIA MEDICA/ODONTOLOGICA</t>
  </si>
  <si>
    <t>CONTRIBUICAO PATRONAL PARA O RPPS</t>
  </si>
  <si>
    <t>PENSOES CIVIS</t>
  </si>
  <si>
    <t>SALARIO CONTRATO TEMPORARIO</t>
  </si>
  <si>
    <t>VENCIMENTOS E SALARIOS</t>
  </si>
  <si>
    <t>ABONO DE PERMANENCIA</t>
  </si>
  <si>
    <t>ADICIONAL DE INSALUBRIDADE</t>
  </si>
  <si>
    <t>GRATIFICACAO POR EXERCICIO DE CARGO EFETIVO</t>
  </si>
  <si>
    <t>GRAT POR EXERCICIO DE FUNCOES COMISSIONADAS</t>
  </si>
  <si>
    <t>GRATIFICACAO DE TEMPO DE SERVICO</t>
  </si>
  <si>
    <t>FERIAS VENCIDAS E PROPORCIONAIS</t>
  </si>
  <si>
    <t>13º SALARIO</t>
  </si>
  <si>
    <t>FERIAS - 1/3 CONSTITUCIONAL</t>
  </si>
  <si>
    <t>FERIAS - PAGAMENTO ANTECIPADO</t>
  </si>
  <si>
    <t>SENT.JUD.NAO TRANS JULG CARAT CONT AT CIVIL</t>
  </si>
  <si>
    <t>INDENIZACAO EM DECORRENCIA DE ADESAO AO PDV - PROGRAMA DE DESLIGAMENTO E/OU DEMISSAO VOLUNTARIA</t>
  </si>
  <si>
    <t>ESTAGIARIOS</t>
  </si>
  <si>
    <t>AUXILIO-ALIMENTACAO</t>
  </si>
  <si>
    <t>AUXILIO-CRECHE</t>
  </si>
  <si>
    <t>AUXILIO-TRANSPORTE</t>
  </si>
  <si>
    <t>AUXILIO-CRECHE CIVIL</t>
  </si>
  <si>
    <t>AUXILIO-ALIMENTACAO CIVIS</t>
  </si>
  <si>
    <t>AUXILIO-TRANSPORTE CIVIS</t>
  </si>
  <si>
    <t>SERVICOS DE APOIO AO ENSINO</t>
  </si>
  <si>
    <t>LIMPEZA E CONSERVACAO</t>
  </si>
  <si>
    <t>MATERIAL DE LIMPEZA E PROD. DE HIGIENIZACAO</t>
  </si>
  <si>
    <t>GENEROS DE ALIMENTACAO</t>
  </si>
  <si>
    <t>SERVICO DE INCINERACAO,DESTRUICAO E DEMOLICAO</t>
  </si>
  <si>
    <t>MATERIAL QUIMICO</t>
  </si>
  <si>
    <t>ROOSEVELT DROPPA JUNIOR</t>
  </si>
  <si>
    <t>AUXILIO A PESQUISADORES</t>
  </si>
  <si>
    <t>MATERIAL DE PROTECAO E SEGURANCA</t>
  </si>
  <si>
    <t>MATERIAL DE SINALIZACAO VISUAL E OUTROS</t>
  </si>
  <si>
    <t>MANUTENCAO E CONSERV. DE BENS IMOVEIS</t>
  </si>
  <si>
    <t>MANUT. E CONSERV. DE MAQUINAS E EQUIPAMENTOS</t>
  </si>
  <si>
    <t>APOIO ADMINISTRATIVO, TECNICO E OPERACIONAL</t>
  </si>
  <si>
    <t>SUPORTE DE INFRAESTRUTURA DE TIC</t>
  </si>
  <si>
    <t>COMUNICACAO DE DADOS E REDES EM GERAL</t>
  </si>
  <si>
    <t>SEGUROS EM GERAL</t>
  </si>
  <si>
    <t>PEDAGIOS</t>
  </si>
  <si>
    <t>LOCACAO DE MEIOS DE TRANSPORTE</t>
  </si>
  <si>
    <t>MANUTENCAO E CONSERV. DE VEICULOS</t>
  </si>
  <si>
    <t>TAXA DE ADMINISTRACAO</t>
  </si>
  <si>
    <t>CONTRATACAO DE PESSOA JURIDICA ESPECIALIZADA NA PRESTACAO DOS SERVICOS TERCEIRIZADOS DE CONDUCAO DE VEICULOS AUTOMOTORES PERTENCENTES A FROTA OFICIAL DA FUNDACAO UNIVERSIDADE FEDERAL DO ABC UFABC</t>
  </si>
  <si>
    <t>LOCOMOCAO URBANA</t>
  </si>
  <si>
    <t>DIARIAS NO PAIS</t>
  </si>
  <si>
    <t>DIARIAS SPO - NACIONAL PARA SERVIDORES</t>
  </si>
  <si>
    <t>COLAR "DATA EMISSÃO" ATÉ "NDD" e SEPARAR DOIS 1ºs DÍGITOS NDD</t>
  </si>
  <si>
    <t>Descrição Nota de Empenho</t>
  </si>
  <si>
    <t>FORNECIMENTO DE ALIMENTACAO</t>
  </si>
  <si>
    <t>ENTIDADES REPRESENTATIVAS DE CLASSE</t>
  </si>
  <si>
    <t>SERVICOS TECNICOS PROFISSIONAIS</t>
  </si>
  <si>
    <t>SERVICOS DE PUBLICIDADE LEGAL</t>
  </si>
  <si>
    <t>COMISSOES E CORRETAGENS</t>
  </si>
  <si>
    <t>ASSINATURAS DE PERIODICOS E ANUIDADES</t>
  </si>
  <si>
    <t>MANUTENCAO CORRETIVA/ADAPTATIVA E SUSTENTACAO SOFTWARES</t>
  </si>
  <si>
    <t>MATERIAL DE EXPEDIENTE</t>
  </si>
  <si>
    <t>MOBILIARIO EM GERAL</t>
  </si>
  <si>
    <t>APAR.EQUIP.UTENS.MED.,ODONT,LABOR.HOSPIT.</t>
  </si>
  <si>
    <t>SERVICOS DE COPA E COZINHA</t>
  </si>
  <si>
    <t>MATERIAL ELETRICO E ELETRONICO</t>
  </si>
  <si>
    <t>VIGILANCIA OSTENSIVA</t>
  </si>
  <si>
    <t>LOCACAO DE SOFTWARES</t>
  </si>
  <si>
    <t>MATERIAL DE TIC - MATERIAL DE CONSUMO</t>
  </si>
  <si>
    <t>EMISSAO DE CERTIFICADOS DIGITAIS</t>
  </si>
  <si>
    <t>SERVICOS DE TELECOMUNICACOES</t>
  </si>
  <si>
    <t>TELEFONIA FIXA E MOVEL - PACOTE DE COMUNICACAO DE DADOS</t>
  </si>
  <si>
    <t>SERV. DE APOIO ADMIN., TECNICO E OPERACIONAL</t>
  </si>
  <si>
    <t>PASSAGENS PARA O PAIS</t>
  </si>
  <si>
    <t>PASSAGENS PARA O EXTERIOR</t>
  </si>
  <si>
    <t>RESSARCIMENTO DE PASSAGENS E DESP.C/LOCOMOCAO</t>
  </si>
  <si>
    <t>Resultado Primário (6 = Emendas Parlamentares)</t>
  </si>
  <si>
    <t>MATERIAL P/ MANUT.DE BENS IMOVEIS/INSTALACOES</t>
  </si>
  <si>
    <t>33901801</t>
  </si>
  <si>
    <t>170586</t>
  </si>
  <si>
    <t>33901804</t>
  </si>
  <si>
    <t>33903996</t>
  </si>
  <si>
    <t>33903096</t>
  </si>
  <si>
    <t>33903974</t>
  </si>
  <si>
    <t>213194</t>
  </si>
  <si>
    <t>33503901</t>
  </si>
  <si>
    <t>33903948</t>
  </si>
  <si>
    <t>33913937</t>
  </si>
  <si>
    <t>33903944</t>
  </si>
  <si>
    <t>33903943</t>
  </si>
  <si>
    <t>33904722</t>
  </si>
  <si>
    <t>33903963</t>
  </si>
  <si>
    <t>33914718</t>
  </si>
  <si>
    <t>33903628</t>
  </si>
  <si>
    <t>44905248</t>
  </si>
  <si>
    <t>44905234</t>
  </si>
  <si>
    <t>31911302</t>
  </si>
  <si>
    <t>31911309</t>
  </si>
  <si>
    <t>33909308</t>
  </si>
  <si>
    <t>31911303</t>
  </si>
  <si>
    <t>31900101</t>
  </si>
  <si>
    <t>31900109</t>
  </si>
  <si>
    <t>31900187</t>
  </si>
  <si>
    <t>31900301</t>
  </si>
  <si>
    <t>31900401</t>
  </si>
  <si>
    <t>31900412</t>
  </si>
  <si>
    <t>31900414</t>
  </si>
  <si>
    <t>31901101</t>
  </si>
  <si>
    <t>31901104</t>
  </si>
  <si>
    <t>31901105</t>
  </si>
  <si>
    <t>31901106</t>
  </si>
  <si>
    <t>31901107</t>
  </si>
  <si>
    <t>31901110</t>
  </si>
  <si>
    <t>31901131</t>
  </si>
  <si>
    <t>31901133</t>
  </si>
  <si>
    <t>31901136</t>
  </si>
  <si>
    <t>31901137</t>
  </si>
  <si>
    <t>31901142</t>
  </si>
  <si>
    <t>31901143</t>
  </si>
  <si>
    <t>31901145</t>
  </si>
  <si>
    <t>31901146</t>
  </si>
  <si>
    <t>31901632</t>
  </si>
  <si>
    <t>31909114</t>
  </si>
  <si>
    <t>31909211</t>
  </si>
  <si>
    <t>31900706</t>
  </si>
  <si>
    <t>33914712</t>
  </si>
  <si>
    <t>31909416</t>
  </si>
  <si>
    <t>31900413</t>
  </si>
  <si>
    <t>31909203</t>
  </si>
  <si>
    <t>33903607</t>
  </si>
  <si>
    <t>33900421</t>
  </si>
  <si>
    <t>33900422</t>
  </si>
  <si>
    <t>33900423</t>
  </si>
  <si>
    <t>33900805</t>
  </si>
  <si>
    <t>33900809</t>
  </si>
  <si>
    <t>33904601</t>
  </si>
  <si>
    <t>33904901</t>
  </si>
  <si>
    <t>33901416</t>
  </si>
  <si>
    <t>33903965</t>
  </si>
  <si>
    <t>33903702</t>
  </si>
  <si>
    <t>33903022</t>
  </si>
  <si>
    <t>33903021</t>
  </si>
  <si>
    <t>33903007</t>
  </si>
  <si>
    <t>33903019</t>
  </si>
  <si>
    <t>33903975</t>
  </si>
  <si>
    <t>33903011</t>
  </si>
  <si>
    <t>33902001</t>
  </si>
  <si>
    <t>33903922</t>
  </si>
  <si>
    <t>33903028</t>
  </si>
  <si>
    <t>33903044</t>
  </si>
  <si>
    <t>33903916</t>
  </si>
  <si>
    <t>33903031</t>
  </si>
  <si>
    <t>33903917</t>
  </si>
  <si>
    <t>33903978</t>
  </si>
  <si>
    <t>33903701</t>
  </si>
  <si>
    <t>33904011</t>
  </si>
  <si>
    <t>33904013</t>
  </si>
  <si>
    <t>33903969</t>
  </si>
  <si>
    <t>33903308</t>
  </si>
  <si>
    <t>33903303</t>
  </si>
  <si>
    <t>33903919</t>
  </si>
  <si>
    <t>33903925</t>
  </si>
  <si>
    <t>33903305</t>
  </si>
  <si>
    <t>33901414</t>
  </si>
  <si>
    <t>33903602</t>
  </si>
  <si>
    <t>170589</t>
  </si>
  <si>
    <t>33903941</t>
  </si>
  <si>
    <t>138514</t>
  </si>
  <si>
    <t>33503908</t>
  </si>
  <si>
    <t>33903905</t>
  </si>
  <si>
    <t>33913990</t>
  </si>
  <si>
    <t>33903903</t>
  </si>
  <si>
    <t>33903901</t>
  </si>
  <si>
    <t>33904007</t>
  </si>
  <si>
    <t>33903016</t>
  </si>
  <si>
    <t>170583</t>
  </si>
  <si>
    <t>44905242</t>
  </si>
  <si>
    <t>44905208</t>
  </si>
  <si>
    <t>33909246</t>
  </si>
  <si>
    <t>33903705</t>
  </si>
  <si>
    <t>33903026</t>
  </si>
  <si>
    <t>33903703</t>
  </si>
  <si>
    <t>33904006</t>
  </si>
  <si>
    <t>33903017</t>
  </si>
  <si>
    <t>33904023</t>
  </si>
  <si>
    <t>33903958</t>
  </si>
  <si>
    <t>33904014</t>
  </si>
  <si>
    <t>33903979</t>
  </si>
  <si>
    <t>33903301</t>
  </si>
  <si>
    <t>33903302</t>
  </si>
  <si>
    <t>33909314</t>
  </si>
  <si>
    <t>33903024</t>
  </si>
  <si>
    <t>PROPG</t>
  </si>
  <si>
    <t>TRI</t>
  </si>
  <si>
    <t>PROEC</t>
  </si>
  <si>
    <t>PROGRAD</t>
  </si>
  <si>
    <t>PROPES</t>
  </si>
  <si>
    <t>REITORIA</t>
  </si>
  <si>
    <t>B8</t>
  </si>
  <si>
    <t>CMCC</t>
  </si>
  <si>
    <t>PROAP</t>
  </si>
  <si>
    <t>CECS</t>
  </si>
  <si>
    <t>CCNH</t>
  </si>
  <si>
    <t>Para verificar o saldo atual, utilizar a planilha de consulta execução, aba "1. Resumo de Custeio"</t>
  </si>
  <si>
    <t>* O saldo acumulado reflete os créditos orçamentários distribuidos (não o saldo atual "distribuido - executado")</t>
  </si>
  <si>
    <t>Obs.: Os créditos devem ser utilizados prioritariamente na modalidade CUSTEIO</t>
  </si>
  <si>
    <t>-</t>
  </si>
  <si>
    <t>Total</t>
  </si>
  <si>
    <t>Saldo Acumulado (Distribuição de Saldos Remanescentes de Projetos)
Res Consuni 170</t>
  </si>
  <si>
    <t>Saldo Acumulado (TRI )
Res Consuni 159</t>
  </si>
  <si>
    <t>Destinação do Crédito</t>
  </si>
  <si>
    <t>Assunto</t>
  </si>
  <si>
    <t>Data da distribuição</t>
  </si>
  <si>
    <t>GABINETE REITORIA - TRI</t>
  </si>
  <si>
    <t>B8 -&gt; GABINETE REITORIA - TRI</t>
  </si>
  <si>
    <t>FONTE (1050 RECURSOS PRÓPRIOS)</t>
  </si>
  <si>
    <t>Plano Interno</t>
  </si>
  <si>
    <t>CONTRATACAO DE ASSINATURA DE CATALOGOS DE LIVROS ELETRONICOS DA EMPRESA MINHA BIBLIOTECA LTDA, PARA ACESSO SIMULTANEO DE ATE 10 MIL USUARIOS, PARA O ATENDIMENTO E AMPLIACAO DA OFERTA DE TITULOS PERTINENTES AS ATIVIDADES DE ENSINO, PESQUISA E EXTENSAO DA FUNDACAO UNIVERSIDADE FEDERAL DO ABC  UFABC.</t>
  </si>
  <si>
    <t>MINHA BIBLIOTECA LTDA.</t>
  </si>
  <si>
    <t>DIEGO MARIN FERMINO</t>
  </si>
  <si>
    <t>MUNICIPIO DE SANTO ANDRE</t>
  </si>
  <si>
    <t>33903937</t>
  </si>
  <si>
    <t>DIARIAS PROAP - NACIONAL PARA SERVIDORES</t>
  </si>
  <si>
    <t>COLAR VALORES</t>
  </si>
  <si>
    <t>COLAR "DATA EMISSÃO" ATÉ "PTRES"</t>
  </si>
  <si>
    <t>COLAR VALORES, COPIANDO COLUNA POR COLUNA</t>
  </si>
  <si>
    <t>EQUILAB FL CORPORATION</t>
  </si>
  <si>
    <t>WORKBOX COMERCIAL EIRELI</t>
  </si>
  <si>
    <t>PAGAMENTOS REFERENTES AO PROCESSO 23006.010057/2021-03 - EDITAL PROAP Nº 08/2021 - AUXILIO MONITORIA INCLUSIVA.</t>
  </si>
  <si>
    <t>CONTRATACAO REFERENTE AO SERVICO DE CAPACITACAO EXTERNA PARA PARTICIPACAO NO CON BRASIL - CONGRESSO NACIONAL DE LICITACOES E CONTRATOS.</t>
  </si>
  <si>
    <t>CONTRIBUICAO PARA O PSS POR SERVIDOR AFASTADO SEM REMUNERACAO - LUCAS ALMEIDA MIRANDA BARRETO.</t>
  </si>
  <si>
    <t>REGISTRO DE PRECOS PARA AQUISICAO DE REAGENTES PARA OS CURSOS DE GRADUACAO DA FUNDACAO UNIVERSIDADE FEDERAL DO ABC ¿ UFABC</t>
  </si>
  <si>
    <t>PAGAMENTOS REFERENTE AO PROCESSO 23006.011027/2022-97 - PROGRAMAS DE AUXILIOS SOCIOECONOMICOS 2022 - AUXILIO PERMANENCIA.</t>
  </si>
  <si>
    <t>PAGAMENTOS REFERENTES AO PROCESSO 23006.011028/2022-31 - PROGRAMAS DE AUXILIOS SOCIOECONOMICOS 2022 - AUXILIO CRECHE.</t>
  </si>
  <si>
    <t>PAGAMENTOS REFERENTES AO PROCESSO 23006.011030/2022-19 - PROGRAMAS DE AUXILIOS SOCIOECONOMICOS 2022 - AUXILIO MORADIA</t>
  </si>
  <si>
    <t>CONCESSAO DE BOLSAS PARA A ACAO CORO DA UFABC - EDITAL Nº 17/2023 - PROEC.</t>
  </si>
  <si>
    <t>CONCESSAO DE BOLSAS PARA AS ACOES ESTRATEGICAS - EDITAL Nº 18/2023 - PROEC.</t>
  </si>
  <si>
    <t>CONCESSAO DE BOLSAS PARA AS ACOES PROPRIAS - EDITAL Nº 20/2023.</t>
  </si>
  <si>
    <t>TRABALHO DE CAMPO NA REGIAO DO VALE DO RIBEIRA RELACIONADO A DISCIPLINA DE ESTUDOS DO MEIO FISICO.</t>
  </si>
  <si>
    <t>LISANGELA KATI DO NASCIMENTO</t>
  </si>
  <si>
    <t>ATIVIDADE EXTRASSALA - VIAGEM DE CAMPO - MARICA RJ - PROFS. VANESSA LUCENA EMPINOTTI E ARILSON DA SILVA FAVARETO.</t>
  </si>
  <si>
    <t>SOLICITACAO DE AUXILIO A ATIVIDADE EXTRASSALA -TRABALHO DE CAMPO - ESPACOS PUBLICOS E EQUIPAMENTOS PUBLICOS NAS CIDADE DE DIADEMA, SANTO ANDRE, SAO BERNARDO, SAO CAETANO</t>
  </si>
  <si>
    <t>MARIA LIVIA DE TOMMASI</t>
  </si>
  <si>
    <t>ATIVIDADE EXTRASSALA - VISITA GUIADA A ESCOLA NACIONAL FLORESTAN FERNANDES - ATIVIDADES DO ESTAGIO SUPERVISIONADO OBRIGATORIO II - LCH - CCNH.</t>
  </si>
  <si>
    <t>SILENE FERREIRA CLARO</t>
  </si>
  <si>
    <t>ATIVIDADE EXTRASSALA - VISITA GUIADA A PONTOS DE RELEVANCIA CULTURAL, HISTORICA, SOCIAL E AMBIENTAL EM SANTOS E SAO VICENTE COMO PARTE DAS ATIVIDADE DE ESTAGIO SUPERVISIONADO OBRIGATORIO.</t>
  </si>
  <si>
    <t>SELECAO BOLSISTAS PARA PET-AF.</t>
  </si>
  <si>
    <t>PROJETO REVISAO DE MATEMATICA E FISICA - PRMF.</t>
  </si>
  <si>
    <t>VICTOR PEREIRA NARAZAKI</t>
  </si>
  <si>
    <t>VISITA MONITORADA - DISCIPLINA GRADUACAO - OBSERVATORIO DE POLITICAS PUBLICAS</t>
  </si>
  <si>
    <t>WILSON MESQUITA DE ALMEIDA</t>
  </si>
  <si>
    <t>LUCAS DOS SANTOS ROCHA</t>
  </si>
  <si>
    <t>LUIZ FELIPE DOS ANJOS</t>
  </si>
  <si>
    <t>MARIANA OHARA MORITA ABREU</t>
  </si>
  <si>
    <t>PAULA VILLELA DE JESUS</t>
  </si>
  <si>
    <t>BOLSAS DE TUTORIA PARA OS CURSOS DE CAPACITACAO DO NETEL</t>
  </si>
  <si>
    <t>PAGAMENTO DE ANUIDADE PARA O FORUM NACIONAL DE PRO-REITORES DE PESQUISA E POS-GRADUACAO DAS INSTITUICOES DE ENSINO SUPERIOR BRASILEIRAS  FOPROP.</t>
  </si>
  <si>
    <t>FORUM NACIONAL DE PRO-REITORES DE PESQUISA E POS-GRADUA</t>
  </si>
  <si>
    <t>0007</t>
  </si>
  <si>
    <t>CONTRIBUICAO AO FORUM NACIONAL DE PRO-REITORES DE PESQUISA E POS-GRADUACAO (FOPROP)</t>
  </si>
  <si>
    <t>148908</t>
  </si>
  <si>
    <t>OUTROS SERV.DE TERCEIROS PJ- PAGTO ANTECIPADO</t>
  </si>
  <si>
    <t>INST.DE CARATER ASSIST.CULT.E EDUCACIONAL</t>
  </si>
  <si>
    <t>JUROS E MULTA DE MORA</t>
  </si>
  <si>
    <t>CONTRATACAO DA CONCESSIONARIA DE DISTRIBUICAO DE ENERGIA ELETRICA ENEL DISTRIBUICAO SAO PAULO PARA O FORNECIMENTO DE ENERGIA ELETRICA, ASSIM COMO, PARA O USO DO SISTEMA DE DISTRIBUICAO, EM ATENDIMENTO AS DEMANDAS DA UNIDADE TAMANDUATEHY DA UFABC.</t>
  </si>
  <si>
    <t>SOLICITACAO DE AUXILIO PARA PAGAMENTO DE TAXA DE INSCRICAO NO 5º SEMINARIO BRASILEIRO DE EDICAO UNIVERSITARIA E ACADEMICA E 35ª REUNIAO ANUAL DA ABEU.</t>
  </si>
  <si>
    <t>PAULO SERGIO DA COSTA NEVES</t>
  </si>
  <si>
    <t>TRATA-SE DE CONTRATACAO DE EMPRESA ESPECIALIZADA PARA PRESTAR SERVICO DE ENCADERNACAO E REENCADERNACAO DE LIVROS, PARA REVITALIZACAO DO ACERVO DO SISTEMA DE BIBLIOTECAS DA FUNDACAO UNIVERSIDADE FEDERAL DO ABC - UFABC.</t>
  </si>
  <si>
    <t>CONTRATACAO DE SERVICO DE ASSINATURA ONLINE A PLATAFORMA PRESSREADER, PARA ACESSO SIMULTANEO ILIMITADO VIA IP, DE SEU ACERVO DE JORNAIS, REVISTAS E PERIODICOS NACIONAIS E INTERNACIONAIS, PARA TODA A COMUNIDADE ACADEMICA DA UNIVERSIDADE FEDERAL DO ABC ¿ UFABC.</t>
  </si>
  <si>
    <t>PRESSREADER INC.</t>
  </si>
  <si>
    <t>CONTRATACAO DE EMPRESA PARA MINISTRAR O CURSO DE CAPACITACAO SOBRE A LEI 14.133/2021 PARA SERVIDORES DA UFABC.</t>
  </si>
  <si>
    <t>ZENITE INFORMACAO E CONSULTORIA S/A</t>
  </si>
  <si>
    <t>VEICULOS DIVERSOS</t>
  </si>
  <si>
    <t>AQUISICAO DE EQUIPAMENTOS PARA OS LABORATORIOS DIDATICOS UMIDOS.</t>
  </si>
  <si>
    <t>ALFA MARE EQUIPAMENTOS E SERVICOS PARA LABORATORIOS LTD</t>
  </si>
  <si>
    <t>AMBARLAB PRODUTOS LABORATORIAIS LTDA</t>
  </si>
  <si>
    <t>CONTRIBUICOES PREVIDENCIARIAS - INSS</t>
  </si>
  <si>
    <t>SEGUROS DE ACIDENTES DO TRABALHO</t>
  </si>
  <si>
    <t>PROVENTOS - PESSOAL CIVIL</t>
  </si>
  <si>
    <t>ADICIONAL POR TEMPO DE SERVICO PESSOAL CIVIL</t>
  </si>
  <si>
    <t>COMPLEMENTACAO DE APOSENTADORIAS - PES CIVIL</t>
  </si>
  <si>
    <t>FERIAS VENCIDAS/PROPORCIONAIS - CONTRATO TEMPORARIO</t>
  </si>
  <si>
    <t>FERIAS - ABONO CONSTITUCIONAL - CONTRATO TEMPORARIO</t>
  </si>
  <si>
    <t>ADICIONAL NOTURNO</t>
  </si>
  <si>
    <t>INCORPORACOES</t>
  </si>
  <si>
    <t>VANTAGENS PERM.SENT.JUD.TRANS.JULGADO - CIVIL</t>
  </si>
  <si>
    <t>GRATIFICACAO P/EXERCICIO DE CARGO EM COMISSAO</t>
  </si>
  <si>
    <t>SUBSTITUICOES</t>
  </si>
  <si>
    <t>VENCIMENTOS E VANTAGENS FIXAS - PESSOAL CIVIL</t>
  </si>
  <si>
    <t>CONTRIBUICAO PATRONAL - FUNPRESP LEI 12618/12</t>
  </si>
  <si>
    <t>SECRET. ESPECIAL DA RECEITA FEDERAL DO BRASIL</t>
  </si>
  <si>
    <t>CONTRIBUICAO P/ O PIS/PASEP</t>
  </si>
  <si>
    <t>13¤ SALARIO - CONTRATO TEMPORARIO</t>
  </si>
  <si>
    <t>PENSOES DO RPPS E DO MILITAR</t>
  </si>
  <si>
    <t>FOLHA DE PAGAMENTO DE MARCO/2023</t>
  </si>
  <si>
    <t>FOLHA DE PAGAMENTO DE ABRIL DE 2023</t>
  </si>
  <si>
    <t>31900416</t>
  </si>
  <si>
    <t>FERIAS PAGAMENTO ANTECIPADO - CONTRATOS TEMPORARIOS</t>
  </si>
  <si>
    <t>AUXILIO NATALIDADE ATIVO CIVIL</t>
  </si>
  <si>
    <t>33909208</t>
  </si>
  <si>
    <t>OUTROS BENEF.ASSIST.DO SERVIDOR E DO MILITAR</t>
  </si>
  <si>
    <t>REPASSE MENSAL DE VALORES PER CAPITA A GEAP - MARCO/2023</t>
  </si>
  <si>
    <t>DIARIAS NO EXTERIOR</t>
  </si>
  <si>
    <t>CONTRATACAO DIRETA DE FUNDACAO DE APOIO PARA EXECUCAO DE EVENTO CIENTIFICO - REUNIAO DE DELEGADOS ASSESSORES E DA COMISSAO PERMANENTE DE CIENCIA, TECNOLOGIA E INOVACAO DA ASSOCIACAO DE UNIVERSIDADES GRUPO MONTEVIDEU - AUGM</t>
  </si>
  <si>
    <t>FUNDACAO DE APOIO A UNIVERSIDADE FEDERAL DE SAO PAULO</t>
  </si>
  <si>
    <t>MATERIAL DE COPA E COZINHA</t>
  </si>
  <si>
    <t>MATERIAL DE ACONDICIONAMENTO E EMBALAGEM</t>
  </si>
  <si>
    <t>PRESTACAO DE SERVICOS DE COPEIRAGEM NAS DEPENDENCIAS DA UFABC</t>
  </si>
  <si>
    <t>POLYVALENTE SERVICOS E APOIO ADMINISTRATIVO LTDA</t>
  </si>
  <si>
    <t>AQUISICAO DE INSUMOS DIVERSOS PARA SUPRIMENTO DOS BIOTERIOS</t>
  </si>
  <si>
    <t>ROBERTO GIANNICHI FILHO</t>
  </si>
  <si>
    <t>33903006</t>
  </si>
  <si>
    <t>ALIMENTOS PARA ANIMAIS</t>
  </si>
  <si>
    <t>AQUISICAO DE INSUMOS DIVERSOS PARA SUPRIMENTO DOS BIOTERIOS.</t>
  </si>
  <si>
    <t>RODRIGO GAGLIARDI HARA EIRELI</t>
  </si>
  <si>
    <t>EXPOSICOES, CONGRESSOS E CONFERENCIAS</t>
  </si>
  <si>
    <t>AQUISICAO DE LAMPADAS LED</t>
  </si>
  <si>
    <t>FCA COMERCIO DE MATERIAIS ELETRICOS EIRELI</t>
  </si>
  <si>
    <t>SEMENTES, MUDAS DE PLANTAS E INSUMOS</t>
  </si>
  <si>
    <t>AQUISICAO DE LUMINARIAS DE EMERGENCIA</t>
  </si>
  <si>
    <t>PARANAIBA REDE ELETRICA LTDA</t>
  </si>
  <si>
    <t>AQUISICAO DE INSUMOS ELETRICOS.</t>
  </si>
  <si>
    <t>MULTI LITE COMERCIAL ELETRICA LTDA.</t>
  </si>
  <si>
    <t>C.PEREIRA DIGIBYTE NEGOCIOS ELETRONICOS E DIGITAIS</t>
  </si>
  <si>
    <t>AQUISICAO DE INSUMOS ELETRICOS</t>
  </si>
  <si>
    <t>RENOVA CONSTRUCOES COMERCIO E SERVICOS LTDA</t>
  </si>
  <si>
    <t>AQUISICAO DE TINTAS E CORRELATOS.</t>
  </si>
  <si>
    <t>VALENTE TINTAS - EIRELI</t>
  </si>
  <si>
    <t>DELTA COMERCIO DE TINTAS LTDA</t>
  </si>
  <si>
    <t>I ELISA A SILVA LICITACOES</t>
  </si>
  <si>
    <t>CONTRATACAO DE 4 LICENCAS DE ACESSO A PLATAFORMA STREAMYARD.</t>
  </si>
  <si>
    <t>STREAMYARD, INC</t>
  </si>
  <si>
    <t>AQUISICAO DE CERTIFICADOS DIGITAIS E FORNECIMENTO DE TOKENS - 2023.</t>
  </si>
  <si>
    <t>AR RP CERTIFICACAO DIGITAL LTDA</t>
  </si>
  <si>
    <t>JUROS E MULTA - CONTRATACAO DE EMPRESA ESPECIALIZADA DE CONSTRUCAO CIVIL PARA EXECUCAO DAS OBRAS DO BLOCO ANEXO DO CAMPUS SANTO ANDRE DA UNIVERSIDADE FEDERAL DO ABC- UFABC</t>
  </si>
  <si>
    <t>PSS PATRONAL DE DANIEL MORGATO MARTIN - MULTA/JUROS NOVEMBRO 2022</t>
  </si>
  <si>
    <t>JUROS E MULTA - OBRAS DE ADEQUACOES E COMPLEMENTACOES DOS SISTEMAS DE PROTECAO E COMBATE A INCENDIOS (SPCI) DO CAMPUS SANTO ANDRE</t>
  </si>
  <si>
    <t>JUROS E MULTA - CONTRATACAO DE EMPRESAS ESPECIALIZADAS DE CONSTRUCAO CIVIL PARA EXECUCAO DE OBRAS DE INFRAESTRUTURA PARA COMPLEMENTACAO DO ENTORNO DO CAMPUS SANTO ANDRE DA UFABC.</t>
  </si>
  <si>
    <t>JUROS E MULTA - 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</si>
  <si>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PSS PATRONAL DE FLAVIO EDUARDO AOKI HORITA - JUROS / MULTA</t>
  </si>
  <si>
    <t>PSS PATRONAL DE DANIEL MORGATO MARTIN - MULTA/JUROS</t>
  </si>
  <si>
    <t>SERVICOS DE TRANSPORTE DE PASSAGEIROS DE FORMA EVENTUAL.</t>
  </si>
  <si>
    <t>DIARIAS A COLABORADORES EVENTUAIS NO PAIS</t>
  </si>
  <si>
    <t>DIARIAS ACI - NACIONAL PARA SERVIDORES</t>
  </si>
  <si>
    <t>DIARIAS EDITORA - NACIONAL PARA SERVIDORES</t>
  </si>
  <si>
    <t>DIARIAS - PROAD</t>
  </si>
  <si>
    <t>PROCESSO PARA PAGAMENTO (REEMBOLSO) DE PASSAGENS TERRESTRES PARA ATENDER AS DEMANDAS DA UFABC NO EXERCICIO DE 2023.</t>
  </si>
  <si>
    <t>PROCESSO PARA PAGAMENTO (RESSARCIMENTO) DE GASTOS COM BAGAGENS DESPACHADAS EM VIAGENS A SERVICO POR SERVIDORES E CONVIDADOS DA UFABC, CONFORME DISPOSTO NA INSTRUCAO NORMATIVA SG/MPOG Nº 04.</t>
  </si>
  <si>
    <t>DIARIAS NETEL - NACIONAL PARA SERVIDORES</t>
  </si>
  <si>
    <t>DIARIAS AGENCIA DE INOVACAO - NACIONAL PARA SERVIDORES</t>
  </si>
  <si>
    <t>DIARIAS AGENCIA DE INOVACAO - NACIONAL PARA COLABORADORES</t>
  </si>
  <si>
    <t>COLAR "UNIDADE ORÇAMENTÁRIA" ATÉ "NDD"</t>
  </si>
  <si>
    <t>Distribuição  CUSTEIO 2023 LOA 100%</t>
  </si>
  <si>
    <t>Distribuição INICIAL 2023 CUSTEIO LOA 100%</t>
  </si>
  <si>
    <t>SUBTOTAL LOA 2023 UFABC + MEC (Valor distribuído AEO)</t>
  </si>
  <si>
    <t xml:space="preserve">LOA 2023 MEC - Recomposição MEC </t>
  </si>
  <si>
    <t>SUBTOTAL LOA 2023 UFABC + MEC (valor disponível efetivo)</t>
  </si>
  <si>
    <t>LOA 2023 MEC - Recomposição MEC</t>
  </si>
  <si>
    <t>SUBTOTAL EMENDAS BANCADA + LOA 2023 MEC (valor efetivamente disponível, e distribuído às AEO)</t>
  </si>
  <si>
    <t>FONTE/ORIGEM dos recursos CUSTEIO [CENÁRIO FEVEREIRO - EXPECTATIVAS]</t>
  </si>
  <si>
    <t>FONTE/ORIGEM dos recursos INVESTIMENTO [CENÁRIO FEVEREIRO - EXPECTATIVAS]</t>
  </si>
  <si>
    <t>FONTE/ORIGEM dos recursos CUSTEIO [CENÁRIO MAIO - RECOMPOSIÇÃO EFETIVA]</t>
  </si>
  <si>
    <t>FONTE/ORIGEM dos recursos INVESTIMENTO [CENÁRIO MAIO - RECOMPOSIÇÃO EFETIVA]</t>
  </si>
  <si>
    <t>AQUISICAO DE BOMBONAS.</t>
  </si>
  <si>
    <t>JUROS E MULTA - PRESTACAO DE SERVICOS CONTINUOS DE MANUTENCAO PREVENTIVA, CORRETIVA E PREDITIVA PREDIAL COM FORNECIMENTO DE MAO-DE-OBRA NOS CAMPUS DA FUNDACAO UNIVERSIDADE FEDERAL DO ABC</t>
  </si>
  <si>
    <t>CONCESSAO DE BOLSAS PARA A ACAO CONEXAO - EDITAL Nº 43/2023 - PROEC.</t>
  </si>
  <si>
    <t>SOLICITACAO DE AUXILIO EVENTUAL PARA DISCENTE PARTICIPAR DO 6 CONGRESSO SUL-AMERICANO DE RESIDUOS SOLIDOS E SUSTENTABILIDADE.</t>
  </si>
  <si>
    <t>MARCO AURELIO CINAQUI AMARAL</t>
  </si>
  <si>
    <t>PAGAMENTO DE ANUIDADE DA ASSOCIACAO NACIONAL DOS DIRIGENTES DAS INSTITUICOES FEDERAIS DE ENSINO SUPERIOR (ANDIFES) - EXERCICIO 2023</t>
  </si>
  <si>
    <t>SOLICITACAO DE AUXILIO - RED POP</t>
  </si>
  <si>
    <t>VANESSA APARECIDA DO CARMO MERGULHAO</t>
  </si>
  <si>
    <t>JEANE LEITE DA SILVA CANELAS - CON TREINAMENTOS</t>
  </si>
  <si>
    <t>FOLHA DE PAGAMENTO DE ABRIL/2023</t>
  </si>
  <si>
    <t>REPASSE MENSAL DE VALORES PER CAPITA A GEAP - ABRIL/2023</t>
  </si>
  <si>
    <t>CONTRATACAO DE EMPRESA ESPECIALIZADA PARA PRESTACAO DE SERVICOS DE LIMPEZA, ASSEIO E CONSERVACAO NAS DEPENDENCIAS DA UFABC</t>
  </si>
  <si>
    <t>VIVA SERVICOS LTDA</t>
  </si>
  <si>
    <t>REGISTRO DE PRECOS PARA AQUISICAO DE REAGENTES PARA OS CURSOS DE GRADUACAO DA FUNDACAO UNIVERSIDADE FEDERAL DO ABC ¿ UFABC.</t>
  </si>
  <si>
    <t>GENESIS QUIMICA LTDA</t>
  </si>
  <si>
    <t>ROGERIA APARECIDA CARDOSO</t>
  </si>
  <si>
    <t>OBAH PRODUTOS E SERVICOS PARA SEGURANCA E ENSINO EIRELI</t>
  </si>
  <si>
    <t>LUDWIG BIOTECNOLOGIA LTDA</t>
  </si>
  <si>
    <t>33903040</t>
  </si>
  <si>
    <t>MATERIAL BIOLOGICO</t>
  </si>
  <si>
    <t>FOX SCIENCE COMERCIO &amp; PRODUTOS LTDA</t>
  </si>
  <si>
    <t>ZELLATECK COMERCIO E IMPORTACAO LTDA</t>
  </si>
  <si>
    <t>MP BIOMEDICALS DO BRASIL LTDA</t>
  </si>
  <si>
    <t>MULTA E JUROS - CONTRATACAO DE EMPRESA ESPECIALIZADA PARA AS OBRAS DE ADEQUACOES E COMPLEMENTACOES DOS SISTEMAS DE PROTECAO E COMBATE A INCENDIOS (SPCI) DO CAMPUS SANTO ANDRE</t>
  </si>
  <si>
    <t>JUROS E MULTA- CONTRATACAO DE EMPRESA ESPECIALIZADA PARA SERVICOS DE ADEQUACOES E COMPLEMENTACOES DO SISTEMA DE PROTECAO CONTRA DESCARGAS ATMOSFERICAS (SPDA) DO CAMPUS SAO BERNARDO DO CAMPO.</t>
  </si>
  <si>
    <t>DIARIAS CCNH - NACIONAL PARA COLABORADORES</t>
  </si>
  <si>
    <t>SOLICITACAO DE AUXILIO A ATIVIDADE EXTRASSALA - I ENCONTRO ESCOLA E COMUNIDADES TRADICIONAIS: PRATICAS PEDAGOGICAS INOVADORAS NO VALE DO RIBEIRA - PROFA. ADRIANA SOARES RALEJO.</t>
  </si>
  <si>
    <t>FOLHA DE PAGAMENTO DE MAIO/2023</t>
  </si>
  <si>
    <t>AUXILIO TRANSPORTE - TEMPORARIO</t>
  </si>
  <si>
    <t>33909293</t>
  </si>
  <si>
    <t>INDENIZACOES E RESTITUICOES</t>
  </si>
  <si>
    <t>ECOPLASTIK COMERCIO DE EMBALAGENS LTDA</t>
  </si>
  <si>
    <t>23006.0021977/2021-49</t>
  </si>
  <si>
    <t>23006.007461/2020-19</t>
  </si>
  <si>
    <t>23006.001762/2022-10</t>
  </si>
  <si>
    <t>23006.016536/2022-14</t>
  </si>
  <si>
    <t>23006.004770/2021-18</t>
  </si>
  <si>
    <t>ADRIANA SOARES RALEJO</t>
  </si>
  <si>
    <t>CONCESSAO DE SUBSIDIO PARA PAGAMENTO DE REFEICOES NO RESTAURANTE UNIVERSITARIO PARA ALUNOS DA GRADUACAO DA UFABC. DECORRENTE DO PROCESSO 23006.003721/2022-31, QUE TRATA DA CONTRATACAO DE EMPRESA PARA PREPARO E FORNECIMENTO DE REFEICAO.</t>
  </si>
  <si>
    <t>CONSTITUI OBJETO DO PRESENTE INSTRUMENTO A RENOVACAO DA CONTRATACAO DE SERVICO DE EMPRESA ESPECIALIZADA PARA A PRESTACAO DE SERVICOS DE ASSISTENCIA TECNICA, SUPORTE E ATUALIZACAO DE VERSOES DO SOFTWARE SOPHIA BIBLIOTECA PARA O SISTEMA DE BIBLIOTECAS DA UFABC (SISBI UFABC).</t>
  </si>
  <si>
    <t>AQUISICAO DE MOBILIARIO GERAL.</t>
  </si>
  <si>
    <t>MILANFLEX INDUSTRIA E COMERCIO DE MOVEIS E EQUIPAMENTOS</t>
  </si>
  <si>
    <t>BALI COMERCIAL LTDA</t>
  </si>
  <si>
    <t>FUNDACAO DE PREVIDENCIA COMPLEMENTAR DO SERVIDOR PUBLI</t>
  </si>
  <si>
    <t>VP SOLUCOES INTEGRADAS LTDA</t>
  </si>
  <si>
    <t>CONTRATACAO DE SERVICOS DE MAESTRO PARA REGENCIA DE CORO, PARA ATENDIMENTO DO PROJETO CULTURAL  - CORO DA UFABC 2023</t>
  </si>
  <si>
    <t>17.555.033 ANDRE LUIZ MARTINEZ SANT ANNA</t>
  </si>
  <si>
    <t>23006.025462/2022-07</t>
  </si>
  <si>
    <t>23006.026909/2022-57</t>
  </si>
  <si>
    <t>Prof. Dr. Ricardo Suyama (Atividade externa)</t>
  </si>
  <si>
    <t>Prof. Dra. Cristina Fróes de borja Reis (Atividade externa)</t>
  </si>
  <si>
    <t>23006.003564/2023-44</t>
  </si>
  <si>
    <t>Prof. Dr. Raphael Yokoingawa de Camargo</t>
  </si>
  <si>
    <t>23006.001262/2019-55</t>
  </si>
  <si>
    <t>Profa. Dra. Itana Stiubiener (atividade Externa)</t>
  </si>
  <si>
    <t>23006.011852/2021-19</t>
  </si>
  <si>
    <t>FUNDEP TCTC Nº10/2022</t>
  </si>
  <si>
    <t>23006.006295/2022-97</t>
  </si>
  <si>
    <t>EMPRESA ANACOM EQUIPAMENTOS Nº 04/2022</t>
  </si>
  <si>
    <t>23006.005995/2022-64</t>
  </si>
  <si>
    <t>FUNDEP Nº 15/2022</t>
  </si>
  <si>
    <t>SALDO</t>
  </si>
  <si>
    <t>23006.000037/2019-00</t>
  </si>
  <si>
    <t>FUNDEP Nº 03/2019</t>
  </si>
  <si>
    <t>23006.006675/2022-21</t>
  </si>
  <si>
    <t>FUNDEP Nº 14/2022</t>
  </si>
  <si>
    <t>INOVA</t>
  </si>
  <si>
    <t>U8</t>
  </si>
  <si>
    <t>23006.016954/2021-12</t>
  </si>
  <si>
    <t>FUNDEP Nº 12/2021</t>
  </si>
  <si>
    <t>23006.008139/2022-61</t>
  </si>
  <si>
    <t>ATIVIDADE EXTERNA "ORIENTAÇÃO REMUNERADA"</t>
  </si>
  <si>
    <t>23006.007753/2022-13</t>
  </si>
  <si>
    <t>ATIVIDADE EXTERNA - PROF. DR. VITOR VIEIRA VASCONCELOS</t>
  </si>
  <si>
    <t>PROJETO INVESTIGAÇÃO DE METABOLITO SECUNDÁRIO</t>
  </si>
  <si>
    <t>23006.019401/2022-01</t>
  </si>
  <si>
    <t xml:space="preserve">ATIVIDADE EXTERNA - </t>
  </si>
  <si>
    <t>Data</t>
  </si>
  <si>
    <t>UTILIZAÇÃO</t>
  </si>
  <si>
    <t>23006.009405/2023-53</t>
  </si>
  <si>
    <t>23006.010583/2023-27</t>
  </si>
  <si>
    <t>23006.010196/2023-91</t>
  </si>
  <si>
    <t>23006.010768/2023-31</t>
  </si>
  <si>
    <t>23006.021538/2022-17</t>
  </si>
  <si>
    <t>23006.013078/2023-34</t>
  </si>
  <si>
    <t>23006.013173/2023-38</t>
  </si>
  <si>
    <t>23006.013200/2023-72</t>
  </si>
  <si>
    <t>23006.013077/2023-90</t>
  </si>
  <si>
    <t>23006.016682/2023-12</t>
  </si>
  <si>
    <t>23006.014670/2022-72</t>
  </si>
  <si>
    <t>8</t>
  </si>
  <si>
    <t>23006.020549/2023-61</t>
  </si>
  <si>
    <t>2095V007A18</t>
  </si>
  <si>
    <t>OCCCUO9414N</t>
  </si>
  <si>
    <t>095V</t>
  </si>
  <si>
    <t>M</t>
  </si>
  <si>
    <t>SS25</t>
  </si>
  <si>
    <t>G15</t>
  </si>
  <si>
    <t>G41</t>
  </si>
  <si>
    <t>BP</t>
  </si>
  <si>
    <t>O</t>
  </si>
  <si>
    <t>CCCU</t>
  </si>
  <si>
    <t>O94</t>
  </si>
  <si>
    <t>G23</t>
  </si>
  <si>
    <t>G20</t>
  </si>
  <si>
    <t>N20</t>
  </si>
  <si>
    <t>G22</t>
  </si>
  <si>
    <t>V</t>
  </si>
  <si>
    <t>N01</t>
  </si>
  <si>
    <t>N95</t>
  </si>
  <si>
    <t>COM0</t>
  </si>
  <si>
    <t>G19</t>
  </si>
  <si>
    <t>N43</t>
  </si>
  <si>
    <t>N19</t>
  </si>
  <si>
    <t>TICO</t>
  </si>
  <si>
    <t>G01</t>
  </si>
  <si>
    <t>01/09/2023</t>
  </si>
  <si>
    <t>23006.018961/2023-11</t>
  </si>
  <si>
    <t>154503263522023PE000509</t>
  </si>
  <si>
    <t>CONTRATACAO DE EMPRESA ESPECIALIZADA EM MANUTENCAO DO LIQUEFATOR DE N2. PROJETO FINEP MANUTENCAO PREVENTIVA INFRAESTRUTURA MULTIUSUARIA UFABC TC 04.19.0004.02 REF 0185/18. COORDENADOR PROFESSOR RODRIGO LUIZ OLIVEIRA RODRIGUES CUNHA. RESPONSAVEL PELA AQUISICAO ROOSEVELT DROPPA JUNIOR</t>
  </si>
  <si>
    <t>1118000000</t>
  </si>
  <si>
    <t>339039</t>
  </si>
  <si>
    <t>172666</t>
  </si>
  <si>
    <t>04/09/2023</t>
  </si>
  <si>
    <t>23006.019316/2023-15</t>
  </si>
  <si>
    <t>154503263522023PE000514</t>
  </si>
  <si>
    <t>AQUISICAO AQUISICAO DE MANUTENCAO DO EQUIPAMENTO SQUID MODELO MPMS3 EC - QUANTUM DESIGN DA UFABC PROJETO FINEP MANUTENCAO PREVENTIVA INFRAESTRUTURA MULTIUSUARIA UFABC TC 04.19.0004.02 REF 0185/18 COORD. PROF. RODRIGO LUIZ O R CUNHA RESPONSAVEL PELA AQUISICAO THIAGO BRANQUINHO DE QUEIROZ</t>
  </si>
  <si>
    <t>23006.019332/2023-16</t>
  </si>
  <si>
    <t>154503263522023PE000512</t>
  </si>
  <si>
    <t>FILTROS SINTETICOS, BIOLOGICOS, DE OSMOSE REVERSA E SENSOR DE VELOCIDADE E TEMPERATURA DE FLUXO DE AGUA PARA RACK ZEBRAFISH DOS BIOTERIOS DOS CAMPI SANTO ANDRE E SAO BERNARDO DO CAMPO. PROJETO FINEP MANUTENCAO PREVENTIVA INFRAESTRUTURA MULTIUSUARIA UFABC TC 04.19.0004.02 REF 0185/18 COORDENADOR PROFESSOR RODRIGO LUIZ OLIVEIRA RODRIGUES CUNHA RESPONSAVEL PELA AQUISICAO ELIZABETH TEODOROV -   NOTA DE CREDITO 2023NC000037 Nº DE TRANSFERENCIA 697180</t>
  </si>
  <si>
    <t>339030</t>
  </si>
  <si>
    <t>06/09/2023</t>
  </si>
  <si>
    <t>23006.019449/2023-91</t>
  </si>
  <si>
    <t>154503263522023PE000524</t>
  </si>
  <si>
    <t>CONTRATACAO DE SERVICOS DE MANUTENCAO PREVENTIVA DE RACKS E ESTANTES VENTILADAS DE ROEDORES DOS BIOTERIOS DOS CAMPI SANTO ANDRE E SAO BERNARDO DO CAMPO. PROJETO FINEP: MANUTENCAO PREVENTIVA INFRAESTRUTURA MULTIUSUARIA UFABC TC 04.19.0004.02 REF 0185/18 COORDENADOR: PROFESSOR RODRIGO LUIZ OLIVEIRA RODRIGUES CUNHA RESPONSAVEL PELA AQUISICAO: ELIZABETH TEODOROV NOTA DE CREDITO 2023NC000037 Nº DE TRANSFERENCIA 697180</t>
  </si>
  <si>
    <t>23006.019463/2023-95</t>
  </si>
  <si>
    <t>154503263522023PE000523</t>
  </si>
  <si>
    <t>AQUISICAO: MANUTENCAO DE SISTEMA DE ALTO DESEMPENHO COM TROCA DE PECAS PROJETO FINEP: MANUTENCAO PREVENTIVA INFRAESTRUTURA MULTIUSUARIA UFABC TC 04.19.0004.02 REF 0185/18 COORDENADOR: PROFESSOR RODRIGO LUIZ OLIVEIRA RODRIGUES CUNHA RESPONSAVEL PELA AQUISICAO: PROFESSOR PEDRO ALVES DA SILVA AUTRETO</t>
  </si>
  <si>
    <t>11/09/2023</t>
  </si>
  <si>
    <t>23006.018867/2023-61</t>
  </si>
  <si>
    <t>154503263522023PE000528</t>
  </si>
  <si>
    <t>CONTRATACAO DE EMPRESA ESPECIALIZADA EM MANUTENCAO DO EQUIPAMENTO DE XPS DO FABRICANTE THERMOFISHER SCIENTIFIC, MODELO K-ALPHA+. PROJETO FINEP MANUTENCAO PREVENTIVA INFRAESTRUTURA MULTIUSUARIA UFABC TC 04.19.0004.02 REF 0185/18. COORD PROFESSOR RODRIGO L O R CUNHA. RESPONSAVEL PELA AQUISICAO ROOSEVELT DROPPA JUNIOR</t>
  </si>
  <si>
    <t>25/08/2023</t>
  </si>
  <si>
    <t>23006.009313/2023-73</t>
  </si>
  <si>
    <t>154503263522023PE000485</t>
  </si>
  <si>
    <t>AQUISICAO DE MATERIAL PERMANENTE PARA UTILIZACAO EM AULAS PRATICAS DOS CURSOS DE GRADUACAO DO CECS.</t>
  </si>
  <si>
    <t>1444000000</t>
  </si>
  <si>
    <t>449052</t>
  </si>
  <si>
    <t>217487</t>
  </si>
  <si>
    <t>07/08/2023</t>
  </si>
  <si>
    <t>23006.011170/2023-60</t>
  </si>
  <si>
    <t>154503263522023PE000417</t>
  </si>
  <si>
    <t>CONTRATACAO DE EMPRESA ESPECIALIZADA PARA AS OBRAS DE ADEQUACOES E COMPLEMENTACOES DOS SISTEMAS DE PROTECAO E COMBATE A INCENDIOS (SPCI) DO CAMPUS SAO BERNARDO DO CAMPO.</t>
  </si>
  <si>
    <t>449051</t>
  </si>
  <si>
    <t>217523</t>
  </si>
  <si>
    <t>05/07/2023</t>
  </si>
  <si>
    <t>23006.012373/2023-73</t>
  </si>
  <si>
    <t>154503263522023PE000238</t>
  </si>
  <si>
    <t>SOLICITACAO DE AUXILIO-EVENTO - DOCENTE EDUARDO LUCAS SUBTIL - CTA - PARA PARTICIPACAO 10TH INTERNATIONAL WATER ASSOCIATION MEMBRANE TECHNOLOGY CONFERENCE - NOTA DE CREDITO - 2023NC000082 - Nº DE TRANSFERENCIA 1AAMPE - TED 12171</t>
  </si>
  <si>
    <t>1000A00237</t>
  </si>
  <si>
    <t>339020</t>
  </si>
  <si>
    <t>170062</t>
  </si>
  <si>
    <t>14/08/2023</t>
  </si>
  <si>
    <t>23006.015298/2023-01</t>
  </si>
  <si>
    <t>154503263522023PE000445</t>
  </si>
  <si>
    <t>SOLICITACAO DE AUXILIO-EVENTO - DOCENTE ANIBAL DE ANDRADE MENDES FILHO - CEM - PARA PARTICIPACAO XXI B-MRS MEETING.</t>
  </si>
  <si>
    <t>16/08/2023</t>
  </si>
  <si>
    <t>23006.014761/2023-99</t>
  </si>
  <si>
    <t>154503263522023PE000459</t>
  </si>
  <si>
    <t>SOLICITACAO DE AUXILIO-EVENTO - DOCENTE CLAUDIO LUIS DE CAMARGO PENTEADO - CHS - PARA PARTICIPACAO ANPOCS</t>
  </si>
  <si>
    <t>12/09/2023</t>
  </si>
  <si>
    <t>23006.018827/2023-10</t>
  </si>
  <si>
    <t>154503263522023PE000531</t>
  </si>
  <si>
    <t>SOLICITACAO DE AUXILIO-EVENTO - DOCENTE ROMULO GONCALVES LINS - INV - PARA PARTICIPACAO INDUSCON 2023</t>
  </si>
  <si>
    <t>18/09/2023</t>
  </si>
  <si>
    <t>23006.018356/2023-40</t>
  </si>
  <si>
    <t>154503263522023PE000566</t>
  </si>
  <si>
    <t>SOLICITACAO DE AUXILIO-EVENTO - DOCENTE IVAN ROBERTO SANTANA CASELLA - ENE - PARA PARTICIPACAO 20TH SBMO/IEEE MTT-S INTERNATIONAL MICROWAVE AND OPTOELECTRONICS CONFERENCE (IMOC 2023)</t>
  </si>
  <si>
    <t>23006.018825/2023-21</t>
  </si>
  <si>
    <t>154503263522023PE000562</t>
  </si>
  <si>
    <t>SOLICITACAO DE AUXILIO-EVENTO - DOCENTE EDMARCIO ANTONIO BELATI - EEL - PARA PARTICIPACAO INDUSCON 2023</t>
  </si>
  <si>
    <t>19/09/2023</t>
  </si>
  <si>
    <t>23006.018033/2023-56</t>
  </si>
  <si>
    <t>154503263522023PE000574</t>
  </si>
  <si>
    <t>SOLICITACAO DE AUXILIO-EVENTO. DISCENTE: MICHAELLA P. ANDRADE - EVD- EVENTO: DESENVOLVIMENTO DE ESTUDOS - NORDESTE AGOSTO 2023</t>
  </si>
  <si>
    <t>339018</t>
  </si>
  <si>
    <t>23006.018749/2023-53</t>
  </si>
  <si>
    <t>154503263522023PE000578</t>
  </si>
  <si>
    <t>SOLICITACAO DE AUXILIO-EVENTO - DOCENTE JESUS PASCUAL MENA CHALCO - CCM - PARA PARTICIPACAO INDUSCON 2023</t>
  </si>
  <si>
    <t>23006.018834/2023-11</t>
  </si>
  <si>
    <t>154503263522023PE000576</t>
  </si>
  <si>
    <t>SOLICITACAO DE AUXILIO-EVENTO - DOCENTE ALEXANDRE ACACIO DE ANDRADE - INV - PARA PARTICIPACAO INDUSCON 2023</t>
  </si>
  <si>
    <t>20/09/2023</t>
  </si>
  <si>
    <t>154503263522023PE000582</t>
  </si>
  <si>
    <t>SOLICITACAO DE AUXILIO-EVENTO - DOCENTE ALEXANDRE ACACIO DE ANDRADE - INV - INDUSCON 2023</t>
  </si>
  <si>
    <t>25/09/2023</t>
  </si>
  <si>
    <t>23006.018150/2023-10</t>
  </si>
  <si>
    <t>154503263522023PE000595</t>
  </si>
  <si>
    <t>SOLICITACAO DE AUXILIO-EVENTO - DOCENTE JULIANA MARCHI - CEM - PARA PARTICIPACAO 12º COLAOB</t>
  </si>
  <si>
    <t>17/04/2023</t>
  </si>
  <si>
    <t>23006.001629/2023-17</t>
  </si>
  <si>
    <t>154503263522023PE000060</t>
  </si>
  <si>
    <t>19/04/2023</t>
  </si>
  <si>
    <t>23006.001632/2023-31</t>
  </si>
  <si>
    <t>154503263522023PE000067</t>
  </si>
  <si>
    <t>29/09/2023</t>
  </si>
  <si>
    <t>23006.019270/2023-34</t>
  </si>
  <si>
    <t>154503263522023PE000619</t>
  </si>
  <si>
    <t>AUXILIO EVENTOS ESTUDANTIS DE CARATER CIENTIFICO, ACADEMICO OU TECNOLOGICO - CBIE 2023</t>
  </si>
  <si>
    <t>23006.018018/2023-16</t>
  </si>
  <si>
    <t>154503263522023PE000617</t>
  </si>
  <si>
    <t>AQUISICAO POR IMPORTACAO DE CAMARA PARA ESTUDO DO POTENCIAL HIDRICO DAS PLANTAS COM CAPACIDADE DE 100 BAR, PARA UTILIZACAO NO PROJETO DE PESQUISA INTITULADO APOIANDO A PESQUISA, O ENSINO E A EXTENSAO COM FOCO EM PLANTAS, SOB A COORDENACAO DO PROF. ANSELMO NOGUEIRA.</t>
  </si>
  <si>
    <t>10/03/2023</t>
  </si>
  <si>
    <t>23006.005196/2023-79</t>
  </si>
  <si>
    <t>154503263522023PE411205</t>
  </si>
  <si>
    <t>PAGAMENTO DE BOLSAS DE TUTORIA PARA OS CURSOS DE CAPACITACAO DO NETEL - FTEAD, DOCENCIA COM TECNOLOGIAS</t>
  </si>
  <si>
    <t>26/09/2023</t>
  </si>
  <si>
    <t>23006.019315/2023-71</t>
  </si>
  <si>
    <t>154503263522023PE000602</t>
  </si>
  <si>
    <t>AQUISICAO POR IMPORTACAO DE CILINDRO CAPTURADOR DE VAPOR DE OLEO DE CARVAO MINERAL PARA ATENDIMENTO DE PROJETO DE PESQUISA INTITULADO DESIGN, SINTESE E CARACTERIZACAO DE SISTEMAS MOLECULARES PARA COLHEITA DE LUZ E SEPARACAO DE CARGAS, SOB COORDENACAO DO PROF. THIAGO BRANQUINHO.</t>
  </si>
  <si>
    <t>339036</t>
  </si>
  <si>
    <t>20/07/2023</t>
  </si>
  <si>
    <t>23006.028446/2022-68</t>
  </si>
  <si>
    <t>154503263522023PE000324</t>
  </si>
  <si>
    <t>PAGAMENTO DE COTA ASSOCIATIVA REFERENTE AO EXERCICIO DE 2023 AO GRUPO DE COOPERACAO INTERNACIONAL DE UNIVERSIDADES BRASILEIRAS (GCUB)</t>
  </si>
  <si>
    <t>335039</t>
  </si>
  <si>
    <t>148804</t>
  </si>
  <si>
    <t>23006.008724/2023-41</t>
  </si>
  <si>
    <t>154503263522023PE000529</t>
  </si>
  <si>
    <t>PAGAMENTO DA ANUIDADE 2023 A ASSOCIACAO NACIONAL DE POS-GRADUACAO E PESQUISA EM PLANEJAMENTO URBANO E REGIONAL - ANPUR</t>
  </si>
  <si>
    <t>148805</t>
  </si>
  <si>
    <t>23006.023038/2022-10</t>
  </si>
  <si>
    <t>154503263522023PE000530</t>
  </si>
  <si>
    <t>PAGAMENTO DE ANUIDADE DO ANO DE 2022 PARA A ASSOCIACAO UNIVERSIDADE EM REDE - UNIREDE</t>
  </si>
  <si>
    <t>148887</t>
  </si>
  <si>
    <t>23006.002034/2013-15</t>
  </si>
  <si>
    <t>154503263522023PE000616</t>
  </si>
  <si>
    <t>217884</t>
  </si>
  <si>
    <t>26/06/2023</t>
  </si>
  <si>
    <t>23006.011401/2023-35</t>
  </si>
  <si>
    <t>154503263522023PE000191</t>
  </si>
  <si>
    <t>XXII SEMINARIO NACIONAL DE BIBLIOTECAS UNIVERSITARIAS A SER REALIZADO ENTRE OS DIAS 28/11/2023 A 01/12/2023 NA CIDADE DE FLORIANOPOLIS/SC.</t>
  </si>
  <si>
    <t>14/07/2023</t>
  </si>
  <si>
    <t>23006.001260/2023-42</t>
  </si>
  <si>
    <t>154503263522023PE000309</t>
  </si>
  <si>
    <t>ETIQUETAS RFID (RADIO-FREQUENCY IDENTIFICATION) PARA MATERIAIS BIBLIOGRAFICOS COM AS SEGUINTES ESPECIFICACOES: ETIQUETA ELETRONICA COM UMA FINA CAMADA DE PAPEL ADESIVO, COMPOSTA POR UMA ANTENA, UM CAPACITOR E UM CHIP DE MEMORIA INTEGRADO, CAPAZ DE GRAVAR O NUMERO DE REGISTRO DE IDENTIFICACAO DE CADA UM DOS ITENS DE MIDIAS IMPRESSAS DO ACERVO (LIVROS, PERIODICOS, ETC.), PARA IDENTIFICACAO E SEGURANCA DOS MATERIAIS.</t>
  </si>
  <si>
    <t>28/07/2023</t>
  </si>
  <si>
    <t>23006.001258/2023-73</t>
  </si>
  <si>
    <t>154503263522023PE000367</t>
  </si>
  <si>
    <t>CONTRATACAO DE EMPRESA(S) PARA FORNECIMENTO DE MATERIAIS BIBLIOGRAFICOS NACIONAIS (LIVROS, PUBLICACOES TECNICAS, FOLHETOS, DENTRE OUTROS) PARA COMPOSICAO DOS ACERVOS BIBLIOGRAFICOS DAS BIBLIOTECAS DA FUNDACAO UNIVERSIDADE FEDERAL DO ABC ¿ UFABC.</t>
  </si>
  <si>
    <t>30/08/2023</t>
  </si>
  <si>
    <t>154503263522023PE000500</t>
  </si>
  <si>
    <t>154503263522023PE000501</t>
  </si>
  <si>
    <t>23006.001263/2023-86</t>
  </si>
  <si>
    <t>154503263522023PE000498</t>
  </si>
  <si>
    <t>RENOVACAO DO CONTRATO COM A EMPRESA ESPECIALIZADA TARGET ENGENHARIA E CONSULTORIA LTDA. PARA A PRESTACAO DE SERVICO DE VISUALIZACAO, ATUALIZACAO E GERENCIAMENTO PARA BASE TOTAL DE NORMAS TECNICAS ABNT E MERCOSUL, EM FORMATO ELETRONICO, PARA USO ILIMITADO DA COMUNIDADE ACADEMICA DA UFABC.</t>
  </si>
  <si>
    <t>217881</t>
  </si>
  <si>
    <t>27/09/2023</t>
  </si>
  <si>
    <t>23006.001294/2023-37</t>
  </si>
  <si>
    <t>154503263522023PE000609</t>
  </si>
  <si>
    <t>CONTRATACAO DE EMPRESA ESPECIALIZADA PARA PRESTACAO DE SERVICO DE ACESSO AOS E-BOOKS DA EDITORA SPRINGER-NATURE</t>
  </si>
  <si>
    <t>31/07/2023</t>
  </si>
  <si>
    <t>23006.001257/2023-29</t>
  </si>
  <si>
    <t>154503263522023PE000370</t>
  </si>
  <si>
    <t>CONTRATACAO DE EMPRESA(S) PARA FORNECIMENTO DE MATERIAIS BIBLIOGRAFICOS ESTRANGEIROS (LIVROS, PUBLICACOES TECNICAS, FOLHETOS, DENTRE OUTROS) PARA COMPOSICAO DOS ACERVOS BIBLIOGRAFICOS DAS BIBLIOTECAS DA FUNDACAO UNIVERSIDADE FEDERAL DO ABC ¿ UFABC.</t>
  </si>
  <si>
    <t>17/01/2023</t>
  </si>
  <si>
    <t>23006.028455/2022-59</t>
  </si>
  <si>
    <t>154503263522023PE401699</t>
  </si>
  <si>
    <t>PAGAMENTO DE ENCARGO DE CURSO E CONCURSO DOCENTE FEDERAL 2023</t>
  </si>
  <si>
    <t>14/09/2023</t>
  </si>
  <si>
    <t>23006.019400/2023-39</t>
  </si>
  <si>
    <t>154503263522023PE000556</t>
  </si>
  <si>
    <t>CONTRATACAO DE SERVICOS DA FUNDACAO DE APOIO PARA GESTAO ADMINISTRATIVA E FINANCEIRA DO PROJETO - CONSTRUCAO DO CONHECIMENTO AGROECOLOGICO NO GRANDE ABC PAULISTA: SABERES, MOVIMENTOS E PRATICAS PARA A TRANSICAO AGROECOLOGICA NO CINTURAO VERDE DO ESTADO DE SP (PARTE II)</t>
  </si>
  <si>
    <t>23006.017799/2023-13</t>
  </si>
  <si>
    <t>154503263522023PE000488</t>
  </si>
  <si>
    <t>CONTRATACAO DE EMPRESA ESPECIALIZADA PARA A PRESTACAO DE SERVICOS DE MONITORAMENTO DA MARCA DA UFABC EM REDES SOCIAIS, E EM OUTROS SITES DA INTERNET.</t>
  </si>
  <si>
    <t>02/08/2023</t>
  </si>
  <si>
    <t>23006.013297/2023-13</t>
  </si>
  <si>
    <t>154503263522023PE000378</t>
  </si>
  <si>
    <t>CONTRATACAO DE SERVICOS GRAFICOS - OFFSET</t>
  </si>
  <si>
    <t>31/08/2023</t>
  </si>
  <si>
    <t>23006.016163/2023-54</t>
  </si>
  <si>
    <t>154503263522023PE000505</t>
  </si>
  <si>
    <t>CONTRATACAO DE EMPRESA PARA CONFECCAO DE BANNERS E FAIXAS.</t>
  </si>
  <si>
    <t>18/04/2023</t>
  </si>
  <si>
    <t>23006.027970/2022-11</t>
  </si>
  <si>
    <t>154503263522023PE000066</t>
  </si>
  <si>
    <t>AQUISICAO PONTUAL DE MOVEIS.</t>
  </si>
  <si>
    <t>23006.012282/2023-38</t>
  </si>
  <si>
    <t>154503263522023PE000381</t>
  </si>
  <si>
    <t>21/09/2023</t>
  </si>
  <si>
    <t>23006.019607/2023-11</t>
  </si>
  <si>
    <t>154503263522023PE000591</t>
  </si>
  <si>
    <t>AQUISICAO DE RADIO COMUNICADOR</t>
  </si>
  <si>
    <t>23006.011707/2023-91</t>
  </si>
  <si>
    <t>154503263522023PE000379</t>
  </si>
  <si>
    <t>AQUISICAO DE MATERIAIS PERMANENTES PARA UTILIZACAO EM AULAS PRATICAS DOS CURSOS DE GRADUACAO DO CECS.</t>
  </si>
  <si>
    <t>154503263522023PE000486</t>
  </si>
  <si>
    <t>23006.014880/2023-41</t>
  </si>
  <si>
    <t>154503263522023PE000371</t>
  </si>
  <si>
    <t>MATERIAIS PERMANENTES PARA ATENDER O CURSO DE BACHARELADO EM FILOSOFIA</t>
  </si>
  <si>
    <t>22/08/2023</t>
  </si>
  <si>
    <t>23006.017657/2023-56</t>
  </si>
  <si>
    <t>154503263522023PE000467</t>
  </si>
  <si>
    <t>AQUISICAO DE MATERIAL PERMANENTE: MEDIDOR DE VAZAO E AQUARIO - PARA OS CURSOS DE BACHARELADO EM CIENCIAS BIOLOGICAS E BACHARELADO EM BIOTECNOLOGIA DA FUNDACAO UNIVERSIDADE FEDERAL DO ABC ¿ UFABC</t>
  </si>
  <si>
    <t>23006.011096/2023-81</t>
  </si>
  <si>
    <t>154503263522023PE000185</t>
  </si>
  <si>
    <t>26/07/2023</t>
  </si>
  <si>
    <t>23006.013920/2023-38</t>
  </si>
  <si>
    <t>154503263522023PE000339</t>
  </si>
  <si>
    <t>DOCUMENTO DE FORMALIZACAO DA DEMANDA PARA AQUISICAO DE MATERIAIS PERMANENTES - AUTOCLAVE, BOMBA DE VACUO E MAQUINA LAVA-LOUCAS.</t>
  </si>
  <si>
    <t>02/02/2023</t>
  </si>
  <si>
    <t>23006.025554/2022-89</t>
  </si>
  <si>
    <t>154503263522023PE404201</t>
  </si>
  <si>
    <t>AQUISICAO DE EQUIPAMENTOS PARA OS LABORATORIOS DIATICOS UMIDOS.</t>
  </si>
  <si>
    <t>03/02/2023</t>
  </si>
  <si>
    <t>23006.013998/2022-71</t>
  </si>
  <si>
    <t>154503263522023PE404702</t>
  </si>
  <si>
    <t>AQUISICAO DE EQUIPAMENTOS PARA ATENDER AS NECESSIDADES DOS LABORATORIOS DIDATICOS SECOS.</t>
  </si>
  <si>
    <t>23006.007611/2023-29</t>
  </si>
  <si>
    <t>154503263522023PE000383</t>
  </si>
  <si>
    <t>AQUISICAO E INSTALACAO DE CAPELAS DE EXAUSTAO DE GASES PARA OS LABORATORIOS DIDATICOS UMIDOS.</t>
  </si>
  <si>
    <t>154503263522023PE000384</t>
  </si>
  <si>
    <t>154503263522023PE000515</t>
  </si>
  <si>
    <t>154503263522023PE000516</t>
  </si>
  <si>
    <t>15/02/2023</t>
  </si>
  <si>
    <t>23006.013580/2020-01</t>
  </si>
  <si>
    <t>154503263522023PE406799</t>
  </si>
  <si>
    <t>PSS PATRONAL DE RAFAEL CELEGHINI SANTIAGO</t>
  </si>
  <si>
    <t>319113</t>
  </si>
  <si>
    <t>23/02/2023</t>
  </si>
  <si>
    <t>23006.013668/2022-86</t>
  </si>
  <si>
    <t>154503263522023PE408499</t>
  </si>
  <si>
    <t>24/02/2023</t>
  </si>
  <si>
    <t>23006.020749/2022-32</t>
  </si>
  <si>
    <t>154503263522023PE408599</t>
  </si>
  <si>
    <t>PSS POR SERVIDOR AFASTADO SEM REMUNERACAO - LAIS REGINA RIBEIRO VAROTTO.</t>
  </si>
  <si>
    <t>08/03/2023</t>
  </si>
  <si>
    <t>23006.003032/2021-45</t>
  </si>
  <si>
    <t>154503263522023PE410599</t>
  </si>
  <si>
    <t>23006.022107/2022-78</t>
  </si>
  <si>
    <t>154503263522023PE000061</t>
  </si>
  <si>
    <t>04/05/2023</t>
  </si>
  <si>
    <t>23006.006216/2023-29</t>
  </si>
  <si>
    <t>154503263522023PE000099</t>
  </si>
  <si>
    <t>10/04/2023</t>
  </si>
  <si>
    <t>23006.005991/2022-67</t>
  </si>
  <si>
    <t>154503263522023PE000045</t>
  </si>
  <si>
    <t>PAGAMENTO DE AUXILIO FINANCEIRO PARA EVONIR ALBRECHT.</t>
  </si>
  <si>
    <t>23006.000978/2023-11</t>
  </si>
  <si>
    <t>154503263522023PE000618</t>
  </si>
  <si>
    <t>23006.003180/2023-21</t>
  </si>
  <si>
    <t>154503263522023PE000513</t>
  </si>
  <si>
    <t>AQUISICAO DE BOMBONA PARA SECAO DE ENGENHARIA DE SEGURANCA DO TRABALHO</t>
  </si>
  <si>
    <t>17/03/2023</t>
  </si>
  <si>
    <t>23006.022564/2022-62</t>
  </si>
  <si>
    <t>154503263522023PE413501</t>
  </si>
  <si>
    <t>COMPRAS COMPARTILHADAS - AQUISICAO DE MATERIAIS PARA UTILIZACAO NOS LABORATORIOS DIDATICOS EM AULAS PRATICAS DOS CURSOS DE GRADUACAO.</t>
  </si>
  <si>
    <t>10/08/2023</t>
  </si>
  <si>
    <t>23006.016030/2023-88</t>
  </si>
  <si>
    <t>154503263522023PE000433</t>
  </si>
  <si>
    <t>AQUISICAO DE MATERIAIS DE CONSUMO PARA UTILIZACAO NOS LABORATORIOS DIDATICOS ¿ ITENS DESERTOS NO PREGAO ELETRONICO 27/2023.</t>
  </si>
  <si>
    <t>08/05/2023</t>
  </si>
  <si>
    <t>23006.009070/2023-73</t>
  </si>
  <si>
    <t>154503263522023PE000100</t>
  </si>
  <si>
    <t>CONTRATACAO DE SERVICO DE MANUTENCAO PREVENTIVA PARA MICROSCOPIO TRINOCULAR INVERTIDO DA MARCA NIKON PARA O BACHARELADO EM NEUROCIENCIAS DA UFABC.</t>
  </si>
  <si>
    <t>27/06/2023</t>
  </si>
  <si>
    <t>23006.012544/2023-64</t>
  </si>
  <si>
    <t>154503263522023PE000200</t>
  </si>
  <si>
    <t>DOCUMENTO DE FORMALIZACAO DA DEMANDA PARA CONTRATACAO DE SERVICO DE MANUTENCAO PREVENTIVA COM AQUISICAO DE INSUMOS PARA O SISTEMA DE ULTRAPURIFICACAO DE AGUA.</t>
  </si>
  <si>
    <t>30/06/2023</t>
  </si>
  <si>
    <t>23006.012998/2023-35</t>
  </si>
  <si>
    <t>154503263522023PE000220</t>
  </si>
  <si>
    <t>DOCUMENTO DE FORMALIZACAO DA DEMANDA PARA CONTRATACAO DE EMPRESA ESPECIALIZADA EM MANUTENCAO PREVENTIVA DE MICROSCOPIO LEICA - DM5500.</t>
  </si>
  <si>
    <t>03/07/2023</t>
  </si>
  <si>
    <t>154503263522023PE000221</t>
  </si>
  <si>
    <t>13/07/2023</t>
  </si>
  <si>
    <t>23006.013732/2023-18</t>
  </si>
  <si>
    <t>154503263522023PE000302</t>
  </si>
  <si>
    <t>DOCUMENTO DE FORMALIZACAO DA DEMANDA PARA CONTRATACAO DE MANUTENCAO PREVENTIVA PARA DOIS EQUIPAMENTOS DE CRIOSTATO PARA O BACHARELADO EM NEUROCIENCIAS</t>
  </si>
  <si>
    <t>17/07/2023</t>
  </si>
  <si>
    <t>23006.013908/2023-23</t>
  </si>
  <si>
    <t>154503263522023PE000315</t>
  </si>
  <si>
    <t>DOCUMENTO DE FORMALIZACAO DA DEMANDA PARA AQUISICAO DE PLASTICOS E VIDRARIAS.</t>
  </si>
  <si>
    <t>23/05/2023</t>
  </si>
  <si>
    <t>154503263522023PE000132</t>
  </si>
  <si>
    <t>AQUISICAO DE MATERIAL DE CONSUMO ¿ REAGENTES - PARA A COORDENACAO DOS LABORATORIOS DIDATICOS E PARA OS CURSOS DE BACHARELADO EM CIENCIAS BIOLOGICAS, BACHARELADO EM QUIMICA E BACHARELADO EM BIOTECNOLOGIA DA FUNDACAO UNIVERSIDADE FEDERAL DO ABC ¿ UFABC</t>
  </si>
  <si>
    <t>24/05/2023</t>
  </si>
  <si>
    <t>23006.009586/2023-18</t>
  </si>
  <si>
    <t>154503263522023PE000136</t>
  </si>
  <si>
    <t>AQUISICAO DE MATERIAL DE CONSUMO - TIRAS REAGENTES - PARA O CURSO DE BACHARELADO EM CIENCIAS BIOLOGICAS DA FUNDACAO UNIVERSIDADE FEDERAL DO ABC ¿ UFABC.</t>
  </si>
  <si>
    <t>154503263522023PE000133</t>
  </si>
  <si>
    <t>154503263522023PE000382</t>
  </si>
  <si>
    <t>AQUISICAO DE MATERIAL DE CONSUMO - TIRAS REAGENTES - PARA O CURSO DE BACHARELADO EM CIENCIAS BIOLOGICAS DA FUNDACAO UNIVERSIDADE FEDERAL DO ABC ¿ UFABC</t>
  </si>
  <si>
    <t>154503263522023PE000134</t>
  </si>
  <si>
    <t>27/04/2023</t>
  </si>
  <si>
    <t>23006.007480/2023-80</t>
  </si>
  <si>
    <t>154503263522023PE000085</t>
  </si>
  <si>
    <t>AQUISICAO DE MATERIAIS PARA JARDINAGEM PARA DESENVOLVIMENTO DE ACAO DE EXTENSAO.</t>
  </si>
  <si>
    <t>23006.013589/2023-56</t>
  </si>
  <si>
    <t>154503263522023PE000267</t>
  </si>
  <si>
    <t>10/07/2023</t>
  </si>
  <si>
    <t>23006.013683/2023-13</t>
  </si>
  <si>
    <t>154503263522023PE000295</t>
  </si>
  <si>
    <t>CONTRATACAO DE EMPRESA ESPECIALIZADA NA PRESTACAO DE SERVICOS DE IMPRESSAO FOTOGRAFICA, PARA ATENDIMENTO AS DEMANDAS DA PRO-REITORIA DE EXTENSAO E CULTURA - PROEC</t>
  </si>
  <si>
    <t>08/08/2023</t>
  </si>
  <si>
    <t>23006.015933/2023-41</t>
  </si>
  <si>
    <t>154503263522023PE000421</t>
  </si>
  <si>
    <t>CONTRATACAO DE EMPRESA ESPECIALIZADA EM SERVICOS DE PRODUCAO, GRAVACAO E EDICAO DE VIDEOS PARA ATENDER AS DEMANDAS DE ACAO DE EXTENSAO.</t>
  </si>
  <si>
    <t>23006.017076/2023-14</t>
  </si>
  <si>
    <t>154503263522023PE000444</t>
  </si>
  <si>
    <t>AQUISICAO DE REAGENTES E MATERIAIS DE LABORATORIO PARA DESENVOLVIMENTO DE ACOES DE EXTENSAO.</t>
  </si>
  <si>
    <t>217882</t>
  </si>
  <si>
    <t>26/05/2023</t>
  </si>
  <si>
    <t>23006.010461/2023-31</t>
  </si>
  <si>
    <t>154503263522023PE000145</t>
  </si>
  <si>
    <t>SOLICITACAO DE ABERTURA DE PROCESSO PARA RECONHECIMENTO DE DIVIDA</t>
  </si>
  <si>
    <t>23006.010463/2023-20</t>
  </si>
  <si>
    <t>154503263522023PE000146</t>
  </si>
  <si>
    <t>154503263522023PE000065</t>
  </si>
  <si>
    <t>AQUISICAO PONTUAL DE MOVEIS</t>
  </si>
  <si>
    <t>154503263522023PE000380</t>
  </si>
  <si>
    <t>23006.015830/2021-10</t>
  </si>
  <si>
    <t>154503263522023PE000588</t>
  </si>
  <si>
    <t>CONTRATACAO DE SERVICOS CONTINUOS DE MANUTENCAO PREVENTIVA E CORRETIVA EM GMGS (GRUPOS MOTOR GERADOR) INSTALADOS NAS UNIDADES DA FUNDACAO UNIVERSIDADE FEDERAL DO ABC.</t>
  </si>
  <si>
    <t>23006.013810/2023-76</t>
  </si>
  <si>
    <t>154503263522023PE000368</t>
  </si>
  <si>
    <t>DOCUMENTO DE FORMALIZACAO DA DEMANDA PARA CONTRATACAO DE MANUTENCAO PREVENTIVA (COM AQUISICAO DE MATERIAIS) DE EQUIPAMENTO ULTRAPURIFICADOR DE AGUA MILLI-Q.</t>
  </si>
  <si>
    <t>154503263522023PE000369</t>
  </si>
  <si>
    <t>23006.005124/2023-21</t>
  </si>
  <si>
    <t>154503263522023PE000141</t>
  </si>
  <si>
    <t>CONTRATACAO DE EMPRESA PARA AFERICAO, CALIBRACAO E MEDICAO DE MAQUINAS, INSTRUMENTOS, SENSORES, PADROES E EQUIPAMENTOS.</t>
  </si>
  <si>
    <t>23006.001831/2014-58</t>
  </si>
  <si>
    <t>154503263522023PE000590</t>
  </si>
  <si>
    <t>CONTRATACAO DE EMPRESA ESPECIALIZADA PARA PRESTACAO DE SERVICOS TECNICOS EM ENGENHARIA CONSULTIVA DE PROJETOS E GERENCIAMENTO GERAL, APOIO TECNICO, ELABORACAO E FISCALIZACAO DE PROJETOS E OBRAS PARA A IMPLANTACAO E ADEQUACAO DO CAMPUS SANTO ANDRE DA UFABC</t>
  </si>
  <si>
    <t>154503263522023PE000418</t>
  </si>
  <si>
    <t>23006.015660/2023-35</t>
  </si>
  <si>
    <t>154503263522023PE000374</t>
  </si>
  <si>
    <t>AQUISICAO DE LICENCA DE SOFTWARE ADS PARA UTILIZACAO EM AULAS PRATICAS DOS CURSOS DE GRADUACAO DO CECS</t>
  </si>
  <si>
    <t>339040</t>
  </si>
  <si>
    <t>23006.005703/2023-74</t>
  </si>
  <si>
    <t>154503263522023PE000386</t>
  </si>
  <si>
    <t>CONTRATACAO DE SERVICO DE OUTSOURCING DE IMPRESSAO</t>
  </si>
  <si>
    <t>217880</t>
  </si>
  <si>
    <t>23006.017957/2023-35</t>
  </si>
  <si>
    <t>154503263522023PE000571</t>
  </si>
  <si>
    <t>AQUISICAO DE SSD E MEMORIA RAM.</t>
  </si>
  <si>
    <t>15/09/2023</t>
  </si>
  <si>
    <t>23006.012651/2023-92</t>
  </si>
  <si>
    <t>154503263522023PE000559</t>
  </si>
  <si>
    <t>CONTRATACAO DE SERVICOS DE FORNECIMENTO DE LICENCA CORPORATIVA (ASSINATURA) DE SOFTWARE PARA ELABORACAO DE ORCAMENTOS DE REFERENCIA DE OBRAS E SERVICOS DE ENGENHARIA, EM PLATAFORMA WEB.</t>
  </si>
  <si>
    <t>23006.015655/2023-22</t>
  </si>
  <si>
    <t>154503263522023PE000375</t>
  </si>
  <si>
    <t>AQUISICAO DE LICENCA DE SOFTWARE AIMSUN PARA UTILIZACAO EM AULAS PRATICAS DOS CURSOS DE GRADUACAO DO CECS</t>
  </si>
  <si>
    <t>23006.020294/2023-36</t>
  </si>
  <si>
    <t>154503263522023PE000589</t>
  </si>
  <si>
    <t>AQUISICAO DE IMPRESSORA 3D PARA BACHARELADO EM FISICA.</t>
  </si>
  <si>
    <t>28/09/2023</t>
  </si>
  <si>
    <t>23006.001163/2019-73</t>
  </si>
  <si>
    <t>154503263522023PE000615</t>
  </si>
  <si>
    <t>CONTRATACAO DE PESSOA JURIDICA ESPECIALIZADA NA PRESTACAO DOS SERVICOS TERCEIRIZADOS DE CONDUCAO DE VEICULOS AUTOMOTORES PERTENCENTES A FROTA OFICIAL DA FUNDACAO UNIVERSIDADE FEDERAL DO ABC  UFABC</t>
  </si>
  <si>
    <t>339037</t>
  </si>
  <si>
    <t>VOBS0N41S1N</t>
  </si>
  <si>
    <t>G</t>
  </si>
  <si>
    <t>G21</t>
  </si>
  <si>
    <t>T19</t>
  </si>
  <si>
    <t>U19</t>
  </si>
  <si>
    <t>O19</t>
  </si>
  <si>
    <t>U23</t>
  </si>
  <si>
    <t>N21</t>
  </si>
  <si>
    <t>N22</t>
  </si>
  <si>
    <t>N41</t>
  </si>
  <si>
    <t>17/08/2023</t>
  </si>
  <si>
    <t>23006.017072/2023-36</t>
  </si>
  <si>
    <t>154503263522023NE400050</t>
  </si>
  <si>
    <t>EDITAL 04/2023 - PROGRAMA DE INICIACAO CIENTIFICA ENSINO MEDIO - PIC EM.</t>
  </si>
  <si>
    <t>20/06/2023</t>
  </si>
  <si>
    <t>23006.008151/2023-56</t>
  </si>
  <si>
    <t>154503263522023NE400036</t>
  </si>
  <si>
    <t>23006.020094/2023-83</t>
  </si>
  <si>
    <t>154503263522023NE400067</t>
  </si>
  <si>
    <t>PAGAMENTOS REFERENTES AO EDITAL Nº3/2023 - PROAP - (23006.012634/2023-55). PROGRAMA DE AUXILIO MONITORIA INCLUSIVA 2023</t>
  </si>
  <si>
    <t>154503263522023NE400068</t>
  </si>
  <si>
    <t>23006.017366/2022-87</t>
  </si>
  <si>
    <t>154503263522023NE400026</t>
  </si>
  <si>
    <t>23006.018388/2023-45</t>
  </si>
  <si>
    <t>154503263522023NE400063</t>
  </si>
  <si>
    <t>ED. 08/2023 - PESQUISANDO DESDE O PRIMEIRO DIA ACOES AFIRMATIVAS - PDPD AF</t>
  </si>
  <si>
    <t>06/03/2023</t>
  </si>
  <si>
    <t>154503263522023NE400004</t>
  </si>
  <si>
    <t>23006.025973/2022-11</t>
  </si>
  <si>
    <t>154503263522023NE000101</t>
  </si>
  <si>
    <t>154503263522023NE000102</t>
  </si>
  <si>
    <t>154503263522023NE000103</t>
  </si>
  <si>
    <t>154503263522023NE000104</t>
  </si>
  <si>
    <t>154503263522023NE000105</t>
  </si>
  <si>
    <t>154503263522023NE000106</t>
  </si>
  <si>
    <t>23006.001591/2023-82</t>
  </si>
  <si>
    <t>154503263522023NE400027</t>
  </si>
  <si>
    <t>23006.001627/2023-28</t>
  </si>
  <si>
    <t>154503263522023NE400025</t>
  </si>
  <si>
    <t>24/04/2023</t>
  </si>
  <si>
    <t>23006.001625/2023-39</t>
  </si>
  <si>
    <t>154503263522023NE400028</t>
  </si>
  <si>
    <t>22/05/2023</t>
  </si>
  <si>
    <t>154503263522023NE400031</t>
  </si>
  <si>
    <t>154503263522023NE400037</t>
  </si>
  <si>
    <t>25/07/2023</t>
  </si>
  <si>
    <t>23006.013987/2023-72</t>
  </si>
  <si>
    <t>154503263522023NE400039</t>
  </si>
  <si>
    <t>PAGAMENTOS REFERENTES AO EDITAL Nº1/2023 - PROAP - (23006.004284/2023-53). PROGRAMAS DE AUXILIOS SOCIOECONOMICOS 2023 - MODALIDADE AUXILIO PERMANENCIA.</t>
  </si>
  <si>
    <t>23006.014064/2023-38</t>
  </si>
  <si>
    <t>154503263522023NE400038</t>
  </si>
  <si>
    <t>PAGAMENTOS REFERENTES AO EDITAL Nº1/2023 - PROAP - (23006.004284/2023-53). PROGRAMAS DE AUXILIOS SOCIOECONOMICOS 2023 - MODALIDADE AUXILIO CRECHE.</t>
  </si>
  <si>
    <t>27/07/2023</t>
  </si>
  <si>
    <t>23006.014059/2023-25</t>
  </si>
  <si>
    <t>154503263522023NE400044</t>
  </si>
  <si>
    <t>PAGAMENTOS REFERENTES AO EDITAL Nº1/2023 - PROAP - (23006.004284/2023-53). PROGRAMAS DE AUXILIOS SOCIOECONOMICOS 2023 - MODALIDADE AUXILIO MORADIA.</t>
  </si>
  <si>
    <t>26/01/2023</t>
  </si>
  <si>
    <t>23006.000805/2023-01</t>
  </si>
  <si>
    <t>154503263522023NE400002</t>
  </si>
  <si>
    <t>20/03/2023</t>
  </si>
  <si>
    <t>23006.005270/2023-57</t>
  </si>
  <si>
    <t>154503263522023NE400011</t>
  </si>
  <si>
    <t>23006.005687/2023-10</t>
  </si>
  <si>
    <t>154503263522023NE400010</t>
  </si>
  <si>
    <t>31/03/2023</t>
  </si>
  <si>
    <t>23006.028386/2022-83</t>
  </si>
  <si>
    <t>154503263522023NE400019</t>
  </si>
  <si>
    <t>23006.028388/2022-72</t>
  </si>
  <si>
    <t>154503263522023NE400018</t>
  </si>
  <si>
    <t>154503263522023NE400042</t>
  </si>
  <si>
    <t>PROGRAMA DE BOLSAS DE INICIACAO CIENTIFICA</t>
  </si>
  <si>
    <t>154503263522023NE400043</t>
  </si>
  <si>
    <t>154503263522023NE400041</t>
  </si>
  <si>
    <t>PROGRAMA DE BOLSAS DE IC PESQUISANDO DESDE O PRIMEIRO DIA - PDPD - EDITAL 11/2022</t>
  </si>
  <si>
    <t>23006.017071/2023-91</t>
  </si>
  <si>
    <t>154503263522023NE400049</t>
  </si>
  <si>
    <t>EDITAL 07/2023 - PROGRAMA PESQUISANDO DESDE O PRIMEIRO DIA - PDPD.</t>
  </si>
  <si>
    <t>23/08/2023</t>
  </si>
  <si>
    <t>23006.017064/2023-90</t>
  </si>
  <si>
    <t>154503263522023NE400051</t>
  </si>
  <si>
    <t>EDITAL 03/2023 - PROGRAMA DE INICIACAO CIENTIFICA - PIC.</t>
  </si>
  <si>
    <t>22/09/2023</t>
  </si>
  <si>
    <t>23006.018393/2023-58</t>
  </si>
  <si>
    <t>154503263522023NE400071</t>
  </si>
  <si>
    <t>ED. 09/2023 - PESQUISANDO DESDE O PRIMEIRO DIA INICIACAO TECNOLOGICA E INOVACAO - PDPD ITI</t>
  </si>
  <si>
    <t>19/01/2023</t>
  </si>
  <si>
    <t>23006.028447/2022-11</t>
  </si>
  <si>
    <t>154503263522023NE400001</t>
  </si>
  <si>
    <t>23006.005044/2023-76</t>
  </si>
  <si>
    <t>154503263522023NE400007</t>
  </si>
  <si>
    <t>23006.005047/2023-18</t>
  </si>
  <si>
    <t>154503263522023NE400006</t>
  </si>
  <si>
    <t>11/04/2023</t>
  </si>
  <si>
    <t>154503263522023NE400023</t>
  </si>
  <si>
    <t>23006.007119/2023-53</t>
  </si>
  <si>
    <t>154503263522023NE400022</t>
  </si>
  <si>
    <t>23006.007125/2023-19</t>
  </si>
  <si>
    <t>154503263522023NE400021</t>
  </si>
  <si>
    <t>23006.007127/2023-08</t>
  </si>
  <si>
    <t>154503263522023NE400020</t>
  </si>
  <si>
    <t>11/05/2023</t>
  </si>
  <si>
    <t>23006.009468/2023-18</t>
  </si>
  <si>
    <t>154503263522023NE400030</t>
  </si>
  <si>
    <t>18/05/2023</t>
  </si>
  <si>
    <t>23006.009589/2023-51</t>
  </si>
  <si>
    <t>154503263522023NE500018</t>
  </si>
  <si>
    <t>12/06/2023</t>
  </si>
  <si>
    <t>154503263522023NE400032</t>
  </si>
  <si>
    <t>CONCESSAO DE BOLSAS PARA A ACAO ESCOLA PREPARATORIA DA UFABC - INSTRUTORES- EDITAL Nº 3/2023 - PROEC. - REFORCO</t>
  </si>
  <si>
    <t>23006.009948/2023-71</t>
  </si>
  <si>
    <t>154503263522023NE500021</t>
  </si>
  <si>
    <t>SOLICITACAO DE AUXILIO PARA DISCENTE PARTICIPAR DO EVENTO 15 ENCONTRO REGIONAL SUDESTE DE HISTORIA ORAL</t>
  </si>
  <si>
    <t>23006.011264/2023-39</t>
  </si>
  <si>
    <t>154503263522023NE400033</t>
  </si>
  <si>
    <t>CONCESSAO DE BOLSAS PARA AS ACOES DE EXTENSAO E CULTURA - EDITAL Nº 54/2023 - PROEC.</t>
  </si>
  <si>
    <t>19/06/2023</t>
  </si>
  <si>
    <t>154503263522023NE400034</t>
  </si>
  <si>
    <t>CONCESSAO DE BOLSAS DA ESCOLA PREPARATORIA 2023 - EDITAL N 89/2022 PROEC</t>
  </si>
  <si>
    <t>22/06/2023</t>
  </si>
  <si>
    <t>23006.011604/2023-21</t>
  </si>
  <si>
    <t>154503263522023NE500025</t>
  </si>
  <si>
    <t>SOLICITACAO DE AUXILIO EVENTUAL PARA DISCENTE PARTICIPAR DO VI CONGRESSO DE EXTENSAO AUGM</t>
  </si>
  <si>
    <t>154503263522023NE400047</t>
  </si>
  <si>
    <t>CONCESSAO DE BOLSAS PARA AS ACOES DE EXTENSAO E CULTURA - EDITAL Nº 64/2023 - PROEC.</t>
  </si>
  <si>
    <t>30/03/2023</t>
  </si>
  <si>
    <t>23006.005147/2023-36</t>
  </si>
  <si>
    <t>154503263522023NE500005</t>
  </si>
  <si>
    <t>23006.006237/2023-44</t>
  </si>
  <si>
    <t>154503263522023NE500006</t>
  </si>
  <si>
    <t>23006.005178/2023-97</t>
  </si>
  <si>
    <t>154503263522023NE500009</t>
  </si>
  <si>
    <t>23006.005591/2023-51</t>
  </si>
  <si>
    <t>154503263522023NE500007</t>
  </si>
  <si>
    <t>23006.005941/2023-80</t>
  </si>
  <si>
    <t>154503263522023NE500008</t>
  </si>
  <si>
    <t>154503263522023NE400024</t>
  </si>
  <si>
    <t>25/04/2023</t>
  </si>
  <si>
    <t>23006.006486/2023-30</t>
  </si>
  <si>
    <t>154503263522023NE400029</t>
  </si>
  <si>
    <t>23006.006410/2023-12</t>
  </si>
  <si>
    <t>154503263522023NE500013</t>
  </si>
  <si>
    <t>23006.007727/2023-68</t>
  </si>
  <si>
    <t>154503263522023NE500012</t>
  </si>
  <si>
    <t>01/06/2023</t>
  </si>
  <si>
    <t>23006.010197/2023-35</t>
  </si>
  <si>
    <t>154503263522023NE500019</t>
  </si>
  <si>
    <t>23006.011503/2023-51</t>
  </si>
  <si>
    <t>154503263522023NE400035</t>
  </si>
  <si>
    <t>PROCESSO DE GESTAO DAS BOLSAS DO PEAT.</t>
  </si>
  <si>
    <t>23006.012074/2023-39</t>
  </si>
  <si>
    <t>154503263522023NE500028</t>
  </si>
  <si>
    <t>AUXILIO EXTRASSALA PARA VISITA AO NUCLEO ARPOADOR DO PARQUE ESTADUAL ITINGUCU DURANTE A EXPEDICAO ECOLOGIA DO LITORAL.</t>
  </si>
  <si>
    <t>ANDRE ETEROVIC</t>
  </si>
  <si>
    <t>21/06/2023</t>
  </si>
  <si>
    <t>154503263522023NE500023</t>
  </si>
  <si>
    <t>CLARISSA BONVENT</t>
  </si>
  <si>
    <t>154503263522023NE500024</t>
  </si>
  <si>
    <t>DANIELA AMARAL DE PAULA</t>
  </si>
  <si>
    <t>03/03/2023</t>
  </si>
  <si>
    <t>23006.000307/2023-51</t>
  </si>
  <si>
    <t>154503263522023NE500002</t>
  </si>
  <si>
    <t>23006.001514/2023-22</t>
  </si>
  <si>
    <t>154503263522023NE500001</t>
  </si>
  <si>
    <t>15/03/2023</t>
  </si>
  <si>
    <t>23006.004167/2023-90</t>
  </si>
  <si>
    <t>154503263522023NE500003</t>
  </si>
  <si>
    <t>16/03/2023</t>
  </si>
  <si>
    <t>23006.003760/2023-19</t>
  </si>
  <si>
    <t>154503263522023NE500004</t>
  </si>
  <si>
    <t>23006.005548/2023-96</t>
  </si>
  <si>
    <t>154503263522023NE500014</t>
  </si>
  <si>
    <t>23006.005615/2023-72</t>
  </si>
  <si>
    <t>154503263522023NE500015</t>
  </si>
  <si>
    <t>23006.006276/2023-41</t>
  </si>
  <si>
    <t>154503263522023NE500011</t>
  </si>
  <si>
    <t>23006.006592/2023-13</t>
  </si>
  <si>
    <t>154503263522023NE500016</t>
  </si>
  <si>
    <t>154503263522023NE500027</t>
  </si>
  <si>
    <t>LUIS HENRYQUE SANTOS BEZERRA</t>
  </si>
  <si>
    <t>23006.004662/2023-07</t>
  </si>
  <si>
    <t>154503263522023NE400009</t>
  </si>
  <si>
    <t>21/03/2023</t>
  </si>
  <si>
    <t>23006.027292/2022-97</t>
  </si>
  <si>
    <t>154503263522023NE400014</t>
  </si>
  <si>
    <t>154503263522023NE400015</t>
  </si>
  <si>
    <t>30/05/2023</t>
  </si>
  <si>
    <t>23006.016512/2022-57</t>
  </si>
  <si>
    <t>154503263522023NE000186</t>
  </si>
  <si>
    <t>24/08/2023</t>
  </si>
  <si>
    <t>154503263522023NE000329</t>
  </si>
  <si>
    <t>154503263522023NE000330</t>
  </si>
  <si>
    <t>19/07/2023</t>
  </si>
  <si>
    <t>154503263522023NE000277</t>
  </si>
  <si>
    <t>CONCESSAO DE SUBSIDIO PARA PAGAMENTO DE REFEICOES NO RESTAURANTE UNIVERSITARIO PARA ALUNOS DA POS_x0002_GRADUACAO DA UFABC. DECORRENTE DO PROCESSO 23006.003721/2022-31, QUE TRATA DA CONTRATACAO DE EMPRESA PARA PREPARO E FORNECIMENTO DE REFEICAO</t>
  </si>
  <si>
    <t>154503263522023NE000276</t>
  </si>
  <si>
    <t>07/07/2023</t>
  </si>
  <si>
    <t>23006.011597/2023-68</t>
  </si>
  <si>
    <t>154503263522023NE500042</t>
  </si>
  <si>
    <t>23006.012471/2023-19</t>
  </si>
  <si>
    <t>154503263522023NE500043</t>
  </si>
  <si>
    <t>FABIO DOS SANTOS DE SOUZA</t>
  </si>
  <si>
    <t>01/08/2023</t>
  </si>
  <si>
    <t>23006.013318/2023-09</t>
  </si>
  <si>
    <t>154503263522023NE500096</t>
  </si>
  <si>
    <t>JULIANA CAMINO CASTRO</t>
  </si>
  <si>
    <t>23006.012701/2023-31</t>
  </si>
  <si>
    <t>154503263522023NE500104</t>
  </si>
  <si>
    <t>MARINA DINIZ BARBEZANI</t>
  </si>
  <si>
    <t>23006.012815/2023-81</t>
  </si>
  <si>
    <t>154503263522023NE500103</t>
  </si>
  <si>
    <t>BEATRIZ RISSATHO CIPRIANO</t>
  </si>
  <si>
    <t>154503263522023NE500099</t>
  </si>
  <si>
    <t>GLENDA SINARA TEODORO DE LIMA</t>
  </si>
  <si>
    <t>11/08/2023</t>
  </si>
  <si>
    <t>23006.013866/2023-21</t>
  </si>
  <si>
    <t>154503263522023NE500138</t>
  </si>
  <si>
    <t>AUXILIO EVENTOS ESTUDANTIS DE CARATER CIENTIFICO, ACADEMICO OU TECNOLOGICO68° CONGRESSO BRASILEIRO DE GENETICA JULIANA FAURE DA SILVA COSTA</t>
  </si>
  <si>
    <t>JULIANA FAURE DA SILVA COSTA</t>
  </si>
  <si>
    <t>29/08/2023</t>
  </si>
  <si>
    <t>23006.016060/2023-94</t>
  </si>
  <si>
    <t>154503263522023NE500167</t>
  </si>
  <si>
    <t>AUXILIO EVENTOS ESTUDANTIS DE CARATER CIENTIFICO, ACADEMICO OU TECNOLOGICO RENAN GABRIEL DE ASSIS -  XXI BRAZILIAN MATERIALS RESEARCH SOCIETY MEETING (XXI B- MRS)</t>
  </si>
  <si>
    <t>RENAN GABRIEL DE ASSIS</t>
  </si>
  <si>
    <t>23006.016495/2023-39</t>
  </si>
  <si>
    <t>154503263522023NE500168</t>
  </si>
  <si>
    <t>AUXILIO EVENTOS ESTUDANTIS - LUCAS SEVIERI CHAGAS - XXI B-MRS MEETING</t>
  </si>
  <si>
    <t>LUCAS SEVIERI CHAGAS</t>
  </si>
  <si>
    <t>23006.016568/2023-92</t>
  </si>
  <si>
    <t>154503263522023NE500166</t>
  </si>
  <si>
    <t>AUXILIO EVENTOS ESTUDANTIS - BRUNO SILVA SIMAO XXI B-MRS MEETING DA SBPMAT</t>
  </si>
  <si>
    <t>BRUNO SILVA SIMAO</t>
  </si>
  <si>
    <t>23006.013629/2023-60</t>
  </si>
  <si>
    <t>154503263522023NE500169</t>
  </si>
  <si>
    <t>AUXILIO EVENTOS ESTUDANTIS DE CARATER CIENTIFICO, ACADEMICO OU TECNOLOGICO CAROLINA KAFKA NEVES XXI B-MRS MEETING</t>
  </si>
  <si>
    <t>CAROLINA KAFKA NEVES</t>
  </si>
  <si>
    <t>23006.015340/2023-85</t>
  </si>
  <si>
    <t>154503263522023NE500173</t>
  </si>
  <si>
    <t>AUXILIO EVENTOS ESTUDANTIS - FERNANDA ROSSI BARBOZA XV SIMPOSIO DE ENGENHARIA BIOMEDICA</t>
  </si>
  <si>
    <t>FERNANDA ROSSI BARBOZA</t>
  </si>
  <si>
    <t>23006.015343/2023-19</t>
  </si>
  <si>
    <t>154503263522023NE500172</t>
  </si>
  <si>
    <t>AUXILIO EVENTOS ESTUDANTIS - JHONNATHAN HENRY RODRIGUES PEREIRA SEB 2023: XV SIMPOSIO DE ENGENHARIA BIOMEDICA</t>
  </si>
  <si>
    <t>JHONNATHAN HENRY RODRIGUES PEREIRA</t>
  </si>
  <si>
    <t>23006.013869/2023-64</t>
  </si>
  <si>
    <t>154503263522023NE500177</t>
  </si>
  <si>
    <t>AUXILIO EVENTOS ESTUDANTIS - CAMILA FERREIRA DE SOUZA  XII EPPEQ (ENCONTRO PAULISTA EM ENSINO DE QUIMICA)</t>
  </si>
  <si>
    <t>CAMILA FERREIRA DE SOUZA</t>
  </si>
  <si>
    <t>23006.014596/2023-75</t>
  </si>
  <si>
    <t>154503263522023NE500176</t>
  </si>
  <si>
    <t>AUXILIO EVENTOS ESTUDANTIS DE CARATER CIENTIFICO, ACADEMICO OU TECNOLOGICO - VINICIUS DOS PASSOS DE SOUZA XXI ENCONTRO DA SOCIEDADE BRASILEIRA DE PESQUISA EM MATERIAIS (SBPMAT)</t>
  </si>
  <si>
    <t>VINICIUS DOS PASSOS DE SOUZA</t>
  </si>
  <si>
    <t>23006.014946/2023-01</t>
  </si>
  <si>
    <t>154503263522023NE500175</t>
  </si>
  <si>
    <t>AUXILIO EVENTOS ESTUDANTIS DE CARATER CIENTIFICO, ACADEMICO OU TECNOLOGICO - RODRIGO MORATO DE SOUZA PERFI XXI B-MRS MEETING 2023</t>
  </si>
  <si>
    <t>RODRIGO MORATO DE SOUZA PERFI</t>
  </si>
  <si>
    <t>23006.015380/2023-27</t>
  </si>
  <si>
    <t>154503263522023NE500178</t>
  </si>
  <si>
    <t>AUXILIO EVENTOS ESTUDANTIS DE CARATER CIENTIFICO, ACADEMICO OU TECNOLOGICO  SEB 2023: XV SIMPOSIO DE ENGENHARIA BIOMEDICA FELIPE BRAGA FONSECA</t>
  </si>
  <si>
    <t>FELIPE BRAGA FONSECA</t>
  </si>
  <si>
    <t>23006.016703/2023-08</t>
  </si>
  <si>
    <t>154503263522023NE500179</t>
  </si>
  <si>
    <t>AUXILIO EVENTOS ESTUDANTIS DE CARATER CIENTIFICO, ACADEMICO OU TECNOLOGICOXXI B-MRS MEETING JULIANA SOARES DA SILVA DE OLIVEIRA</t>
  </si>
  <si>
    <t>JULIANA SOARES DA SILVA DE OLIVEIRA</t>
  </si>
  <si>
    <t>23006.016701/2023-19</t>
  </si>
  <si>
    <t>154503263522023NE500195</t>
  </si>
  <si>
    <t>AUXILIO PARA O EVENTO STATE OF THE MAP BRASIL 2023</t>
  </si>
  <si>
    <t>LUCCA LEON FRANCO</t>
  </si>
  <si>
    <t>154503263522023NE500098</t>
  </si>
  <si>
    <t>MARIANA ESTEVES FELIX PENHA</t>
  </si>
  <si>
    <t>154503263522023NE500102</t>
  </si>
  <si>
    <t>GABRIEL ALVES</t>
  </si>
  <si>
    <t>154503263522023NE500100</t>
  </si>
  <si>
    <t>23006.011969/2023-56</t>
  </si>
  <si>
    <t>154503263522023NE500081</t>
  </si>
  <si>
    <t>23006.013267/2023-15</t>
  </si>
  <si>
    <t>154503263522023NE500097</t>
  </si>
  <si>
    <t>BEATRIZ FAVERO BEDIN</t>
  </si>
  <si>
    <t>23006.012846/2023-32</t>
  </si>
  <si>
    <t>154503263522023NE500101</t>
  </si>
  <si>
    <t>THAINA SOARES FRANCHIN</t>
  </si>
  <si>
    <t>04/08/2023</t>
  </si>
  <si>
    <t>23006.013377/2023-79</t>
  </si>
  <si>
    <t>154503263522023NE500118</t>
  </si>
  <si>
    <t>LORENA VIDO LOPES</t>
  </si>
  <si>
    <t>23006.014141/2023-50</t>
  </si>
  <si>
    <t>154503263522023NE500119</t>
  </si>
  <si>
    <t>TOMAS GUIMARAES PELLEGRINO</t>
  </si>
  <si>
    <t>23006.013444/2023-55</t>
  </si>
  <si>
    <t>154503263522023NE500132</t>
  </si>
  <si>
    <t>AUXILIO EVENTOS ESTUDANTIS DE CARATER CIENTIFICO, ACADEMICO OU TECNOLOGICOX CONGRESSO BRASILEIRO DE HERPETOLOGIA MARCELLA MARQUES ROSA</t>
  </si>
  <si>
    <t>MARCELLA MARQUES ROSA</t>
  </si>
  <si>
    <t>23006.013438/2023-06</t>
  </si>
  <si>
    <t>154503263522023NE500137</t>
  </si>
  <si>
    <t>AUXILIO EVENTOS ESTUDANTIS DE CARATER CIENTIFICO, ACADEMICO OU TECNOLOGICOGENDER(ED) LABOR - SAGS 2023 CONFERENCE GABRIELA PAULA SILVA ALVES</t>
  </si>
  <si>
    <t>GABRIELA PAULA SILVA ALVES</t>
  </si>
  <si>
    <t>23006.012950/2023-27</t>
  </si>
  <si>
    <t>154503263522023NE500056</t>
  </si>
  <si>
    <t>PAGAMENTO DE AUXILIO PARA PARTICIPACAO DE DISCENTES NA ATIVIDADE DE CAMPO - SEGUNDA OFICINA DE GEOPROCESSAMENTO RELACIONADA A ACAO DE EXTENSAO AUTOCARTOGRAFIA DO TERRITORIO DA COMUNIDADE QUILOMBOLA DE IVAPORUNDUVA</t>
  </si>
  <si>
    <t>23006.013063/2023-76</t>
  </si>
  <si>
    <t>154503263522023NE500062</t>
  </si>
  <si>
    <t>SOLICITACAO DE AUXILIO PARA DISCENTE PARTICIPAR DO EVENTO 51º CONGRESSO BRASILEIRO DE EDUCACAO EM ENGENHARIA (COBENGE 2023)</t>
  </si>
  <si>
    <t>PEDRO HENRIQUE LIMA BEZERRA DOS SANTOS</t>
  </si>
  <si>
    <t>23006.013590/2023-81</t>
  </si>
  <si>
    <t>154503263522023NE500055</t>
  </si>
  <si>
    <t>SOLICITACAO DE AUXILIO PARA DISCENTE PARTICIPAR DO EVENTO CONGRESSO DA SOCIEDADE BRASILEIRA DE COMPUTACAO (CSBC)</t>
  </si>
  <si>
    <t>JULIA OLIVEIRA PESSOA</t>
  </si>
  <si>
    <t>23006.013002/2023-17</t>
  </si>
  <si>
    <t>154503263522023NE500142</t>
  </si>
  <si>
    <t>SOLICITACAO DE AUXILIO EVENTUAL PARA DISCENTES PARTICIPAREM DO EVENTO SAO PAULO OCEAN WEEK 2023.</t>
  </si>
  <si>
    <t>154503263522023NE500141</t>
  </si>
  <si>
    <t>SOLICITACAO DE AUXILIO PARA DISCENTE PARTICIPAR DO EVENTO IV COBICET - CONGRESSO BRASILEIRO INTERDISCIPLINAR EM CIENCIA E TECNOLOGIA.</t>
  </si>
  <si>
    <t>23/03/2023</t>
  </si>
  <si>
    <t>23006.026351/2022-18</t>
  </si>
  <si>
    <t>154503263522023NE400016</t>
  </si>
  <si>
    <t>23006.014324/2023-75</t>
  </si>
  <si>
    <t>154503263522023NE500091</t>
  </si>
  <si>
    <t>PAGAMENTO DE AUXILIO FINANCEIRO PARA MOBILIDADE ACADEMICA INTERNACIONAL DE ESTUDANTES DE GRADUACAO NO AMBITO DO PROGRAMA ESCALA DA ASSOCIACAO DE UNIVERSIDADES GRUPO MONTEVIDEO (AUGM) - SEGUNDO SEMESTRE/2023</t>
  </si>
  <si>
    <t>23006.014326/2023-64</t>
  </si>
  <si>
    <t>154503263522023NE500092</t>
  </si>
  <si>
    <t>PAGAMENTO DE AUXILIO FINANCEIRO PARA MOBILIDADE ACADEMICA INTERNACIONAL DE ESTUDANTES DE POS-GRADUACAO NO AMBITO DO PROGRAMA ESCALA DA ASSOCIACAO DE UNIVERSIDADES GRUPO MONTEVIDEO (AUGM) - SEGUNDO SEMESTRE/2023</t>
  </si>
  <si>
    <t>GUILHERME GINJO</t>
  </si>
  <si>
    <t>23006.017112/2023-40</t>
  </si>
  <si>
    <t>154503263522023NE400064</t>
  </si>
  <si>
    <t>PAGAMENTO DE BOLSA NA MODALIDADE BOLSA MOBILIDADE INTERNACIONAL DE GRADUACAO INCOMING, NO AMBITO DO PROGRAMA ESCALA PARA ESTUDANTES DE GRADUACAO, DA ASSOCIACAO DE UNIVERSIDADES DO GRUPO MONTEVIDEU.</t>
  </si>
  <si>
    <t>154503263522023NE400017</t>
  </si>
  <si>
    <t>23006.024849/2022-38</t>
  </si>
  <si>
    <t>154503263522023NE400003</t>
  </si>
  <si>
    <t>154503263522023NE400046</t>
  </si>
  <si>
    <t>06/04/2023</t>
  </si>
  <si>
    <t>23006.004397/2023-59</t>
  </si>
  <si>
    <t>154503263522023NE000095</t>
  </si>
  <si>
    <t>12/05/2023</t>
  </si>
  <si>
    <t>23006.008442/2023-44</t>
  </si>
  <si>
    <t>154503263522023NE000138</t>
  </si>
  <si>
    <t>23006.007384/2023-31</t>
  </si>
  <si>
    <t>154503263522023NE000234</t>
  </si>
  <si>
    <t>ANUIDADE DA AGENCIA DE DESENVOLVIMENTO DO GRANDE ABC.</t>
  </si>
  <si>
    <t>AGENCIA DE DESENVOLVIMENTO ECONOMICO DO GRANDE ABC</t>
  </si>
  <si>
    <t>0061</t>
  </si>
  <si>
    <t>CONTRIBUICAO A AGENCIA DE DESENVOLVIMENTO DO GRANDE ABC (ADABC)</t>
  </si>
  <si>
    <t>148889</t>
  </si>
  <si>
    <t>23006.007556/2023-77</t>
  </si>
  <si>
    <t>154503263522023NE000213</t>
  </si>
  <si>
    <t>CONTRATACAO DE EMPRESA ESPECIALIZADA PARA A PRESTACAO DE SERVICOS DE SUBSCRICAO DE ACESSO WEB A BANCO DE IMAGENS ELETRONICAS E VETORES</t>
  </si>
  <si>
    <t>R.M. AUAR VIDEO TECH</t>
  </si>
  <si>
    <t>23006.008502/2023-29</t>
  </si>
  <si>
    <t>154503263522023NE000237</t>
  </si>
  <si>
    <t>CONTRATACAO DE ASSOCIACAO BIANUAL A SOCIEDADE BRASILEIRA DE MATEMATICA APLICADA E COMPUTACIONAL.</t>
  </si>
  <si>
    <t>SOCIEDADE BRASILEIRA DE MATEMATICA A E COMPUTACIONAL</t>
  </si>
  <si>
    <t>0060</t>
  </si>
  <si>
    <t>CONTRIBUICAO A SOCIEDADE BRASILEIRA DE MATEMATICA APLICADA E COMPUTACIONAL (SBMAC)</t>
  </si>
  <si>
    <t>148811</t>
  </si>
  <si>
    <t>23006.009104/2023-20</t>
  </si>
  <si>
    <t>154503263522023NE000233</t>
  </si>
  <si>
    <t>ANUIDADE DE ASSOCIACAO A SOCIEDADE BRASILEIRA DE COMPUTACAO.</t>
  </si>
  <si>
    <t>SOCIEDADE BRASILEIRA DE COMPUTACAO</t>
  </si>
  <si>
    <t>0033</t>
  </si>
  <si>
    <t>CONTRIBUICAO A SOCIEDADE BRASILEIRA DE COMPUTACAO (SBC)</t>
  </si>
  <si>
    <t>148809</t>
  </si>
  <si>
    <t>14/02/2023</t>
  </si>
  <si>
    <t>23006.002202/2023-36</t>
  </si>
  <si>
    <t>154503263522023NE000025</t>
  </si>
  <si>
    <t>23006.002203/2023-81</t>
  </si>
  <si>
    <t>154503263522023NE000028</t>
  </si>
  <si>
    <t>154503263522023NE000033</t>
  </si>
  <si>
    <t>154503263522023NE000034</t>
  </si>
  <si>
    <t>05/05/2023</t>
  </si>
  <si>
    <t>154503263522023NE000126</t>
  </si>
  <si>
    <t>28/06/2023</t>
  </si>
  <si>
    <t>154503263522023NE000227</t>
  </si>
  <si>
    <t>23006.012105/2023-51</t>
  </si>
  <si>
    <t>154503263522023NE000228</t>
  </si>
  <si>
    <t>ANDREIA SILVA</t>
  </si>
  <si>
    <t>23006.0018033/2023-5</t>
  </si>
  <si>
    <t>154503263522023NE000404</t>
  </si>
  <si>
    <t>23006.000271/2023-13</t>
  </si>
  <si>
    <t>154503263522023NE000249</t>
  </si>
  <si>
    <t>PAGAMENTO DE ANUIDADE DA ASSOCIACAO BRASILEIRA DAS EDITORAS UNIVERSITARIAS (ABEU) 2023</t>
  </si>
  <si>
    <t>0026</t>
  </si>
  <si>
    <t>CONTRIBUICAO A ASSOCIACAO BRASILEIRA DAS EDITORAS UNIVERSITARIAS (ABEU)</t>
  </si>
  <si>
    <t>148807</t>
  </si>
  <si>
    <t>02/03/2023</t>
  </si>
  <si>
    <t>23006.012703/2020-88</t>
  </si>
  <si>
    <t>154503263522023NE000048</t>
  </si>
  <si>
    <t>23006.001270/2019-00</t>
  </si>
  <si>
    <t>154503263522023NE000093</t>
  </si>
  <si>
    <t>12/04/2023</t>
  </si>
  <si>
    <t>23006.000870/2019-42</t>
  </si>
  <si>
    <t>154503263522023NE000096</t>
  </si>
  <si>
    <t>28/04/2023</t>
  </si>
  <si>
    <t>23006.004565/2020-63</t>
  </si>
  <si>
    <t>154503263522023NE000120</t>
  </si>
  <si>
    <t>04/07/2023</t>
  </si>
  <si>
    <t>154503263522023NE000232</t>
  </si>
  <si>
    <t>23006.005439/2023-79</t>
  </si>
  <si>
    <t>154503263522023NE000246</t>
  </si>
  <si>
    <t>SOLICITACAO DE CONTRATACAO DE SERVICO DE TRANSPORTE RODOVIARIO PARA AS CARGAS IMPORTADAS PELA UFABC.</t>
  </si>
  <si>
    <t>CDR TRANSPORTES E LOGISTICA INTEGRADA LTDA</t>
  </si>
  <si>
    <t>154503263522023NE000247</t>
  </si>
  <si>
    <t>154503263522023NE000308</t>
  </si>
  <si>
    <t>23006.013440/2023-77</t>
  </si>
  <si>
    <t>154503263522023NE000306</t>
  </si>
  <si>
    <t>CONTRATACAO DO SERVICO DE ACESSO ONLINE A TABELA DE FRETES INTERNACIONAIS TACT IATA PARA O ANO DE 2024.</t>
  </si>
  <si>
    <t>IATA NETHERLANDS DATA PUBLICATIONS</t>
  </si>
  <si>
    <t>23006.008723/2023-05</t>
  </si>
  <si>
    <t>154503263522023NE000345</t>
  </si>
  <si>
    <t>PAGAMENTO DA ANUIDADE 2023 A ASSOCIACAO NACIONAL DE POS-GRADUACAO EM FILOSOFIA - ANPOF</t>
  </si>
  <si>
    <t>ASSOCIACAO NACIONAL DE POS-GRADUACAO EM FILOSOFIA</t>
  </si>
  <si>
    <t>0035</t>
  </si>
  <si>
    <t>CONTRIBUICAO A ASSOCIACAO NACIONAL DE POS-GRADUACAO EM FILOSOFIA (ANPOF)</t>
  </si>
  <si>
    <t>148810</t>
  </si>
  <si>
    <t>13/03/2023</t>
  </si>
  <si>
    <t>23006.001283/2023-57</t>
  </si>
  <si>
    <t>154503263522023NE000056</t>
  </si>
  <si>
    <t>06/06/2023</t>
  </si>
  <si>
    <t>23006.001106/2023-71</t>
  </si>
  <si>
    <t>154503263522023NE000199</t>
  </si>
  <si>
    <t>PAGAMENTO DE TAXAS AO INPI.</t>
  </si>
  <si>
    <t>INSTITUTO NACIONAL DA PROPRIEDADE INDUSTRIAL</t>
  </si>
  <si>
    <t>33913905</t>
  </si>
  <si>
    <t>23006.002332/2020-26</t>
  </si>
  <si>
    <t>154503263522023NE000200</t>
  </si>
  <si>
    <t>CONTRATACAO DE CONSULTORIA ESPECIALIZADA EM PROPRIEDADE INTELECTUAL</t>
  </si>
  <si>
    <t>KASZNAR LEONARDOS BARBOSA COLONNA ROSMAN VIANNA AGENTES</t>
  </si>
  <si>
    <t>23006.000689/2023-12</t>
  </si>
  <si>
    <t>154503263522023NE000226</t>
  </si>
  <si>
    <t>PAGAMENTO DE ANUIDADE A ASSOCIACAO NACIONAL DE ENTIDADES PROMOTORAS DE EMPREENDIMENTOS INOVADORES (ANPROTEC) - 2023</t>
  </si>
  <si>
    <t>ASSOCIACAO NACIONAL DE ENTIDADES PROMOTORAS DE EMPREEN</t>
  </si>
  <si>
    <t>0021</t>
  </si>
  <si>
    <t>CONTRIBUICAO A ASSOCIACAO NACIONAL DE ENTIDADES PROMOTORAS DE EMPREENDIMENTOS INOVADORES (ANPROTEC)</t>
  </si>
  <si>
    <t>148806</t>
  </si>
  <si>
    <t>23006.000691/2023-91</t>
  </si>
  <si>
    <t>154503263522023NE000248</t>
  </si>
  <si>
    <t>PAGAMENTO DE ANUIDADE AO FORUM NACIONAL DE GESTORES DE INOVACAO E TRANSFERENCIA DE TECNOLOGIA (FORTEC)</t>
  </si>
  <si>
    <t>FORUM NACIONAL DE GESTORES DE INOVACAO E TRANSFERENCIA</t>
  </si>
  <si>
    <t>0022</t>
  </si>
  <si>
    <t>CONTRIBUICAO AO FORUM NACIONAL DE GESTORES DE INOVACAO E TRANSFERENCIA DE TECNOLOGIA (FORTEC)</t>
  </si>
  <si>
    <t>148888</t>
  </si>
  <si>
    <t>23006.023514/2022-01</t>
  </si>
  <si>
    <t>154503263522023NE000047</t>
  </si>
  <si>
    <t>23006.003233/2023-12</t>
  </si>
  <si>
    <t>154503263522023NE000285</t>
  </si>
  <si>
    <t>ACORDO DE PARCERIA ENTRE SESC E UFABC NA MODALIDADE MIS (MATRICULA DE INTERESSE SOCIAL)</t>
  </si>
  <si>
    <t>SERVICO SOCIAL DO COMERCIO - SESC - ADMINISTRACAO REGIO</t>
  </si>
  <si>
    <t>23/01/2023</t>
  </si>
  <si>
    <t>154503263522023NE000004</t>
  </si>
  <si>
    <t>23006.001848/2019-10</t>
  </si>
  <si>
    <t>154503263522023NE000015</t>
  </si>
  <si>
    <t>17/02/2023</t>
  </si>
  <si>
    <t>154503263522023NE000039</t>
  </si>
  <si>
    <t>154503263522023NE000040</t>
  </si>
  <si>
    <t>23006.002035/2013-51</t>
  </si>
  <si>
    <t>154503263522023NE000041</t>
  </si>
  <si>
    <t>03/05/2023</t>
  </si>
  <si>
    <t>23006.006679/2023-91</t>
  </si>
  <si>
    <t>154503263522023NE000122</t>
  </si>
  <si>
    <t>23006.001876/2013-41</t>
  </si>
  <si>
    <t>154503263522023NE000256</t>
  </si>
  <si>
    <t>CONTRATACAO DE PESSOA JURIDICA PARA FORNECIMENTO DE AGUA E SERVICO DE COLETA DE ESGOTO PARA AS UNIDADES DE SAO BERNARDO DO CAMPO</t>
  </si>
  <si>
    <t>154503263522023NE000255</t>
  </si>
  <si>
    <t>11/07/2023</t>
  </si>
  <si>
    <t>154503263522023NE000257</t>
  </si>
  <si>
    <t>154503263522023NE000260</t>
  </si>
  <si>
    <t>154503263522023NE000309</t>
  </si>
  <si>
    <t>23006.015618/2023-14</t>
  </si>
  <si>
    <t>154503263522023NE400045</t>
  </si>
  <si>
    <t>PROCESSO SELETIVO DE BOLSISTA PARA ATUACAO NA MODALIDADE DE TREINAMENTO E APOIO TECNICO EM PESQUISA (TATP) JUNTO A CENTRAL MULTIUSUARIO DE BIODIVERSIDADE E CONSERVACAO (CMBC) - EDITAL 14/2023</t>
  </si>
  <si>
    <t>23006.015671/2023-15</t>
  </si>
  <si>
    <t>154503263522023NE400048</t>
  </si>
  <si>
    <t>PAGAMENTO DE BOLSISTA PARA ATUACAO NA MODALIDADE DE BOLSA DE TREINAMENTO E APOIO TECNICO EM PESQUISA (TATP), CENTRAL EXPERIMENTAL MULTIUSUARIO DE SANTO ANDRE (CEM-SA). EDITAL 15/2023.</t>
  </si>
  <si>
    <t>23006.018869/2023-51</t>
  </si>
  <si>
    <t>154503263522023NE400052</t>
  </si>
  <si>
    <t>EDITAL 16/2023 - TATP NEAB E NEG</t>
  </si>
  <si>
    <t xml:space="preserve"> 23006.028380/2022-1</t>
  </si>
  <si>
    <t>154503263522023NE400008</t>
  </si>
  <si>
    <t>23006.005262/2023-19</t>
  </si>
  <si>
    <t>154503263522023NE400012</t>
  </si>
  <si>
    <t>154503263522023NE400013</t>
  </si>
  <si>
    <t>23006.008987/2023-51</t>
  </si>
  <si>
    <t>154503263522023NE500017</t>
  </si>
  <si>
    <t>23006.005043/2023-21</t>
  </si>
  <si>
    <t>154503263522023NE400005</t>
  </si>
  <si>
    <t>23006.006551/2023-27</t>
  </si>
  <si>
    <t>154503263522023NE500010</t>
  </si>
  <si>
    <t>23006.012082/2023-85</t>
  </si>
  <si>
    <t>154503263522023NE500026</t>
  </si>
  <si>
    <t>PAGAMENTO DE AUXILIO FINANCEIRO PARA ALESSANDRO JACQUES RIBEIRO</t>
  </si>
  <si>
    <t>ALESSANDRO JACQUES RIBEIRO</t>
  </si>
  <si>
    <t>23006.012630/2023-77</t>
  </si>
  <si>
    <t>154503263522023NE500063</t>
  </si>
  <si>
    <t>PAGAMENTO DE AUXILIO FINANCEIRO PARA NAZAR ARAKELIAN</t>
  </si>
  <si>
    <t>NAZAR ARAKELIAN</t>
  </si>
  <si>
    <t>23006.019275/2023-67</t>
  </si>
  <si>
    <t>154503263522023NE400065</t>
  </si>
  <si>
    <t>GESTAO DE BOLSAS DE TUTORIA DO NETEL - CURSOS DA UAB, VAGAS DA UFABC.</t>
  </si>
  <si>
    <t>23006.018148/2023-41</t>
  </si>
  <si>
    <t>154503263522023NE500187</t>
  </si>
  <si>
    <t>AUXILIO PARA PARTICIPACAO EM EVENTOS (DISCENTES) -  LATIN AMERICAN ROBOTICS COMPETITION</t>
  </si>
  <si>
    <t>154503263522023NE500225</t>
  </si>
  <si>
    <t>SOLICITACAO DE AUXILIO PARA DISCENTE PARTICIPAR DO EVENTO JORNADAS DO LEGH</t>
  </si>
  <si>
    <t>ANDRESSA ALMEIDA BELO DA SILVA</t>
  </si>
  <si>
    <t>23006.019231/2023-37</t>
  </si>
  <si>
    <t>154503263522023NE500190</t>
  </si>
  <si>
    <t>SOLICITACAO DE AUXILIO PARA INSCRICAO DE DOCENTE NO EVENTO XLII CONGRESSO NACIONAL DE MATEMATICA APLICADA E COMPUTACIONAL (CNMAC).</t>
  </si>
  <si>
    <t>ERIKA ALEJANDRA RADA MORA</t>
  </si>
  <si>
    <t>27/02/2023</t>
  </si>
  <si>
    <t>23006.023081/2021-02</t>
  </si>
  <si>
    <t>154503263522023NE000043</t>
  </si>
  <si>
    <t>22/03/2023</t>
  </si>
  <si>
    <t>23006.026616/2022-70</t>
  </si>
  <si>
    <t>154503263522023NE000066</t>
  </si>
  <si>
    <t>154503263522023NE000107</t>
  </si>
  <si>
    <t>20/04/2023</t>
  </si>
  <si>
    <t>23006.001280/2023-13</t>
  </si>
  <si>
    <t>154503263522023NE000108</t>
  </si>
  <si>
    <t>02/06/2023</t>
  </si>
  <si>
    <t>23006.001220/2023-09</t>
  </si>
  <si>
    <t>154503263522023NE000192</t>
  </si>
  <si>
    <t>16/06/2023</t>
  </si>
  <si>
    <t>23006.001264/2023-21</t>
  </si>
  <si>
    <t>154503263522023NE000205</t>
  </si>
  <si>
    <t>CONTRATACAO DE SERVICO PARA OBTENCAO DO DIGITAL OBJECT IDENTIFIER (DOI) EM ARTIGOS CIENTIFICOS DE PERIODICOS DA UFABC</t>
  </si>
  <si>
    <t>23006.001282/2023-11</t>
  </si>
  <si>
    <t>154503263522023NE000210</t>
  </si>
  <si>
    <t>CONTRATACAO DE EMPRESA ESPECIALIZADA PARA FORNECIMENTO DE ASSINATURA ANUAL DE LIVROS ELETRONICOS (E-BOOKS) DA EDITORA WILEY SUBSCRIPTION SERVICES INC. ATRAVES DE SEU REPRESENTANTE EXCLUSIVO NO BRASIL DOTLIB REPRESENTACAO EDITORIAL LTDA PARA USO ILIMITADO DE DISCENTES, DOCENTES E DEMAIS SERVIDORES DA FUNDACAO UNIVERSIDADE FEDERAL DO ABC  UFABC.</t>
  </si>
  <si>
    <t>DOT LIB INFORMATION LLC.</t>
  </si>
  <si>
    <t>23006.001297/2023-71</t>
  </si>
  <si>
    <t>154503263522023NE000275</t>
  </si>
  <si>
    <t>CONTRATACAO DA CONTINUIDADE DE ACESSO ONLINE DO SISTEMA CDD (CLASSIFICACAO DECIMAL DE DEWEY), DENOMINADO WEBDEWEY, PARA USO DE ATE 09 (NOVE) BIBLIOTECARIOS SIMULTANEAMENTE NAS BIBLIOTECAS DA UNIVERSIDADE FEDERAL DO ABC  UFABC</t>
  </si>
  <si>
    <t>OCLC ONLINE COMPUTER LIBRARY CENTER, INC.</t>
  </si>
  <si>
    <t>23006.001267/2023-64</t>
  </si>
  <si>
    <t>154503263522023NE000380</t>
  </si>
  <si>
    <t>CONSTITUI OBJETO DO PRESENTE INSTRUMENTO A AQUISICAO DE FITAS PARA CONSERVACAO E REPARODE MATERIAIS BIBLIOGRAFICOS, SENDO ELAS: FILMOLUX 610 50M X 6 CM (PARA PROTECAO DE ETIQUETAS)E FILMOPLAST SH 25M X 3CM (PARA PROTECAO DA PARTE INTERNA DA LOMBADA).</t>
  </si>
  <si>
    <t>MC RESTAURACAO, COMERCIO, IMPORTACAO E EXPORTACAO EIRE</t>
  </si>
  <si>
    <t>23006.006125/2023-93</t>
  </si>
  <si>
    <t>154503263522023NE000125</t>
  </si>
  <si>
    <t>23006.008157/2023-23</t>
  </si>
  <si>
    <t>154503263522023NE000137</t>
  </si>
  <si>
    <t>05/06/2023</t>
  </si>
  <si>
    <t>23006.009340/2023-46</t>
  </si>
  <si>
    <t>154503263522023NE000193</t>
  </si>
  <si>
    <t>CONTRATACAO REFERENTE AO SERVICO DE CAPACITACAO EXTERNA PARA PARTICIPACAO NO CURSO FISCALIZACAO DE CONTRATOS - CALCULOS E ANALISE DE DOCUMENTOS TRABALHISTAS E PREVIDENCIARIOS PARA PREVENIR A RESPONSABILIDADE SUBSIDIARIA DA ADMINISTRACAO.</t>
  </si>
  <si>
    <t>PRIORI TREINAMENTO E APERFEICOAMENTO LTDA</t>
  </si>
  <si>
    <t>23006.010592/2023-18</t>
  </si>
  <si>
    <t>154503263522023NE000220</t>
  </si>
  <si>
    <t>PAGAMENTO DE INSCRICAO EM CONGRESSO DE AUDITORIA E CONTROLE INTERNO - COBACI 2023</t>
  </si>
  <si>
    <t>UNIAO NACIONAL DOS AUDITORES DO MINISTERIO DA EDUCACAO</t>
  </si>
  <si>
    <t>23006.012003/2023-36</t>
  </si>
  <si>
    <t>154503263522023NE000250</t>
  </si>
  <si>
    <t>CONTRATACAO REFERENTE A SERVICO DE CAPACITACAO EXTERNA PARA PARTICIPACAO NO 18º ENCONTRO DE SECRETARIADO E GESTAO DE PESSOAS - ESAFI ESCOLA</t>
  </si>
  <si>
    <t>ESAFI - ESCOLA DE ADMINISTRACAO E TREINAMENTO LTDA</t>
  </si>
  <si>
    <t>23006.006753/2023-79</t>
  </si>
  <si>
    <t>154503263522023NE000284</t>
  </si>
  <si>
    <t>CONTRATACAO DE CURSO PREPARATORIO PARA CERTIFICACAO CBPP VERSAO 3.0 (ON-LINE)</t>
  </si>
  <si>
    <t>ASSOCIATION OF BUSINESS PROCESS MANAGEMENT PROFESSIONAL</t>
  </si>
  <si>
    <t>154503263522023NE000287</t>
  </si>
  <si>
    <t>CONTRATACAO PARA A PARTICIPACAO EM EVENTO CIENTIFICO BIBLIOTECONOMICO DENOMINADO ¿XXII SEMINARIO NACIONAL DE BIBLIOTECAS UNIVERSITARIAS¿ A SER REALIZADO ENTRE OS DIAS 28/11/2023 A 01/12/2023 NA CIDADE DE FLORIANOPOLIS/SC.</t>
  </si>
  <si>
    <t>FEDERACAO BRASILEIRA DE ASSOCIACOES DE BIBLIOTECARIOS,</t>
  </si>
  <si>
    <t>23006.013188/2023-04</t>
  </si>
  <si>
    <t>154503263522023NE000286</t>
  </si>
  <si>
    <t>CONTRATACAO REFERENTE A SERVICO DE CAPACITACAO EXTERNA PARA PARTICIPACAO DE SERVIDORES NO X ENCONTRO NACIONAL DE OBRAS PUBLICAS - ENOP</t>
  </si>
  <si>
    <t>23006.013026/2023-68</t>
  </si>
  <si>
    <t>154503263522023NE000311</t>
  </si>
  <si>
    <t>CONTRATACAO DE CURSO COMPLETO DA PLANILHA DE CUSTOS, FORMACAO DE PRECOS E TERCEIRIZACAO PARA OS SERVIDORES DA PREFEITURA UNIVERSITARIA.</t>
  </si>
  <si>
    <t>CONSULTRE CONSULTORIA E TREINAMENTO LTDA</t>
  </si>
  <si>
    <t>18/08/2023</t>
  </si>
  <si>
    <t>23006.013820/2023-10</t>
  </si>
  <si>
    <t>154503263522023NE000321</t>
  </si>
  <si>
    <t>PARTICIPACAO DE SERVIDORES DA AGENCIA DE INOVACAO NO EVENTO DE CAPACITACAO 43º CONGRESSO INTERNACIONAL DA ASSOCIACAO BRASILEIRA DA PROPRIEDADE INTELECTUAL  ABPI</t>
  </si>
  <si>
    <t>ABPI ASSOCIACAO BRASILEIRA DA PROPRIEDADE INTELECTUAL</t>
  </si>
  <si>
    <t>13/09/2023</t>
  </si>
  <si>
    <t>23006.017782/2023-66</t>
  </si>
  <si>
    <t>154503263522023NE000376</t>
  </si>
  <si>
    <t>CONTRATACAO PARA A PARTICIPACAO EM EVENTO CIENTIFICO BIBLIOTECONOMICO, DENOMINADO SCIELO 25 CIENCIA ABERTA COM IDEIA.</t>
  </si>
  <si>
    <t>23006.001552/2023-85</t>
  </si>
  <si>
    <t>154503263522023NE000019</t>
  </si>
  <si>
    <t>27/01/2023</t>
  </si>
  <si>
    <t>23006.028456/2022-01</t>
  </si>
  <si>
    <t>154503263522023NE000010</t>
  </si>
  <si>
    <t>23112.006171/2023-85</t>
  </si>
  <si>
    <t>154049152662023NE000556</t>
  </si>
  <si>
    <t>PAGAMENTO DE GRATIFICACAO POR ENCARGO DE CURSO E CONCURSO (GECC) - 2023NC000004 (SEI 1172078) -NORMA FELICIDADE LOPES DA SILVA VALENCIO, SIAPE-1149329, CPF-032.306.638-02.</t>
  </si>
  <si>
    <t>FUNDACAO UNIVERSIDADE FEDERAL DE SAO CARLOS</t>
  </si>
  <si>
    <t>154049</t>
  </si>
  <si>
    <t>154049152662023NE000557</t>
  </si>
  <si>
    <t>PAGAMENTO DE GRATIFICACAO POR ENCARGO DE CURSO E CONCURSO (GECC) - 2023NC000006 (SEI 1172080) - GUSTAVO HOEPFNER,  SIAPE-1315039,  CPF-024.990.289-39.</t>
  </si>
  <si>
    <t>23079.200461/2023-77</t>
  </si>
  <si>
    <t>153115152362023NE000922</t>
  </si>
  <si>
    <t>CCINT - IMPORTANCIA EMPENHADA PARA ATENDER DESPESAS COM PGTO. DAS ATIVIDADES REALIZADAS COM CURSO E CONCURSO EM NOME WALCY SANTOS ,  SIAPE: 361504 - CPF. 605.794.717-72, CONFORME NOTA DE CREDITO  2023NC000005 DA FUNDACAO UNIVERSIDADE FEDERAL DO ABC. AUTORIZADO PELA PR-3. UB: DIVERSAS.</t>
  </si>
  <si>
    <t>UNIVERSIDADE FEDERAL DO RIO DE JANEIRO</t>
  </si>
  <si>
    <t>153115</t>
  </si>
  <si>
    <t>23072.200831/2023-36</t>
  </si>
  <si>
    <t>153062152292023NE000207</t>
  </si>
  <si>
    <t>PAGAMENTO DE GRATIFICACAO POR ENCARGO DE CURSO E CONCURSO JOHN WILLIAM MACQUAR  RIE SIAPE-2104054 CPF-703.938.221-09</t>
  </si>
  <si>
    <t>UNIVERSIDADE FEDERAL DE MINAS GERAIS</t>
  </si>
  <si>
    <t>153062</t>
  </si>
  <si>
    <t>23006.012840/2022-84</t>
  </si>
  <si>
    <t>154503263522023NE000029</t>
  </si>
  <si>
    <t>09/02/2023</t>
  </si>
  <si>
    <t>23006.001525/2022-21</t>
  </si>
  <si>
    <t>154503263522023NE000020</t>
  </si>
  <si>
    <t>23006.012952/2022-35</t>
  </si>
  <si>
    <t>154503263522023NE000190</t>
  </si>
  <si>
    <t>154503263522023NE000191</t>
  </si>
  <si>
    <t>23006.003699/2022-29</t>
  </si>
  <si>
    <t>154503263522023NE000196</t>
  </si>
  <si>
    <t>AQUISICAO DE ARMARIOS CORTA FOGO.</t>
  </si>
  <si>
    <t>JEDAL REDENTOR INDUSTRIA E COMERCIO LTDA</t>
  </si>
  <si>
    <t>154503263522023NE000219</t>
  </si>
  <si>
    <t>AQUISICAO DE MOBILIARIO GERAL</t>
  </si>
  <si>
    <t>23006.014925/2022-05</t>
  </si>
  <si>
    <t>154503263522023NE000222</t>
  </si>
  <si>
    <t>AQUISICAO DE CORTINAS.</t>
  </si>
  <si>
    <t>PERSIANAS NOVA AMERICA LTDA</t>
  </si>
  <si>
    <t>44905251</t>
  </si>
  <si>
    <t>PECAS NAO INCORPORAVEIS A IMOVEIS</t>
  </si>
  <si>
    <t>29/06/2023</t>
  </si>
  <si>
    <t>154503263522023NE000229</t>
  </si>
  <si>
    <t>24/03/2023</t>
  </si>
  <si>
    <t>23006.000322/2023-07</t>
  </si>
  <si>
    <t>154503263522023NE000068</t>
  </si>
  <si>
    <t>23006.006818/2023-86</t>
  </si>
  <si>
    <t>154503263522023NE000288</t>
  </si>
  <si>
    <t>IMPORTACAO DE ACESSORIOS, LASERS E PORTA AMOSTRAS NECESSARIOS PARA O PROJETO DE PESQUISA INTITULADO SINTESE E PROPRIEDADES FISICAS DE PEROVSKITAS HIBRIDAS ORGANICO-INORGANICO DE BAIXA DIMENSIONALIDADE, DEVIDAMENTE APROVADO PELO CNPQ, PROF. GUSTAVO DALPIAN.</t>
  </si>
  <si>
    <t>PICOQUANT GMBH</t>
  </si>
  <si>
    <t>23006.013435/2023-64</t>
  </si>
  <si>
    <t>154503263522023NE000294</t>
  </si>
  <si>
    <t>SOLICITACAO DE IMPORTACAO DOS EQUIPAMENTOS DIMPLING GRINDER, ULTRASSONIC DISK CUTTER E TWIN-JET ELECTROPOLISHER PROJETO FINEP REFERENCIA 0349/18 CONTRATO 04.19.0138.01 SOB COORDENACAO DO PROFESSOR FABIO FURLAN FERREIRA PROFESSOR RESPONSAVEL PELA AQUISICAO JOSE JAVIER SAEZ ACUÑA</t>
  </si>
  <si>
    <t>E. A. FISCHIONE INSTRUMENTS, INC.</t>
  </si>
  <si>
    <t>23006.025219/2022-81</t>
  </si>
  <si>
    <t>154503263522023NE000243</t>
  </si>
  <si>
    <t>AQUISICAO DE MATERIAL PERMANENTE PARA O CECS.</t>
  </si>
  <si>
    <t>WIDETECH AUTOMACAO LTDA</t>
  </si>
  <si>
    <t>154503263522023NE000244</t>
  </si>
  <si>
    <t>SUNRISE CSE COMERCIO, SERVICOS E ENGENHARIA LTDA</t>
  </si>
  <si>
    <t>23006.009435/2023-60</t>
  </si>
  <si>
    <t>154503263522023NE000340</t>
  </si>
  <si>
    <t>AQUISICAO DE MATERIAIS PERMANENTES PARA UTILIZACAO EM AULAS PRATICAS DOS CURSOS DE GRADUACAO DO CECS</t>
  </si>
  <si>
    <t>VIVO LICITACOES LTDA</t>
  </si>
  <si>
    <t>154503263522023NE000341</t>
  </si>
  <si>
    <t>CLAVES E NOTAS COMERCIO DE INSTRUMENTOS MUSICAIS LTDA</t>
  </si>
  <si>
    <t>44905212</t>
  </si>
  <si>
    <t>APARELHOS E UTENSILIOS DOMESTICOS</t>
  </si>
  <si>
    <t>44905238</t>
  </si>
  <si>
    <t>MAQ., FERRAMENTAS  E  UTENSILIOS  DE  OFICINA</t>
  </si>
  <si>
    <t>154503263522023NE000342</t>
  </si>
  <si>
    <t>VOLTCOM DO BRASIL LTDA</t>
  </si>
  <si>
    <t>44905204</t>
  </si>
  <si>
    <t>APARELHOS DE MEDICAO E ORIENTACAO</t>
  </si>
  <si>
    <t>154503263522023NE000343</t>
  </si>
  <si>
    <t>INFANTARIA COMERCIAL EIRELI</t>
  </si>
  <si>
    <t>154503263522023NE000344</t>
  </si>
  <si>
    <t>REDNOV FERRAMENTAS LTDA.</t>
  </si>
  <si>
    <t>23006.013569/2023-85</t>
  </si>
  <si>
    <t>154503263522023NE000346</t>
  </si>
  <si>
    <t>DOCUMENTO DE FORMALIZACAO DA DEMANDA PARA AQUISICAO DE ULTRAFREEZER - 80°C VERTICAL.</t>
  </si>
  <si>
    <t>WEST LAB COMERCIO DE PRODUTOS PARA LABORATORIO LTDA</t>
  </si>
  <si>
    <t>44905228</t>
  </si>
  <si>
    <t>MAQUINAS E EQUIPAMENTOS DE NATUREZA INDUSTRIAL</t>
  </si>
  <si>
    <t>23006.022715/2022-82</t>
  </si>
  <si>
    <t>154503263522023NE000238</t>
  </si>
  <si>
    <t>AQUISICAO DE EQUIPAMENTOS INCUBADORA E MICRODESTILADOR, PARA OS CURSOS DE BACHARELADO EM BIOTECNOLOGIA E BACHARELADO EM CIENCIAS BIOLOGICAS DA FUNDACAO UNIVERSIDADE FEDERAL DO ABC  UFABC</t>
  </si>
  <si>
    <t>BETAQUIMICA EQUIPAMENTOS PARA LABORATORIO LTDA</t>
  </si>
  <si>
    <t>23006.010034/2023-52</t>
  </si>
  <si>
    <t>154503263522023NE000290</t>
  </si>
  <si>
    <t>AQUISICAO DE MATERIAL PERMANENTE: ITENS DIVERSOS - PARA OS CURSOS DE BACHARELADO EM CIENCIAS BIOLOGICAS E BACHARELADO EM BIOTECNOLOGIA DA FUNDACAO UNIVERSIDADE FEDERAL DO ABC  UFABC</t>
  </si>
  <si>
    <t>DOUGLAS CORDEIRO LTDA</t>
  </si>
  <si>
    <t>23006.011899/2023-36</t>
  </si>
  <si>
    <t>154503263522023NE000324</t>
  </si>
  <si>
    <t>AQUISICAO DE EQUIPAMENTOS PARA O CURSO DE BACHARELADO FISICA DA FUNDACAO UNIVERSIDADE FEDERAL DO ABC  UFABC</t>
  </si>
  <si>
    <t>IDM SOLUCOES PUBLICAS LTDA</t>
  </si>
  <si>
    <t>23006.012953/2023-61</t>
  </si>
  <si>
    <t>154503263522023NE000384</t>
  </si>
  <si>
    <t>MATERIAIS PERMANENTES PARA LICENCIATURA EM FILOSOFIA E LICENCIATURA EM QUIMICA</t>
  </si>
  <si>
    <t>JR2 COMERCIO DE VARIEDADES LTDA</t>
  </si>
  <si>
    <t>44905233</t>
  </si>
  <si>
    <t>EQUIPAMENTOS PARA AUDIO, VIDEO E FOTO</t>
  </si>
  <si>
    <t>154503263522023NE000385</t>
  </si>
  <si>
    <t>M &amp; B COMERCIO E DISTRIBUICAO LTDA</t>
  </si>
  <si>
    <t>154503263522023NE000117</t>
  </si>
  <si>
    <t>154503263522023NE000118</t>
  </si>
  <si>
    <t>23006.007614/2023-62</t>
  </si>
  <si>
    <t>154503263522023NE000388</t>
  </si>
  <si>
    <t>QUARTZ INDUSTRIA E COMERCIO DE EQUIPAMENTOS PARA LABORA</t>
  </si>
  <si>
    <t>154503263522023NE000389</t>
  </si>
  <si>
    <t>LOCCUS DO BRASIL LTDA</t>
  </si>
  <si>
    <t>154503263522023NE000390</t>
  </si>
  <si>
    <t>FAMIL LAB DISTRIBUIDORA E COMERCIO ATACADISTA LTDA</t>
  </si>
  <si>
    <t>154503263522023NE000391</t>
  </si>
  <si>
    <t>POLUX COMERCIAL EIRELI</t>
  </si>
  <si>
    <t>154503263522023NE000392</t>
  </si>
  <si>
    <t>ALFER SCIENTIFIC EQUIPAMENTOS PARA LABORATORIOS LTDA</t>
  </si>
  <si>
    <t>154503263522023NE000393</t>
  </si>
  <si>
    <t>23006.014784/2021-31</t>
  </si>
  <si>
    <t>154503263522023NE000396</t>
  </si>
  <si>
    <t>CONTRATACAO DE SERVICOS DE TRADUCAO DE TEXTOS E INTERPRETACAO SIMULTANEA</t>
  </si>
  <si>
    <t>NETLINGUAE - IDIOMAS E PESQUISA LTDA</t>
  </si>
  <si>
    <t>23006.015138/2023-53</t>
  </si>
  <si>
    <t>154503263522023NE000349</t>
  </si>
  <si>
    <t>PARTICIPACAO DA EDITORA DA UFABC NO EVENTO 1ª FEIRA DO LIVRO DA UNB</t>
  </si>
  <si>
    <t>21/07/2023</t>
  </si>
  <si>
    <t>23006.005228/2023-36</t>
  </si>
  <si>
    <t>154503263522023NE000280</t>
  </si>
  <si>
    <t>CONTRATACAO EVENTUAL DE SERVICOS DE ESTRUTURA, LOCACAO DE EQUIPAMENTOS E MOBILIARIOSPARA A REALIZACAO DE EVENTOS, A FIM DE ATENDER AS NECESSIDADES DA UNIVERSIDADE FEDERAL DOABC, CONFORME CONDICOES, QUANTIDADES E EXIGENCIAS ESTABELECIDAS NO TERMO DE REFERENCIA</t>
  </si>
  <si>
    <t>HRBRASIL CORRETORA DE SEGUROS E EVENTOS LTDA</t>
  </si>
  <si>
    <t>33903912</t>
  </si>
  <si>
    <t>LOCACAO DE MAQUINAS E EQUIPAMENTOS</t>
  </si>
  <si>
    <t>154503263522023NE000281</t>
  </si>
  <si>
    <t>ART'ESTRUTURAL ENGENHARIA E EVENTOS - EIRELI</t>
  </si>
  <si>
    <t>154503263522023NE000282</t>
  </si>
  <si>
    <t>START SOLUCOES INTEGRADAS LTDA</t>
  </si>
  <si>
    <t>154503263522023NE000283</t>
  </si>
  <si>
    <t>EVENTUAL LIVE MARKETING LTDA</t>
  </si>
  <si>
    <t>154503263522023NE000358</t>
  </si>
  <si>
    <t>CONTRATACAO EVENTUAL DE SERVICOS DE ESTRUTURA, LOCACAO DE EQUIPAMENTOS E MOBILIARIOS PARA A REALIZACAO DE EVENTOS, A FIM DE ATENDER AS NECESSIDADES DA UNIVERSIDADE FEDERAL DO ABC, CONFORME CONDICOES, QUANTIDADES E EXIGENCIAS ESTABELECIDAS NO TERMO DE REFERENCIA</t>
  </si>
  <si>
    <t>154503263522023NE000359</t>
  </si>
  <si>
    <t>154503263522023NE000360</t>
  </si>
  <si>
    <t>154503263522023NE000361</t>
  </si>
  <si>
    <t>154503263522023NE000362</t>
  </si>
  <si>
    <t>154503263522023NE000363</t>
  </si>
  <si>
    <t>154503263522023NE000364</t>
  </si>
  <si>
    <t>154503263522023NE000365</t>
  </si>
  <si>
    <t>154503263522023NE000366</t>
  </si>
  <si>
    <t>154503263522023NE000367</t>
  </si>
  <si>
    <t>154503263522023NE000368</t>
  </si>
  <si>
    <t>154503263522023NE000369</t>
  </si>
  <si>
    <t>154503263522023NE000370</t>
  </si>
  <si>
    <t>154503263522023NE000371</t>
  </si>
  <si>
    <t>154503263522023NE000372</t>
  </si>
  <si>
    <t>154503263522023NE000373</t>
  </si>
  <si>
    <t>CAMPMAIS DISTRIBUICAO LTDA</t>
  </si>
  <si>
    <t>154503263522023NE000374</t>
  </si>
  <si>
    <t>154503263522023NE000375</t>
  </si>
  <si>
    <t>18/01/2023</t>
  </si>
  <si>
    <t>23006.022563/2022-18</t>
  </si>
  <si>
    <t>154503263522023NE700257</t>
  </si>
  <si>
    <t>23006.000602/2023-15</t>
  </si>
  <si>
    <t>154503263522023NE000003</t>
  </si>
  <si>
    <t>154503263522023NE000005</t>
  </si>
  <si>
    <t>25/01/2023</t>
  </si>
  <si>
    <t>23006.000903/2023-31</t>
  </si>
  <si>
    <t>154503263522023NE700001</t>
  </si>
  <si>
    <t>154503263522023NE700002</t>
  </si>
  <si>
    <t>154503263522023NE700003</t>
  </si>
  <si>
    <t>154503263522023NE700004</t>
  </si>
  <si>
    <t>154503263522023NE700005</t>
  </si>
  <si>
    <t>154503263522023NE700006</t>
  </si>
  <si>
    <t>154503263522023NE700007</t>
  </si>
  <si>
    <t>154503263522023NE700016</t>
  </si>
  <si>
    <t>154503263522023NE700017</t>
  </si>
  <si>
    <t>154503263522023NE700018</t>
  </si>
  <si>
    <t>154503263522023NE700020</t>
  </si>
  <si>
    <t>154503263522023NE000006</t>
  </si>
  <si>
    <t>154503263522023NE000007</t>
  </si>
  <si>
    <t>154503263522023NE000008</t>
  </si>
  <si>
    <t>23006.018442/2021-91</t>
  </si>
  <si>
    <t>154503263522023NE000009</t>
  </si>
  <si>
    <t>154503263522023NE700021</t>
  </si>
  <si>
    <t>154503263522023NE000042</t>
  </si>
  <si>
    <t>23006.003495/2023-79</t>
  </si>
  <si>
    <t>154503263522023NE700022</t>
  </si>
  <si>
    <t>154503263522023NE700023</t>
  </si>
  <si>
    <t>154503263522023NE700024</t>
  </si>
  <si>
    <t>154503263522023NE700025</t>
  </si>
  <si>
    <t>154503263522023NE700026</t>
  </si>
  <si>
    <t>154503263522023NE700027</t>
  </si>
  <si>
    <t>154503263522023NE700028</t>
  </si>
  <si>
    <t>154503263522023NE700029</t>
  </si>
  <si>
    <t>154503263522023NE700039</t>
  </si>
  <si>
    <t>154503263522023NE700040</t>
  </si>
  <si>
    <t>154503263522023NE700041</t>
  </si>
  <si>
    <t>154503263522023NE700043</t>
  </si>
  <si>
    <t>154503263522023NE700044</t>
  </si>
  <si>
    <t>29/03/2023</t>
  </si>
  <si>
    <t>23006.005375/2023-14</t>
  </si>
  <si>
    <t>154503263522023NE700045</t>
  </si>
  <si>
    <t>154503263522023NE700046</t>
  </si>
  <si>
    <t>154503263522023NE700047</t>
  </si>
  <si>
    <t>154503263522023NE700048</t>
  </si>
  <si>
    <t>154503263522023NE700049</t>
  </si>
  <si>
    <t>154503263522023NE700050</t>
  </si>
  <si>
    <t>154503263522023NE700051</t>
  </si>
  <si>
    <t>154503263522023NE700063</t>
  </si>
  <si>
    <t>154503263522023NE700064</t>
  </si>
  <si>
    <t>154503263522023NE700065</t>
  </si>
  <si>
    <t>154503263522023NE000078</t>
  </si>
  <si>
    <t>154503263522023NE700066</t>
  </si>
  <si>
    <t>23006.007685/2023-65</t>
  </si>
  <si>
    <t>154503263522023NE700067</t>
  </si>
  <si>
    <t>154503263522023NE700068</t>
  </si>
  <si>
    <t>154503263522023NE700069</t>
  </si>
  <si>
    <t>154503263522023NE700070</t>
  </si>
  <si>
    <t>154503263522023NE700071</t>
  </si>
  <si>
    <t>154503263522023NE700072</t>
  </si>
  <si>
    <t>154503263522023NE700073</t>
  </si>
  <si>
    <t>154503263522023NE700083</t>
  </si>
  <si>
    <t>154503263522023NE700084</t>
  </si>
  <si>
    <t>154503263522023NE700085</t>
  </si>
  <si>
    <t>154503263522023NE000128</t>
  </si>
  <si>
    <t>154503263522023NE700086</t>
  </si>
  <si>
    <t>25/05/2023</t>
  </si>
  <si>
    <t>23006.009944/2023-92</t>
  </si>
  <si>
    <t>154503263522023NE700087</t>
  </si>
  <si>
    <t>154503263522023NE700088</t>
  </si>
  <si>
    <t>154503263522023NE700089</t>
  </si>
  <si>
    <t>154503263522023NE700090</t>
  </si>
  <si>
    <t>154503263522023NE700091</t>
  </si>
  <si>
    <t>154503263522023NE700092</t>
  </si>
  <si>
    <t>154503263522023NE700093</t>
  </si>
  <si>
    <t>154503263522023NE700104</t>
  </si>
  <si>
    <t>154503263522023NE700105</t>
  </si>
  <si>
    <t>154503263522023NE700106</t>
  </si>
  <si>
    <t>154503263522023NE700107</t>
  </si>
  <si>
    <t>23006.012231/2023-14</t>
  </si>
  <si>
    <t>154503263522023NE700108</t>
  </si>
  <si>
    <t>PROCESSO DA FOLHA DE PAGAMENTO DE JUNHO/2023</t>
  </si>
  <si>
    <t>31900106</t>
  </si>
  <si>
    <t>13 SALARIO - PESSOAL CIVIL</t>
  </si>
  <si>
    <t>154503263522023NE700109</t>
  </si>
  <si>
    <t>31900303</t>
  </si>
  <si>
    <t>13 SALARIO - PENSOES CIVIS</t>
  </si>
  <si>
    <t>154503263522023NE700110</t>
  </si>
  <si>
    <t>154503263522023NE700111</t>
  </si>
  <si>
    <t>154503263522023NE700112</t>
  </si>
  <si>
    <t>154503263522023NE700113</t>
  </si>
  <si>
    <t>154503263522023NE700124</t>
  </si>
  <si>
    <t>154503263522023NE700125</t>
  </si>
  <si>
    <t>154503263522023NE700126</t>
  </si>
  <si>
    <t>154503263522023NE700127</t>
  </si>
  <si>
    <t>23006.014288/2023-40</t>
  </si>
  <si>
    <t>154503263522023NE700128</t>
  </si>
  <si>
    <t>FOLHA DE PAGAMENTO DE JULHO/2023</t>
  </si>
  <si>
    <t>154503263522023NE700129</t>
  </si>
  <si>
    <t>154503263522023NE700130</t>
  </si>
  <si>
    <t>154503263522023NE700131</t>
  </si>
  <si>
    <t>154503263522023NE700132</t>
  </si>
  <si>
    <t>154503263522023NE700133</t>
  </si>
  <si>
    <t>154503263522023NE700134</t>
  </si>
  <si>
    <t>154503263522023NE700144</t>
  </si>
  <si>
    <t>154503263522023NE700145</t>
  </si>
  <si>
    <t>154503263522023NE700146</t>
  </si>
  <si>
    <t>154503263522023NE700147</t>
  </si>
  <si>
    <t>23006.018649/2023-27</t>
  </si>
  <si>
    <t>154503263522023NE700148</t>
  </si>
  <si>
    <t>FOLHA DE PAGAMENTO DE AGOSTO/2023</t>
  </si>
  <si>
    <t>154503263522023NE700149</t>
  </si>
  <si>
    <t>154503263522023NE700150</t>
  </si>
  <si>
    <t>154503263522023NE700151</t>
  </si>
  <si>
    <t>154503263522023NE700152</t>
  </si>
  <si>
    <t>154503263522023NE700153</t>
  </si>
  <si>
    <t>154503263522023NE700154</t>
  </si>
  <si>
    <t>154503263522023NE700165</t>
  </si>
  <si>
    <t>154503263522023NE700166</t>
  </si>
  <si>
    <t>154503263522023NE700167</t>
  </si>
  <si>
    <t>154503263522023NE700169</t>
  </si>
  <si>
    <t>FOLHA DE PAGAMENTO DE AGOSTO DE 2023</t>
  </si>
  <si>
    <t>23006.020931/2023-74</t>
  </si>
  <si>
    <t>154503263522023NE700170</t>
  </si>
  <si>
    <t>DEMONSTRATIVO DE DESPESAS DE PESSOAL - SETEMBRO/2023</t>
  </si>
  <si>
    <t>154503263522023NE700171</t>
  </si>
  <si>
    <t>154503263522023NE700172</t>
  </si>
  <si>
    <t>154503263522023NE700173</t>
  </si>
  <si>
    <t>154503263522023NE700174</t>
  </si>
  <si>
    <t>154503263522023NE700175</t>
  </si>
  <si>
    <t>154503263522023NE700176</t>
  </si>
  <si>
    <t>154503263522023NE700177</t>
  </si>
  <si>
    <t>154503263522023NE700189</t>
  </si>
  <si>
    <t>154503263522023NE700190</t>
  </si>
  <si>
    <t>154503263522023NE700191</t>
  </si>
  <si>
    <t>154503263522023NE700192</t>
  </si>
  <si>
    <t>FOLHA DE PAGAMENTO INSS</t>
  </si>
  <si>
    <t>154503263522023NE700193</t>
  </si>
  <si>
    <t>FOLHA DE PAGAMENTO DE AGOSTO/2023 - INSS</t>
  </si>
  <si>
    <t>23006.020779/2023-20</t>
  </si>
  <si>
    <t>154503263522023NE000405</t>
  </si>
  <si>
    <t>REPASSE DE CONTRIBUICAO PATRONAL A FUNPRESP REF. AGOSTO/2023</t>
  </si>
  <si>
    <t>154503263522023NE700019</t>
  </si>
  <si>
    <t>154503263522023NE700035</t>
  </si>
  <si>
    <t>154503263522023NE700057</t>
  </si>
  <si>
    <t>154503263522023NE700079</t>
  </si>
  <si>
    <t>154503263522023NE700099</t>
  </si>
  <si>
    <t>154503263522023NE700119</t>
  </si>
  <si>
    <t>154503263522023NE700140</t>
  </si>
  <si>
    <t>DESPESAS - ESTAGIARIOS - GERAL UFABC</t>
  </si>
  <si>
    <t>154503263522023NE700160</t>
  </si>
  <si>
    <t>154503263522023NE700183</t>
  </si>
  <si>
    <t>154503263522023NE700184</t>
  </si>
  <si>
    <t>154503263522023NE700008</t>
  </si>
  <si>
    <t>154503263522023NE700009</t>
  </si>
  <si>
    <t>154503263522023NE700010</t>
  </si>
  <si>
    <t>154503263522023NE700011</t>
  </si>
  <si>
    <t>154503263522023NE700012</t>
  </si>
  <si>
    <t>154503263522023NE700013</t>
  </si>
  <si>
    <t>154503263522023NE700014</t>
  </si>
  <si>
    <t>154503263522023NE700015</t>
  </si>
  <si>
    <t>23006.001057/2023-76</t>
  </si>
  <si>
    <t>154503263522023NE000018</t>
  </si>
  <si>
    <t>154503263522023NE700030</t>
  </si>
  <si>
    <t>154503263522023NE700031</t>
  </si>
  <si>
    <t>154503263522023NE700032</t>
  </si>
  <si>
    <t>154503263522023NE700033</t>
  </si>
  <si>
    <t>154503263522023NE700034</t>
  </si>
  <si>
    <t>154503263522023NE700036</t>
  </si>
  <si>
    <t>154503263522023NE700037</t>
  </si>
  <si>
    <t>154503263522023NE700038</t>
  </si>
  <si>
    <t>23006.003565/2023-99</t>
  </si>
  <si>
    <t>154503263522023NE000049</t>
  </si>
  <si>
    <t>154503263522023NE700052</t>
  </si>
  <si>
    <t>154503263522023NE700053</t>
  </si>
  <si>
    <t>154503263522023NE700054</t>
  </si>
  <si>
    <t>154503263522023NE700055</t>
  </si>
  <si>
    <t>154503263522023NE700056</t>
  </si>
  <si>
    <t>154503263522023NE700058</t>
  </si>
  <si>
    <t>154503263522023NE700059</t>
  </si>
  <si>
    <t>154503263522023NE700060</t>
  </si>
  <si>
    <t>154503263522023NE700061</t>
  </si>
  <si>
    <t>154503263522023NE700062</t>
  </si>
  <si>
    <t>04/04/2023</t>
  </si>
  <si>
    <t>23006.006710/2023-93</t>
  </si>
  <si>
    <t>154503263522023NE000086</t>
  </si>
  <si>
    <t>154503263522023NE700074</t>
  </si>
  <si>
    <t>154503263522023NE700075</t>
  </si>
  <si>
    <t>154503263522023NE700076</t>
  </si>
  <si>
    <t>154503263522023NE700077</t>
  </si>
  <si>
    <t>154503263522023NE700078</t>
  </si>
  <si>
    <t>154503263522023NE700080</t>
  </si>
  <si>
    <t>154503263522023NE700081</t>
  </si>
  <si>
    <t>154503263522023NE700082</t>
  </si>
  <si>
    <t>09/05/2023</t>
  </si>
  <si>
    <t>23006.008855/2023-29</t>
  </si>
  <si>
    <t>154503263522023NE000132</t>
  </si>
  <si>
    <t>154503263522023NE700094</t>
  </si>
  <si>
    <t>154503263522023NE700095</t>
  </si>
  <si>
    <t>154503263522023NE700096</t>
  </si>
  <si>
    <t>154503263522023NE700097</t>
  </si>
  <si>
    <t>154503263522023NE700098</t>
  </si>
  <si>
    <t>154503263522023NE700100</t>
  </si>
  <si>
    <t>154503263522023NE700101</t>
  </si>
  <si>
    <t>154503263522023NE700102</t>
  </si>
  <si>
    <t>154503263522023NE700103</t>
  </si>
  <si>
    <t>14/06/2023</t>
  </si>
  <si>
    <t>23006.011476/2023-16</t>
  </si>
  <si>
    <t>154503263522023NE000201</t>
  </si>
  <si>
    <t>REPASSE MENSAL DE VALORES PER CAPITA A GEAP MAIO/2023</t>
  </si>
  <si>
    <t>154503263522023NE700114</t>
  </si>
  <si>
    <t>154503263522023NE700115</t>
  </si>
  <si>
    <t>154503263522023NE700116</t>
  </si>
  <si>
    <t>154503263522023NE700117</t>
  </si>
  <si>
    <t>154503263522023NE700118</t>
  </si>
  <si>
    <t>154503263522023NE700120</t>
  </si>
  <si>
    <t>154503263522023NE700121</t>
  </si>
  <si>
    <t>154503263522023NE700122</t>
  </si>
  <si>
    <t>154503263522023NE700123</t>
  </si>
  <si>
    <t>23006.013295/2023-24</t>
  </si>
  <si>
    <t>154503263522023NE000259</t>
  </si>
  <si>
    <t>REPASSE MENSAL DE VALORES PER CAPITA A GEAP - JUNHO/2023</t>
  </si>
  <si>
    <t>154503263522023NE700135</t>
  </si>
  <si>
    <t>154503263522023NE700136</t>
  </si>
  <si>
    <t>154503263522023NE700137</t>
  </si>
  <si>
    <t>154503263522023NE700138</t>
  </si>
  <si>
    <t>154503263522023NE700139</t>
  </si>
  <si>
    <t>154503263522023NE700141</t>
  </si>
  <si>
    <t>154503263522023NE700142</t>
  </si>
  <si>
    <t>154503263522023NE700143</t>
  </si>
  <si>
    <t>23006.015085/2023-71</t>
  </si>
  <si>
    <t>154503263522023NE000289</t>
  </si>
  <si>
    <t>REPASSE MENSAL DE VALORES PER CAPITA A GEAP - JULHO/2023</t>
  </si>
  <si>
    <t>154503263522023NE700155</t>
  </si>
  <si>
    <t>154503263522023NE700156</t>
  </si>
  <si>
    <t>154503263522023NE700157</t>
  </si>
  <si>
    <t>154503263522023NE700158</t>
  </si>
  <si>
    <t>154503263522023NE700159</t>
  </si>
  <si>
    <t>154503263522023NE700161</t>
  </si>
  <si>
    <t>154503263522023NE700162</t>
  </si>
  <si>
    <t>154503263522023NE700163</t>
  </si>
  <si>
    <t>154503263522023NE700164</t>
  </si>
  <si>
    <t>23006.018188/2023-92</t>
  </si>
  <si>
    <t>154503263522023NE000382</t>
  </si>
  <si>
    <t>REPASSE MENSAL DE VALORES PER CAPITA A GEAP - AGOSTO/2023</t>
  </si>
  <si>
    <t>154503263522023NE700178</t>
  </si>
  <si>
    <t>154503263522023NE700179</t>
  </si>
  <si>
    <t>154503263522023NE700180</t>
  </si>
  <si>
    <t>154503263522023NE700181</t>
  </si>
  <si>
    <t>154503263522023NE700182</t>
  </si>
  <si>
    <t>154503263522023NE700185</t>
  </si>
  <si>
    <t>154503263522023NE700186</t>
  </si>
  <si>
    <t>154503263522023NE700187</t>
  </si>
  <si>
    <t>154503263522023NE700188</t>
  </si>
  <si>
    <t>23006.000025/2023-53</t>
  </si>
  <si>
    <t>154503263522023NE600018</t>
  </si>
  <si>
    <t>12/07/2023</t>
  </si>
  <si>
    <t>23006.011251/2023-60</t>
  </si>
  <si>
    <t>154503263522023NE500075</t>
  </si>
  <si>
    <t>PAGAMENTO DE AUXILIO FINANCEIRO PARA AILTON PAULO DE OLIVEIRA JUNIOR</t>
  </si>
  <si>
    <t>AILTON PAULO DE OLIVEIRA JUNIOR</t>
  </si>
  <si>
    <t>23006.000022/2023-10</t>
  </si>
  <si>
    <t>154503263522023NE600023</t>
  </si>
  <si>
    <t>01/02/2023</t>
  </si>
  <si>
    <t>23006.028360/2022-35</t>
  </si>
  <si>
    <t>154503263522023NE000013</t>
  </si>
  <si>
    <t>23006.002652/2023-29</t>
  </si>
  <si>
    <t>154503263522023NE000050</t>
  </si>
  <si>
    <t>03/04/2023</t>
  </si>
  <si>
    <t>23006.004015/2023-97</t>
  </si>
  <si>
    <t>154503263522023NE000084</t>
  </si>
  <si>
    <t>154503263522023NE000085</t>
  </si>
  <si>
    <t>23006.028398/2022-16</t>
  </si>
  <si>
    <t>154503263522023NE500020</t>
  </si>
  <si>
    <t>PAGAMENTO DE AUXILIO FINANCEIRO PARA MOBILIDADE ACADEMICA INTERNACIONAL DE DOCENTES NO AMBITO DO PROGRAMA ESCALA DA ASSOCIACAO DE UNIVERSIDADES GRUPO MONTEVIDEO (AUGM)</t>
  </si>
  <si>
    <t>23006.028399/2022-52</t>
  </si>
  <si>
    <t>154503263522023NE500022</t>
  </si>
  <si>
    <t>PAGAMENTO DE AUXILIO FINANCEIRO PARA MOBILIDADE ACADEMICA INTERNACIONAL DE GESTORES ADMINISTRATIVOS NO AMBITO DO PROGRAMA ESCALA DA ASSOCIACAO DE UNIVERSIDADES GRUPO MONTEVIDEO (AUGM)</t>
  </si>
  <si>
    <t>03/08/2023</t>
  </si>
  <si>
    <t>23006.028403/2022-82</t>
  </si>
  <si>
    <t>154503263522023NE000302</t>
  </si>
  <si>
    <t>PAGAMENTO DE COTA ASSOCIATIVA REFERENTE AO EXERCICIO DE 2023 A ASOCIACION DE UNIVERSIDADES GRUPO MONTEVIDEO (AUGM)</t>
  </si>
  <si>
    <t>ASOCIACION DE UNIVERSIDADES GRUPO MONTEVIDEO - AUGM</t>
  </si>
  <si>
    <t>00OQ</t>
  </si>
  <si>
    <t>CONTRIBUICAO A ASSOCIACAO DE UNIVERSIDADES GRUPO MONTEVIDEO (AUGM)</t>
  </si>
  <si>
    <t>186442</t>
  </si>
  <si>
    <t>33803901</t>
  </si>
  <si>
    <t>INSTITUICOES DE CARATER ASSISTENCIAL, CULTURAL E EDUCA-CIONAL</t>
  </si>
  <si>
    <t>23006.017147/2023-89</t>
  </si>
  <si>
    <t>154503263522023NE000403</t>
  </si>
  <si>
    <t>PAGAMENTO DE INSCRICAO PARA A PARTICIPACAO DE SERVIDORES DA ASSESSORIA DE RELACOES INTERNACIONAIS NO EVENTO INTERNACIONAL 33ND ANNUAL EAIE CONFERENCE AND EXHIBITION, 2023.</t>
  </si>
  <si>
    <t>E.A.I.E - EUROPEAN ASSOCIATONS FOR INTERNATIONAL</t>
  </si>
  <si>
    <t>23006.012842/2023-54</t>
  </si>
  <si>
    <t>154503263522023NE600047</t>
  </si>
  <si>
    <t>DIARIAS BIBLIOTECA - INTERNACIONAL PARA SERVIDORES</t>
  </si>
  <si>
    <t>23006.014198/2023-59</t>
  </si>
  <si>
    <t>154503263522023NE500120</t>
  </si>
  <si>
    <t>PAGAMENTO DE AUXILIO INTERNACIONAL PARA FINALIDADE ESPECIFICA NO ESCOPO DO CONTRATO DE PESQUISA ENTRE A UFABC E A INTERNATIONAL ATOMIC ENERGY AGENCY, AUSTRIA, REFERENTE AO PROCESSO 23006.022962/2022-89</t>
  </si>
  <si>
    <t>ANA MELVA CHAMPI FARFAN</t>
  </si>
  <si>
    <t>05/09/2023</t>
  </si>
  <si>
    <t>23006.017108/2023-81</t>
  </si>
  <si>
    <t>154503263522023NE500185</t>
  </si>
  <si>
    <t>PAGAMENTO DE AUXILIO FINANCEIRO A ESTUDANTES DE GRADUACAO E POS-GRADUACAO PARA PARTICIPACAO NAS 30ª JORNADAS DE JOVENS PESQUISADORES DA ASSOCIACAO DE UNIVERSIDADES GRUPO MONTEVIDEO (AUGM)</t>
  </si>
  <si>
    <t>23006.017047/2023-52</t>
  </si>
  <si>
    <t>154503263522023NE400066</t>
  </si>
  <si>
    <t>PAGAMENTO DE BOLSAS DO PROJETO IDIOMAS SEM FRONTEIRAS - CAPES/ANDIFES.</t>
  </si>
  <si>
    <t>0008</t>
  </si>
  <si>
    <t>IDIOMAS SEM FRONTEIRAS</t>
  </si>
  <si>
    <t>204239</t>
  </si>
  <si>
    <t>09/01/2023</t>
  </si>
  <si>
    <t>23006.004793/2020-33</t>
  </si>
  <si>
    <t>154503263522023NE000001</t>
  </si>
  <si>
    <t>31/01/2023</t>
  </si>
  <si>
    <t>23006.017153/2022-55</t>
  </si>
  <si>
    <t>154503263522023NE000012</t>
  </si>
  <si>
    <t>23006.018592/2022-85</t>
  </si>
  <si>
    <t>154503263522023NE000022</t>
  </si>
  <si>
    <t>154503263522023NE000023</t>
  </si>
  <si>
    <t>154503263522023NE000024</t>
  </si>
  <si>
    <t>154503263522023NE000030</t>
  </si>
  <si>
    <t>154503263522023NE000031</t>
  </si>
  <si>
    <t>154503263522023NE000032</t>
  </si>
  <si>
    <t>154503263522023NE000044</t>
  </si>
  <si>
    <t>23006.004792/2020-99</t>
  </si>
  <si>
    <t>154503263522023NE000062</t>
  </si>
  <si>
    <t>27/03/2023</t>
  </si>
  <si>
    <t>23006.007431/2021-85</t>
  </si>
  <si>
    <t>154503263522023NE000069</t>
  </si>
  <si>
    <t>23006.003416/2022-49</t>
  </si>
  <si>
    <t>154503263522023NE000079</t>
  </si>
  <si>
    <t>154503263522023NE000080</t>
  </si>
  <si>
    <t>05/04/2023</t>
  </si>
  <si>
    <t>23006.008974/2022-09</t>
  </si>
  <si>
    <t>154503263522023NE000087</t>
  </si>
  <si>
    <t>23006.027615/2022-42</t>
  </si>
  <si>
    <t>154503263522023NE000119</t>
  </si>
  <si>
    <t>16/05/2023</t>
  </si>
  <si>
    <t>23006.027773/2022-01</t>
  </si>
  <si>
    <t>154503263522023NE000139</t>
  </si>
  <si>
    <t>154503263522023NE000180</t>
  </si>
  <si>
    <t>154503263522023NE000215</t>
  </si>
  <si>
    <t>154503263522023NE000221</t>
  </si>
  <si>
    <t>ATA MATERIAL DE COPA E LIMPEZA.</t>
  </si>
  <si>
    <t>V3TEX COMERCIO DE PRODUTOS TEXTEIS LTDA</t>
  </si>
  <si>
    <t>154503263522023NE000224</t>
  </si>
  <si>
    <t>154503263522023NE000223</t>
  </si>
  <si>
    <t>ATA PARA AQUISICAO DE INSUMOS DIVERSOS.</t>
  </si>
  <si>
    <t>154503263522023NE000254</t>
  </si>
  <si>
    <t>AQUISICAO DE BOMBONAS</t>
  </si>
  <si>
    <t>154503263522023NE000258</t>
  </si>
  <si>
    <t>18/07/2023</t>
  </si>
  <si>
    <t>154503263522023NE000271</t>
  </si>
  <si>
    <t>154503263522023NE000320</t>
  </si>
  <si>
    <t>23006.009465/2023-76</t>
  </si>
  <si>
    <t>154503263522023NE000353</t>
  </si>
  <si>
    <t>CLNA7 COMERCIAL LTDA</t>
  </si>
  <si>
    <t>154503263522023NE000354</t>
  </si>
  <si>
    <t>154503263522023NE000355</t>
  </si>
  <si>
    <t>154503263522023NE000356</t>
  </si>
  <si>
    <t>CAFE COLISEU LTDA</t>
  </si>
  <si>
    <t>23006.002737/2023-15</t>
  </si>
  <si>
    <t>154503263522023NE000239</t>
  </si>
  <si>
    <t>AQUISICAO DE MATERIAIS DE CONSUMO - COMPRAS COMPARTILHADAS COMPONENTES E MATERIAIS ELETRICOS E ELETRONICOS</t>
  </si>
  <si>
    <t>VIDA DE SILICIO LTDA</t>
  </si>
  <si>
    <t>154503263522023NE000240</t>
  </si>
  <si>
    <t>TI COMPONENTES ELETRONICOS EIR</t>
  </si>
  <si>
    <t>154503263522023NE000241</t>
  </si>
  <si>
    <t>G. M. BAUER COMERCIO E LICITACOES</t>
  </si>
  <si>
    <t>154503263522023NE000242</t>
  </si>
  <si>
    <t>A2 ROBOTICS COMERCIO IMPORTACAO E EXPORTACAO LTDA</t>
  </si>
  <si>
    <t>23006.009715/2023-78</t>
  </si>
  <si>
    <t>154503263522023NE000304</t>
  </si>
  <si>
    <t>MANUTENCAO PREVENTIVA EM EQUIPAMENTO FOTODOCUMENTADOR - MARCA UVITEC/MODELO ALLIANCE 2.7.</t>
  </si>
  <si>
    <t>23006.009907/2023-84</t>
  </si>
  <si>
    <t>154503263522023NE000326</t>
  </si>
  <si>
    <t>AQUISICAO DE MATERIAL DE CONSUMO - ITENS DIVERSOS - PARA OS CURSOS DE BACHARELADO EM CIENCIAS BIOLOGICAS E BACHARELADO EM BIOTECNOLOGIA DA FUNDACAO UNIVERSIDADE FEDERAL DO ABC UFABC</t>
  </si>
  <si>
    <t>ADONEX COMERCIO DE PRODUTOS PARA LABORATORIO LTDA</t>
  </si>
  <si>
    <t>33903035</t>
  </si>
  <si>
    <t>MATERIAL LABORATORIAL</t>
  </si>
  <si>
    <t>154503263522023NE000327</t>
  </si>
  <si>
    <t>AWKALAB PRODUTOS PARA LABORATORIO LTDA</t>
  </si>
  <si>
    <t>154503263522023NE000328</t>
  </si>
  <si>
    <t>SAINT VALLEN BIOTECNOLOGIA LTDA</t>
  </si>
  <si>
    <t>23006.014115/2021-60</t>
  </si>
  <si>
    <t>154503263522023NE000014</t>
  </si>
  <si>
    <t>154503263522023NE000142</t>
  </si>
  <si>
    <t>154503263522023NE000143</t>
  </si>
  <si>
    <t>SCQ SOLUCOES LABORATORIAIS LTDA</t>
  </si>
  <si>
    <t>154503263522023NE000144</t>
  </si>
  <si>
    <t>154503263522023NE000145</t>
  </si>
  <si>
    <t>154503263522023NE000147</t>
  </si>
  <si>
    <t>154503263522023NE000149</t>
  </si>
  <si>
    <t>154503263522023NE000150</t>
  </si>
  <si>
    <t>154503263522023NE000152</t>
  </si>
  <si>
    <t>154503263522023NE000154</t>
  </si>
  <si>
    <t>154503263522023NE000155</t>
  </si>
  <si>
    <t>154503263522023NE000156</t>
  </si>
  <si>
    <t>154503263522023NE000157</t>
  </si>
  <si>
    <t>154503263522023NE000158</t>
  </si>
  <si>
    <t>154503263522023NE000159</t>
  </si>
  <si>
    <t>NATIVA LAB PRODUTOS LABORATORIAIS LTDA</t>
  </si>
  <si>
    <t>154503263522023NE000160</t>
  </si>
  <si>
    <t>154503263522023NE000163</t>
  </si>
  <si>
    <t>154503263522023NE000166</t>
  </si>
  <si>
    <t>154503263522023NE000169</t>
  </si>
  <si>
    <t>154503263522023NE000181</t>
  </si>
  <si>
    <t>154503263522023NE000182</t>
  </si>
  <si>
    <t>23006.001676/2023-61</t>
  </si>
  <si>
    <t>154503263522023NE000206</t>
  </si>
  <si>
    <t>AQUISICAO DE REAGENTES (ITENS CANCELADOS DE 2022) PARA OS CURSOS DE GRADUACAO DA FUNDACAO UNIVERSIDADE FEDERAL DO ABC  UFABC.</t>
  </si>
  <si>
    <t>154503263522023NE000207</t>
  </si>
  <si>
    <t>DINALAB COMERCIO E SERVICOS EIRELI</t>
  </si>
  <si>
    <t>154503263522023NE000208</t>
  </si>
  <si>
    <t>154503263522023NE000209</t>
  </si>
  <si>
    <t>154503263522023NE000314</t>
  </si>
  <si>
    <t>REGISTRO DE PRECOS PARA AQUISICAO DE REAGENTES PARA OS CURSOS DE GRADUACAO DA FUNDACAO UNIVERSIDADE FEDERAL DO ABC  UFABC</t>
  </si>
  <si>
    <t>154503263522023NE000167</t>
  </si>
  <si>
    <t>154503263522023NE000168</t>
  </si>
  <si>
    <t>154503263522023NE000170</t>
  </si>
  <si>
    <t>154503263522023NE000171</t>
  </si>
  <si>
    <t>154503263522023NE000172</t>
  </si>
  <si>
    <t>154503263522023NE000174</t>
  </si>
  <si>
    <t>154503263522023NE000175</t>
  </si>
  <si>
    <t>154503263522023NE000176</t>
  </si>
  <si>
    <t>154503263522023NE000183</t>
  </si>
  <si>
    <t>154503263522023NE000184</t>
  </si>
  <si>
    <t>23006.013842/2023-71</t>
  </si>
  <si>
    <t>154503263522023NE000319</t>
  </si>
  <si>
    <t>SOLICITACAO DE AQUISICAO POR IMPORTACAO DE PORTA ELETRODOS PARA O BACHARELADO EM NEUROCIENCIAS DO CMCC</t>
  </si>
  <si>
    <t>BRAIN SUPPORT CORPORATION</t>
  </si>
  <si>
    <t>23006.000087/2021-01</t>
  </si>
  <si>
    <t>154503263522023NE000063</t>
  </si>
  <si>
    <t>23006.011929/2022-23</t>
  </si>
  <si>
    <t>154503263522023NE000081</t>
  </si>
  <si>
    <t>154503263522023NE000082</t>
  </si>
  <si>
    <t>23006.014898/2022-62</t>
  </si>
  <si>
    <t>154503263522023NE000269</t>
  </si>
  <si>
    <t>AQUISICAO DE GAS NITROGENIO 5.0 PARA SUPRIR AS DEMANDAS DOS LABORATORIOS DA CENTRAL EXPERIMENTAL MULTIUSUARIOS - CEM.</t>
  </si>
  <si>
    <t>OXIDETONI EQUIPAMENTOS INDUSTRIAIS E MEDICINAIS LTDA</t>
  </si>
  <si>
    <t>33903004</t>
  </si>
  <si>
    <t>GAS E OUTROS MATERIAIS ENGARRAFADOS</t>
  </si>
  <si>
    <t>23006.013878/2023-55</t>
  </si>
  <si>
    <t>154503263522023NE000377</t>
  </si>
  <si>
    <t>SOLICITACAO DE IMPORTACAO DO FILAMENTO DO MICROSCOPIO ELETRONICO DE VARREDURA - MEV-FEG FILAMENT W/SPRING FOR VE GUN 781116112 PARA A CENTRAL MULTIUSUARIO PROFESSOR RESPONSAVEL PELA AQUISICAO ROOSEVELT DROPPA JUNIOR</t>
  </si>
  <si>
    <t>JEOL USA, INC</t>
  </si>
  <si>
    <t>33903025</t>
  </si>
  <si>
    <t>MATERIAL P/ MANUTENCAO DE BENS MOVEIS</t>
  </si>
  <si>
    <t>154503263522023NE000395</t>
  </si>
  <si>
    <t>154503263522023NE000394</t>
  </si>
  <si>
    <t>23006.012738/2023-60</t>
  </si>
  <si>
    <t>154503263522023NE000325</t>
  </si>
  <si>
    <t>AQUISICAO POR IMPORTACAO DE MATERIAL DE CONSUMO PARA ATENDIMENTO DO PROJETO DE PESQUISA INTITULADO CRIACAO DA REDE DE MONITORAMENTO DE COVID-19 EM AGUAS RESIDUAIS, DEVIDAMENTE APROVADO PELO CNPQ, SOB RESPONSABILIDADE DO PROF. RODRIGO DE FREITAS BUENO.</t>
  </si>
  <si>
    <t>INTERPRISE USA CORPORATION</t>
  </si>
  <si>
    <t>29/05/2023</t>
  </si>
  <si>
    <t>23006.004320/2023-89</t>
  </si>
  <si>
    <t>154503263522023NE000185</t>
  </si>
  <si>
    <t>154503263522023NE000211</t>
  </si>
  <si>
    <t>23006.006790/2023-87</t>
  </si>
  <si>
    <t>154503263522023NE000279</t>
  </si>
  <si>
    <t>AQUISICAO DE JOGOS EDUCATIVOS E MATERIAIS PEDAGOGICOS PARA DESENVOLVIMENTO DE ACOES DE EXTENSAO.</t>
  </si>
  <si>
    <t>INDUSTRIA FENIX CORTE A LASER LTDA</t>
  </si>
  <si>
    <t>33903014</t>
  </si>
  <si>
    <t>MATERIAL EDUCATIVO E ESPORTIVO</t>
  </si>
  <si>
    <t>23006.009592/2023-75</t>
  </si>
  <si>
    <t>154503263522023NE000291</t>
  </si>
  <si>
    <t>CELLCO BIOTEC DO BRASIL LTDA.</t>
  </si>
  <si>
    <t>154503263522023NE000297</t>
  </si>
  <si>
    <t>KIACHA LABOR COMERCIAL LTDA</t>
  </si>
  <si>
    <t>23006.010665/2023-71</t>
  </si>
  <si>
    <t>154503263522023NE000303</t>
  </si>
  <si>
    <t>CONTRATACAO DE SERVICO PARA FORNECIMENTO DE KIT LANCHE PARA ATENDIMENTO AS DEMANDAS DA PRO-REITORIA DE EXTENSAO E CULTURA - PROEC</t>
  </si>
  <si>
    <t>THHD COMERCIAL LTDA</t>
  </si>
  <si>
    <t>28/08/2023</t>
  </si>
  <si>
    <t>23006.009968/2023-41</t>
  </si>
  <si>
    <t>154503263522023NE000334</t>
  </si>
  <si>
    <t>AQUISICAO DE COMPONENTES ELETROELETRONICOS, FERRAMENTAS E ITENS CORRELATOS PARA O DESENVOLVIMENTO DE ACOES DE EXTENSAO.</t>
  </si>
  <si>
    <t>EVOLUTION COMERCIO DE COMPONENTES ELETRONICOS LTDA</t>
  </si>
  <si>
    <t>33903042</t>
  </si>
  <si>
    <t>FERRAMENTAS</t>
  </si>
  <si>
    <t>23006.013779/2023-73</t>
  </si>
  <si>
    <t>154503263522023NE000347</t>
  </si>
  <si>
    <t>CONTRATACAO DE EMPRESA ESPECIALIZADA EM SERVICOS DE PRODUCAO, EDICAO E DISPONIBILIZACAO DE PROGRAMAS DE AUDIO PARA ATENDER AS DEMANDAS DE ACOES DE EXTENSAO.</t>
  </si>
  <si>
    <t>ELIFRANCK CARVALHO GOUVEA</t>
  </si>
  <si>
    <t>33903947</t>
  </si>
  <si>
    <t>SERVICOS DE COMUNICACAO EM GERAL</t>
  </si>
  <si>
    <t>23006.009224/2023-27</t>
  </si>
  <si>
    <t>154503263522023NE000402</t>
  </si>
  <si>
    <t>AQUISICAO DE ITENS DIVERSOS PARA DESENVOLVIMENTO DE ACOES DE EXTENSAO E PARA AS AULAS PRATICAS DO CURSO DE BACHARELADO EM FISICA DA UFABC.</t>
  </si>
  <si>
    <t>33903036</t>
  </si>
  <si>
    <t>MATERIAL HOSPITALAR</t>
  </si>
  <si>
    <t>33903039</t>
  </si>
  <si>
    <t>MATERIAL P/ MANUTENCAO DE VEICULOS</t>
  </si>
  <si>
    <t>33903043</t>
  </si>
  <si>
    <t>MATERIAL P/ REABILITACAO PROFISSIONAL</t>
  </si>
  <si>
    <t>23006.008675/2023-47</t>
  </si>
  <si>
    <t>154503263522023NE000378</t>
  </si>
  <si>
    <t>AQUISICAO DE MATERIAIS ESCOLARES E DE ESCRITORIO PARA DESENVOLVIMENTO DE ACOES DE EXTENSAO.</t>
  </si>
  <si>
    <t>154503263522023NE000379</t>
  </si>
  <si>
    <t>50.090.843 LETICIA MONTEIRO DA SILVA</t>
  </si>
  <si>
    <t>23006.003755/2023-14</t>
  </si>
  <si>
    <t>154503263522023NE000054</t>
  </si>
  <si>
    <t>23006.011723/2023-84</t>
  </si>
  <si>
    <t>154503263522023NE000253</t>
  </si>
  <si>
    <t>PARTICIPACAO DA EDITORA DA UFABC NO EVENTO XXI BIENAL INTERNACIONAL DO LIVRO DO RIO DE JANEIRO</t>
  </si>
  <si>
    <t>23006.013199/2023-86</t>
  </si>
  <si>
    <t>154503263522023NE000274</t>
  </si>
  <si>
    <t>PARTICIPACAO DA EDITORA DA UFABC NO 9 PREMIO ABEU (2023)</t>
  </si>
  <si>
    <t>23006.012967/2023-84</t>
  </si>
  <si>
    <t>154503263522023NE000278</t>
  </si>
  <si>
    <t>PARTICIPACAO DA EDITORA DA UFABC NO EVENTO XIV BIENAL INTERNACIONAL DO LIVRO DE PERNAMBUCO</t>
  </si>
  <si>
    <t>23006.001105/2019-40</t>
  </si>
  <si>
    <t>154503263522023NE000173</t>
  </si>
  <si>
    <t>23006.012582/2022-36</t>
  </si>
  <si>
    <t>154503263522023NE000083</t>
  </si>
  <si>
    <t>GRAND COMMERCE LTDA</t>
  </si>
  <si>
    <t>154503263522023NE000194</t>
  </si>
  <si>
    <t>AQUISICAO DE LAMPADAS LED.</t>
  </si>
  <si>
    <t>FIOLUZ COMERCIO DE MATERIAIS ELETRICOS LTDA</t>
  </si>
  <si>
    <t>154503263522023NE000195</t>
  </si>
  <si>
    <t>QUERETARO TECNOLOGIA DE PROTECAO AMBIENTAL LTDA</t>
  </si>
  <si>
    <t>154503263522023NE000217</t>
  </si>
  <si>
    <t>23006.000577/2023-61</t>
  </si>
  <si>
    <t>154503263522023NE000299</t>
  </si>
  <si>
    <t>AQUISICAO DE REFLETORES LED</t>
  </si>
  <si>
    <t>DGA COMERCIO DE MATERIAIS ELETRICOS LTDA</t>
  </si>
  <si>
    <t>23006.013996/2022-82</t>
  </si>
  <si>
    <t>154503263522023NE000300</t>
  </si>
  <si>
    <t>AQUISICAO DE TINTAS E CORRELATOS</t>
  </si>
  <si>
    <t>23006.011036/2023-69</t>
  </si>
  <si>
    <t>154503263522023NE000397</t>
  </si>
  <si>
    <t>AQUISICAO DE FITAS E CORRELATOS.</t>
  </si>
  <si>
    <t>KEILA DO SOCORRO REBELLO EVANGELISTA 50920057268</t>
  </si>
  <si>
    <t>154503263522023NE000398</t>
  </si>
  <si>
    <t>AQUISICAO DE FITAS E CORRELATOS</t>
  </si>
  <si>
    <t>EAR MIX DISTRIBUIDORA LTDA</t>
  </si>
  <si>
    <t>154503263522023NE000399</t>
  </si>
  <si>
    <t>FAZ VENDAS LTDA</t>
  </si>
  <si>
    <t>23006.007926/2021-12</t>
  </si>
  <si>
    <t>154503263522023NE000305</t>
  </si>
  <si>
    <t>23006.025859/2022-91</t>
  </si>
  <si>
    <t>154503263522023NE000067</t>
  </si>
  <si>
    <t>23006.017856/2022-83</t>
  </si>
  <si>
    <t>154503263522023NE000045</t>
  </si>
  <si>
    <t>154503263522023NE000046</t>
  </si>
  <si>
    <t>23006.000516/2023-02</t>
  </si>
  <si>
    <t>154503263522023NE000065</t>
  </si>
  <si>
    <t>19/05/2023</t>
  </si>
  <si>
    <t>154503263522023NE000161</t>
  </si>
  <si>
    <t>154503263522023NE000407</t>
  </si>
  <si>
    <t>23006.019096/2021-68</t>
  </si>
  <si>
    <t>154503263522023NE000351</t>
  </si>
  <si>
    <t>REGISTRO DE PRECOS PARA EVENTUAL AQUISICAO DE EQUIPAMENTOS DE PROTECAO INDIVIDUAL E DE RESPOSTA A EMERGENCIA</t>
  </si>
  <si>
    <t>AMDA SECURITY IMPORTADORA LTDA</t>
  </si>
  <si>
    <t>16/02/2023</t>
  </si>
  <si>
    <t>23006.007293/2020-53</t>
  </si>
  <si>
    <t>154503263522023NE000035</t>
  </si>
  <si>
    <t>23006.011888/2022-75</t>
  </si>
  <si>
    <t>154503263522023NE000036</t>
  </si>
  <si>
    <t>154503263522023NE000037</t>
  </si>
  <si>
    <t>154503263522023NE000038</t>
  </si>
  <si>
    <t>23006.004338/2022-08</t>
  </si>
  <si>
    <t>154503263522023NE000051</t>
  </si>
  <si>
    <t>23006.004799/2020-19</t>
  </si>
  <si>
    <t>154503263522023NE000053</t>
  </si>
  <si>
    <t>23006.007292/2020-17</t>
  </si>
  <si>
    <t>154503263522023NE000059</t>
  </si>
  <si>
    <t>23006.000287/2019-31</t>
  </si>
  <si>
    <t>154503263522023NE000100</t>
  </si>
  <si>
    <t>23006.010000/2022-87</t>
  </si>
  <si>
    <t>154503263522023NE000109</t>
  </si>
  <si>
    <t>23006.016276/2022-79</t>
  </si>
  <si>
    <t>154503263522023NE000110</t>
  </si>
  <si>
    <t>154503263522023NE000111</t>
  </si>
  <si>
    <t>154503263522023NE000112</t>
  </si>
  <si>
    <t>154503263522023NE000114</t>
  </si>
  <si>
    <t>154503263522023NE000115</t>
  </si>
  <si>
    <t>154503263522023NE000116</t>
  </si>
  <si>
    <t>23006.000040/2019-15</t>
  </si>
  <si>
    <t>154503263522023NE000121</t>
  </si>
  <si>
    <t>154503263522023NE000179</t>
  </si>
  <si>
    <t>154503263522023NE000189</t>
  </si>
  <si>
    <t>154503263522023NE000230</t>
  </si>
  <si>
    <t>154503263522023NE000231</t>
  </si>
  <si>
    <t>154503263522023NE000261</t>
  </si>
  <si>
    <t>154503263522023NE000262</t>
  </si>
  <si>
    <t>AQUISICAO DE INSUMOS DE JARDINAGEM.</t>
  </si>
  <si>
    <t>154503263522023NE000263</t>
  </si>
  <si>
    <t>154503263522023NE000265</t>
  </si>
  <si>
    <t>154503263522023NE000273</t>
  </si>
  <si>
    <t>SANTISTA CONSERVACAO DE ELEVADORES LTDA</t>
  </si>
  <si>
    <t>154503263522023NE000307</t>
  </si>
  <si>
    <t>UPS TECNOLOGIA LTDA</t>
  </si>
  <si>
    <t>23006.014912/2023-17</t>
  </si>
  <si>
    <t>154503263522023NE000348</t>
  </si>
  <si>
    <t>CONTRATACAO DE PESSOA JURIDICA ESPECIALIZADA NA PRESTACAO DE SERVICO DE MANUTENCAO DE ELVADORES PARA O CAMPUS SBC</t>
  </si>
  <si>
    <t>154503263522023NE000352</t>
  </si>
  <si>
    <t>154503263522023NE000387</t>
  </si>
  <si>
    <t>154503263522023NE000386</t>
  </si>
  <si>
    <t>23006.012778/2023-10</t>
  </si>
  <si>
    <t>154503263522023NE000406</t>
  </si>
  <si>
    <t>REGISTRO DE PRECOS PARA A EVENTUAL CONTRATACAO DE EMPRESA(S) ESPECIALIZADA(S) PARA RECARGA DE EXTINTORES DE INCENDIO E MANUTENCAO EM MANGUEIRAS DE COMBATE A INCENDIO.</t>
  </si>
  <si>
    <t>UNIAO FORTE CONTRA INCENDIO LTDA</t>
  </si>
  <si>
    <t>09/08/2023</t>
  </si>
  <si>
    <t>23006.009317/2023-51</t>
  </si>
  <si>
    <t>154503263522023NE000315</t>
  </si>
  <si>
    <t>CONTRATACAO EMERGENCIAL DE EMPRESA ESPECIALIZADA PARA REPARACAO DO HANGAR DO CAMPUS SBC.</t>
  </si>
  <si>
    <t>RECON PROMOCOES E EVENTOS LTDA</t>
  </si>
  <si>
    <t>23006.006097/2020-61</t>
  </si>
  <si>
    <t>154503263522023NE000323</t>
  </si>
  <si>
    <t>CONTRATACAO DA CONCESSIONARIA ENEL DISTRIBUICAO SAO PAULO PARA A PRESTACAO DE SERVICOS DE REBAIXAMENTO DE REDE ELETRICA NA AVENIDA DOS ESTADOS PARA FUTURA IMPLANTACAO DA PASSARELA INTERLIGANDO O CAMPUS SEDE E A UNIDADE TAMANDUATEHY DA UFABC.</t>
  </si>
  <si>
    <t>23006.012894/2022-40</t>
  </si>
  <si>
    <t>154503263522023NE000017</t>
  </si>
  <si>
    <t>154503263522023NE000401</t>
  </si>
  <si>
    <t>23006.018111/2021-51</t>
  </si>
  <si>
    <t>154503263522023NE000162</t>
  </si>
  <si>
    <t>154503263522023NE000295</t>
  </si>
  <si>
    <t>154503263522023NE000296</t>
  </si>
  <si>
    <t>154503263522023NE000350</t>
  </si>
  <si>
    <t>23006.018108/2021-37</t>
  </si>
  <si>
    <t>154503263522023NE000098</t>
  </si>
  <si>
    <t>23006.007369/2023-93</t>
  </si>
  <si>
    <t>154503263522023NE000357</t>
  </si>
  <si>
    <t>CONTRATACAO DE EMPRESA DE VIGILANCIA PATRIMONIAL DESARMADA</t>
  </si>
  <si>
    <t>LOGICA SEGURANCA E VIGILANCIA LTDA</t>
  </si>
  <si>
    <t>154503263522023NE000381</t>
  </si>
  <si>
    <t>23077.074862/2023-85</t>
  </si>
  <si>
    <t>153103152342023NE001416</t>
  </si>
  <si>
    <t>89.96 - UFABC - TED Nº 01/2023 - STI</t>
  </si>
  <si>
    <t>FUNDACAO NORTE RIO GRANDENSE DE PESQUISA E CULTURA</t>
  </si>
  <si>
    <t>153103</t>
  </si>
  <si>
    <t>UNIVERSIDADE FEDERAL DO RIO GRANDE DO NORTE</t>
  </si>
  <si>
    <t>23006.009922/2023-22</t>
  </si>
  <si>
    <t>154503263522023NE000298</t>
  </si>
  <si>
    <t>UPGRADE/ATUALIZACAO DO SISTEMA GERENCIAL ONLINE (RESEARCH SCIENTIST DATA) UTILIZADO PELA COMISSAO DE ETICA EM USO DE ANIMAIS DA UFABC (CEUA)</t>
  </si>
  <si>
    <t>SRD - TECNOLOGIA EM INFORMACAO CIENTIFICA LTDA</t>
  </si>
  <si>
    <t>23006.004667/2023-21</t>
  </si>
  <si>
    <t>154503263522023NE000094</t>
  </si>
  <si>
    <t>23006.000299/2023-42</t>
  </si>
  <si>
    <t>154503263522023NE000124</t>
  </si>
  <si>
    <t>154503263522023NE000313</t>
  </si>
  <si>
    <t>AQUISICAO DE CERTIFICADOS DIGITAIS E FORNECIMENTO DE TOKENS - 2023</t>
  </si>
  <si>
    <t>23006.024086/2022-25</t>
  </si>
  <si>
    <t>154503263522023NE000052</t>
  </si>
  <si>
    <t>23006.007205/2020-13</t>
  </si>
  <si>
    <t>154503263522023NE000060</t>
  </si>
  <si>
    <t>23006.021463/2021-93</t>
  </si>
  <si>
    <t>154503263522023NE000076</t>
  </si>
  <si>
    <t>154503263522023NE000077</t>
  </si>
  <si>
    <t>23006.007309/2020-28</t>
  </si>
  <si>
    <t>154503263522023NE000177</t>
  </si>
  <si>
    <t>15/06/2023</t>
  </si>
  <si>
    <t>23006.000070/2019-21</t>
  </si>
  <si>
    <t>154503263522023NE000204</t>
  </si>
  <si>
    <t>CONTRATACAO DE EMPRESA DE TELEFONIA FIXA</t>
  </si>
  <si>
    <t>WIRELESS COMM SERVICES LTDA</t>
  </si>
  <si>
    <t>23006.014816/2022-80</t>
  </si>
  <si>
    <t>154503263522023NE000214</t>
  </si>
  <si>
    <t>AQUISICAO DE APARELHOS TELEFONICOS</t>
  </si>
  <si>
    <t>STAR NETWORKS COMERCIO ELETRO ELETRONICOS EIRELI</t>
  </si>
  <si>
    <t>33903030</t>
  </si>
  <si>
    <t>MATERIAL PARA COMUNICACOES</t>
  </si>
  <si>
    <t>23006.013515/2022-39</t>
  </si>
  <si>
    <t>154503263522023NE000216</t>
  </si>
  <si>
    <t>AQUISICAO DE LICENCAS OFFICE.</t>
  </si>
  <si>
    <t>WELTSOLUTIONS SUPORTE EM TECNOLOGIA DA INFORMACAO EIREL</t>
  </si>
  <si>
    <t>44903646</t>
  </si>
  <si>
    <t>AQUISICAO DE SOFTWARES</t>
  </si>
  <si>
    <t>23006.016563/2022-89</t>
  </si>
  <si>
    <t>154503263522023NE000218</t>
  </si>
  <si>
    <t>AQUISICAO DE LAMPADAS DE PROJETORES</t>
  </si>
  <si>
    <t>HALLNET IMPORTACAO E COMERCIO EIRELI</t>
  </si>
  <si>
    <t>23006.000376/2019-88</t>
  </si>
  <si>
    <t>154503263522023NE000316</t>
  </si>
  <si>
    <t>CONTRATACAO DE SERVICO DE SUPORTE DA CENTRAL TELEFONICA PABX</t>
  </si>
  <si>
    <t>3CORP TECHNOLOGY INFRAESTRUTURA DE TELECOM LTDA.</t>
  </si>
  <si>
    <t>23006.028127/2022-52</t>
  </si>
  <si>
    <t>154503263522023NE000212</t>
  </si>
  <si>
    <t>AQUISICAO DE COMPUTADORES E NOTEBOOKS - ADESAO ATA ME PE 08/2022.</t>
  </si>
  <si>
    <t>POSITIVO TECNOLOGIA S.A.</t>
  </si>
  <si>
    <t>44905241</t>
  </si>
  <si>
    <t>EQUIPAMENTOS DE TIC - COMPUTADORES</t>
  </si>
  <si>
    <t>23006.020852/2022-82</t>
  </si>
  <si>
    <t>154503263522023NE000332</t>
  </si>
  <si>
    <t>AQUISICAO DE COMPUTADORES</t>
  </si>
  <si>
    <t>LTA-RH INFORMATICA, COMERCIO, REPRESENTACOES LTDA</t>
  </si>
  <si>
    <t>154503263522023NE000333</t>
  </si>
  <si>
    <t>NYEDE MARIA DE LIMA MOTA 33989745204</t>
  </si>
  <si>
    <t>06/07/2023</t>
  </si>
  <si>
    <t>23006.003408/2020-31</t>
  </si>
  <si>
    <t>154503263522023NE000245</t>
  </si>
  <si>
    <t>CONTRATACAO DE PESSOA JURIDICA ESPECIALIZADA PARA FORNECIMENTO DE APOLICE DE SEGURO TOTAL PARA OS VEICULOS PERTENCENTES A FROTA DA FUNDACAO UNIVERSIDADE FEDERAL DO ABC - UFABC.</t>
  </si>
  <si>
    <t>PORTO SEGURO COMPANHIA DE SEGUROS GERAIS</t>
  </si>
  <si>
    <t>21/08/2023</t>
  </si>
  <si>
    <t>154503263522023NE000322</t>
  </si>
  <si>
    <t>23006.011146/2023-21</t>
  </si>
  <si>
    <t>154503263522023NE000383</t>
  </si>
  <si>
    <t>CONTRATACAO DE SEGUROS PARA DISCENTES COM ESTAGIO NAS LICENCIATURAS</t>
  </si>
  <si>
    <t>154503263522023NE000058</t>
  </si>
  <si>
    <t>23006.001382/2014-48</t>
  </si>
  <si>
    <t>154503263522023NE000064</t>
  </si>
  <si>
    <t>154503263522023NE000070</t>
  </si>
  <si>
    <t>28/03/2023</t>
  </si>
  <si>
    <t>154503263522023NE000072</t>
  </si>
  <si>
    <t>23006.013645/2022-71</t>
  </si>
  <si>
    <t>154503263522023NE000088</t>
  </si>
  <si>
    <t>23006.015705/2021-18</t>
  </si>
  <si>
    <t>154503263522023NE000092</t>
  </si>
  <si>
    <t>14/04/2023</t>
  </si>
  <si>
    <t>23006.005733/2020-38</t>
  </si>
  <si>
    <t>154503263522023NE000099</t>
  </si>
  <si>
    <t>154503263522023NE000129</t>
  </si>
  <si>
    <t>154503263522023NE000133</t>
  </si>
  <si>
    <t>154503263522023NE000134</t>
  </si>
  <si>
    <t>154503263522023NE000135</t>
  </si>
  <si>
    <t>154503263522023NE000136</t>
  </si>
  <si>
    <t>154503263522023NE000130</t>
  </si>
  <si>
    <t>23006.018510/2022-01</t>
  </si>
  <si>
    <t>154503263522023NE000131</t>
  </si>
  <si>
    <t>154503263522023NE000198</t>
  </si>
  <si>
    <t>MULTA E JUROS - CONTRATACAO DE EMPRESA ESPECIALIZADA DE CONSTRUCAO CIVIL PARA EXECUCAO DAS OBRAS DO BLOCO ANEXO DO CAMPUS SANTO ANDRE DA UNIVERSIDADE FEDERAL DO ABC- UFABC</t>
  </si>
  <si>
    <t>154503263522023NE000197</t>
  </si>
  <si>
    <t>CORRECAO MONETARIA, MULTA E JUROS - CONTRATACAO DE EMPRESA ESPECIALIZADA PARA SERVICOS DE ADEQUACOES E COMPLEMENTACOES DO SISTEMA DE PROTECAO CONTRA DESCARGAS ATMOSFERICAS (SPDA) DO CAMPUS SAO BERNARDO DO CAMPO.</t>
  </si>
  <si>
    <t>154503263522023NE000236</t>
  </si>
  <si>
    <t>JUROS E MULTA ISSQN - CONTRATACAO DE EMPRESAS ESPECIALIZADAS DE CONSTRUCAO CIVIL PARA EXECUCAO DE OBRAS DE INFRAESTRUTURA PARA COMPLEMENTACAO DO ENTORNO DO CAMPUS SANTO ANDRE DA UFABC</t>
  </si>
  <si>
    <t>154503263522023NE000235</t>
  </si>
  <si>
    <t>JUROS E MULTA ISSQN - CONTRATACAO DE EMPRESA ESPECIALIZADA PARA SERVICOS DE ADEQUACOES E COMPLEMENTACOES DO SISTEMA DE PROTECAO CONTRA DESCARGAS ATMOSFERICAS (SPDA) DO CAMPUS SAO BERNARDO DO CAMPO.</t>
  </si>
  <si>
    <t>154503263522023NE000335</t>
  </si>
  <si>
    <t>CONTRATACAO DE EMPRESA ESPECIALIZADA PARA AS OBRAS DE ADEQUACOES E COMPLEMENTACOES DOS SISTEMAS DE PROTECAO E COMBATE A INCENDIOS (SPCI) DO CAMPUS SANTO ANDRE.</t>
  </si>
  <si>
    <t>154503263522023NE000336</t>
  </si>
  <si>
    <t>JUROS E MULTA - CONTRATACAO DE EMPRESA ESPECIALIZADA PARA SERVICOS DE ADEQUACOES E COMPLEMENTACOES DO SISTEMA DE PROTECAO CONTRA DESCARGAS ATMOSFERICAS (SPDA) DO CAMPUS SAO BERNARDO DO CAMPO.</t>
  </si>
  <si>
    <t>154503263522023NE000073</t>
  </si>
  <si>
    <t>154503263522023NE000071</t>
  </si>
  <si>
    <t>23006.000142/2019-31</t>
  </si>
  <si>
    <t>154503263522023NE000178</t>
  </si>
  <si>
    <t>10/01/2023</t>
  </si>
  <si>
    <t>23006.002446/2017-71</t>
  </si>
  <si>
    <t>154503263522023NE000002</t>
  </si>
  <si>
    <t>23006.002529/2018-41</t>
  </si>
  <si>
    <t>154503263522023NE000016</t>
  </si>
  <si>
    <t>154503263522023NE000055</t>
  </si>
  <si>
    <t>154503263522023NE000061</t>
  </si>
  <si>
    <t>26/04/2023</t>
  </si>
  <si>
    <t>154503263522023NE000113</t>
  </si>
  <si>
    <t>154503263522023NE000266</t>
  </si>
  <si>
    <t>23006.006991/2022-01</t>
  </si>
  <si>
    <t>154503263522023NE000021</t>
  </si>
  <si>
    <t>154503263522023NE000074</t>
  </si>
  <si>
    <t>154503263522023NE000075</t>
  </si>
  <si>
    <t>154503263522023NE000123</t>
  </si>
  <si>
    <t>154503263522023NE000187</t>
  </si>
  <si>
    <t>154503263522023NE000188</t>
  </si>
  <si>
    <t>23006.006889/2023-89</t>
  </si>
  <si>
    <t>154503263522023NE000317</t>
  </si>
  <si>
    <t>REGISTRO DE PRECOS PARA EVENTUAL CONTRATACAO DE PESSOA JURIDICA ESPECIALIZADA PARA A PRESTACAO DE SERVICOS DE TRANSPORTE DE PASSAGEIROS DE FORMA EVENTUAL, CONFORME DEMANDA, COM FORNECIMENTO DE ONIBUS, MICRO-ONIBUS E VANS CONVENCIONAIS, INCLUINDO MOTORISTA, FORNECIMENTO DE COMBUSTIVEL, SEGURO E MANUTENCAO DOS VEICULOS, PARA ATENDIMENTO DE DEMANDAS DE VIAGENS MUNICIPAIS, INTERMUNICIPAIS E INTERESTADUAIS NECESSARIAS PARA A REALIZACAO DE ATIVIDADES/AULAS DE CAMPO.</t>
  </si>
  <si>
    <t>FOMENTO AS ACOES DE GRADUACAO, POS-GRADUACAO, ENSINO, PESQUISA E EXTENSAO - DESPESAS DIVERSAS</t>
  </si>
  <si>
    <t>154503263522023NE000318</t>
  </si>
  <si>
    <t>BEIJA FLOR LOCADORA DE VEICULOS LTDA</t>
  </si>
  <si>
    <t>154503263522023NE000337</t>
  </si>
  <si>
    <t>REGISTRO DE PRECOS PARA EVENTUAL CONTRATACAO DE PESSOA JURIDICA ESPECIALIZADA PARA A PRESTACAO DE SERVICOS DE TRANSPORTE DE PASSAGEIROS DE FORMA EVENTUAL, CONFORME DEMANDA, COM FORNECIMENTO DE ONIBUS, MICRO-ONIBUS E VANS CONVENCIONAIS, INCLUINDO MOTORISTA, FORNECIMENTO DE COMBUSTIVEL, SEGURO E MANUTENCAO DOS VEICULOS, PARA ATENDIMENTO DE DEMANDAS DE VIAGENS MUNICIPAIS, INTERMUNICIPAIS E INTERESTADUAIS</t>
  </si>
  <si>
    <t>154503263522023NE000338</t>
  </si>
  <si>
    <t>154503263522023NE000339</t>
  </si>
  <si>
    <t>23006.006889/2023-8</t>
  </si>
  <si>
    <t>154503263522023NE000400</t>
  </si>
  <si>
    <t>REGISTRO DE PRECOS PARA EVENTUAL CONTRATACAO DE PESSOA JURIDICA ESPECIALIZADA PARA A PRESTACAO DE SERVICOS DE TRANSPORTE DE PASSAGEIROS DE FORMA EVENTUAL.</t>
  </si>
  <si>
    <t>08/02/2023</t>
  </si>
  <si>
    <t>23006.002217/2023-02</t>
  </si>
  <si>
    <t>154503263522023NE600013</t>
  </si>
  <si>
    <t>154503263522023NE600015</t>
  </si>
  <si>
    <t>154503263522023NE600016</t>
  </si>
  <si>
    <t>06/01/2023</t>
  </si>
  <si>
    <t>23006.000027/2023-42</t>
  </si>
  <si>
    <t>154503263522023NE600001</t>
  </si>
  <si>
    <t>28/02/2023</t>
  </si>
  <si>
    <t>154503263522023NE600025</t>
  </si>
  <si>
    <t>24/07/2023</t>
  </si>
  <si>
    <t>154503263522023NE600051</t>
  </si>
  <si>
    <t>DIARIAS GABINETE DA REITORIA - NACIONAIS PARA COLABORADORES</t>
  </si>
  <si>
    <t>14/03/2023</t>
  </si>
  <si>
    <t>23006.000020/2023-21</t>
  </si>
  <si>
    <t>154503263522023NE600029</t>
  </si>
  <si>
    <t>23006.000035/2023-99</t>
  </si>
  <si>
    <t>154503263522023NE600052</t>
  </si>
  <si>
    <t>DIARIAS PROCURADORIA - NACIONAIS PARA SERVIDORES</t>
  </si>
  <si>
    <t>23006.000014/2023-73</t>
  </si>
  <si>
    <t>154503263522023NE600034</t>
  </si>
  <si>
    <t>23006.000023/2023-64</t>
  </si>
  <si>
    <t>154503263522023NE600006</t>
  </si>
  <si>
    <t>154503263522023NE600030</t>
  </si>
  <si>
    <t>154503263522023NE600031</t>
  </si>
  <si>
    <t>154503263522023NE600017</t>
  </si>
  <si>
    <t>154503263522023NE600019</t>
  </si>
  <si>
    <t>154503263522023NE600022</t>
  </si>
  <si>
    <t>154503263522023NE600043</t>
  </si>
  <si>
    <t>23006.001875/2023-79</t>
  </si>
  <si>
    <t>154503263522023NE600007</t>
  </si>
  <si>
    <t>23006.000036/2023-33</t>
  </si>
  <si>
    <t>154503263522023NE600026</t>
  </si>
  <si>
    <t>154503263522023NE600027</t>
  </si>
  <si>
    <t>23006.007529/2023-02</t>
  </si>
  <si>
    <t>154503263522023NE600036</t>
  </si>
  <si>
    <t>23006.008745/2023-67</t>
  </si>
  <si>
    <t>154503263522023NE600039</t>
  </si>
  <si>
    <t>23006.000009/2019-84</t>
  </si>
  <si>
    <t>154503263522023NE000089</t>
  </si>
  <si>
    <t>154503263522023NE000090</t>
  </si>
  <si>
    <t>154503263522023NE000091</t>
  </si>
  <si>
    <t>23006.007465/2023-31</t>
  </si>
  <si>
    <t>154503263522023NE600038</t>
  </si>
  <si>
    <t>23006.007475/2023-77</t>
  </si>
  <si>
    <t>154503263522023NE600037</t>
  </si>
  <si>
    <t>154503263522023NE000264</t>
  </si>
  <si>
    <t>23006.000037/2023-88</t>
  </si>
  <si>
    <t>154503263522023NE600005</t>
  </si>
  <si>
    <t>23006.005429/2023-33</t>
  </si>
  <si>
    <t>154503263522023NE600028</t>
  </si>
  <si>
    <t>154503263522023NE600033</t>
  </si>
  <si>
    <t>16/01/2023</t>
  </si>
  <si>
    <t>23006.000017/2023-15</t>
  </si>
  <si>
    <t>154503263522023NE600003</t>
  </si>
  <si>
    <t>154503263522023NE600004</t>
  </si>
  <si>
    <t>23006.000039/2023-77</t>
  </si>
  <si>
    <t>154503263522023NE600008</t>
  </si>
  <si>
    <t>154503263522023NE600009</t>
  </si>
  <si>
    <t>154503263522023NE600048</t>
  </si>
  <si>
    <t>DIARIAS  BIBLIOTECA</t>
  </si>
  <si>
    <t>23006.000032/2023-55</t>
  </si>
  <si>
    <t>154503263522023NE600024</t>
  </si>
  <si>
    <t>23006.005754/2023-04</t>
  </si>
  <si>
    <t>154503263522023NE600032</t>
  </si>
  <si>
    <t>23006.006748/2023-66</t>
  </si>
  <si>
    <t>154503263522023NE600035</t>
  </si>
  <si>
    <t>154503263522023NE600050</t>
  </si>
  <si>
    <t>DIARIAS - NETEL</t>
  </si>
  <si>
    <t>23006.008834/2023-11</t>
  </si>
  <si>
    <t>154503263522023NE600040</t>
  </si>
  <si>
    <t>154503263522023NE600041</t>
  </si>
  <si>
    <t>23006.002216/2023-50</t>
  </si>
  <si>
    <t>154503263522023NE600010</t>
  </si>
  <si>
    <t>154503263522023NE600049</t>
  </si>
  <si>
    <t>DIARIAS-SUGEPE</t>
  </si>
  <si>
    <t>24901</t>
  </si>
  <si>
    <t>FUNDO NACIONAL DE DESENV.CIENT.E TECNOLOGICO</t>
  </si>
  <si>
    <t>NAO SE APLICA</t>
  </si>
  <si>
    <t>'-9</t>
  </si>
  <si>
    <t>2095</t>
  </si>
  <si>
    <t>FOMENTO A PROJETOS DE IMPLANTACAO, RECUPERACAO E MODERNIZACAO DA INFRAESTRUTURA DE PESQUISA DAS INSTITUICOES PUBLICAS (CT-INFRA)</t>
  </si>
  <si>
    <t>0172249013</t>
  </si>
  <si>
    <t>2095V007A14</t>
  </si>
  <si>
    <t>449052-9</t>
  </si>
  <si>
    <t>27/07/2022</t>
  </si>
  <si>
    <t>23006.006242/2022-76</t>
  </si>
  <si>
    <t>154503263522022NE000232</t>
  </si>
  <si>
    <t>SOLICITACAO DE ESTIMATIVA DE CUSTOS DE IMPORTACAO EM MOEDA CORRENTE DE PROFORMA INVOICE P-30 PULLER PLATINUM FIL. WORLD PRECISION INSTRUMENTS BRASIL LTDA. PROFESSOR RENATO ALTOBELLI ANTUNES PROJETO FINEP REF 0126/16 CONTRATO 04.18.0066.02.</t>
  </si>
  <si>
    <t>SUTTER INSTRUMENT</t>
  </si>
  <si>
    <t>30/09/2022</t>
  </si>
  <si>
    <t>23006.017140/2022-86</t>
  </si>
  <si>
    <t>154503263522022NE000335</t>
  </si>
  <si>
    <t>TRATA-SE DE IMPORTACAO DE SONDA PARA MEDIDAS DE SVET (TECNICA DO ELETRODO VIBRATORIO DE VARREDURA) E SONDA PARA MEDIDAS DE LEIS (ESPECTROSCOPIA DE IMPEDANCIA ELETROQUIMICA LOCALIZADA). AMBOS OS ITENS SAO UTILIZADOS NO EQUIPAMENTO DE VARREDURA ELETROQUIMICA VERSASCAN, JA PERTENCENTE AO PARQUE DE EQUIPAMENTOS DA UFABC. PARA O PROJETO FINEP METLABSCAN 2022NC000031</t>
  </si>
  <si>
    <t>26101</t>
  </si>
  <si>
    <t>MINISTERIO DA EDUCACAO</t>
  </si>
  <si>
    <t>28/06/2022</t>
  </si>
  <si>
    <t>23006.022854/2021-25</t>
  </si>
  <si>
    <t>154503263522022NE000191</t>
  </si>
  <si>
    <t>ACORDO DE COLABORACAO ENTRE A UFABC, USP, UNISANTOS E FUNDEP - TED Nº 10.572 - SIMEC -  NC 2022NC001109 - Nº TRANSFERENCIA 1AAFYA</t>
  </si>
  <si>
    <t>FUNDACAO DE DESENVOLVIMENTO DA PESQUISA</t>
  </si>
  <si>
    <t>20RJ</t>
  </si>
  <si>
    <t>0004</t>
  </si>
  <si>
    <t>PLANO ESTRATEGICO DE FORMACAO INICIAL E CONTINUADA DE PROFISSIONAIS DO MAGISTERIO DA EDUCACAO BASICA</t>
  </si>
  <si>
    <t>8142261010</t>
  </si>
  <si>
    <t>GFB55B56MSN</t>
  </si>
  <si>
    <t>169159</t>
  </si>
  <si>
    <t>29/06/2022</t>
  </si>
  <si>
    <t>154503263522022NE000193</t>
  </si>
  <si>
    <t>MPD ENGENHARIA LTDA.</t>
  </si>
  <si>
    <t>15R3</t>
  </si>
  <si>
    <t>APOIO A CONSOLIDACAO, REESTRUTURACAO E MODERNIZACAO DAS INSTITUICOES FEDERAIS DE ENSINO SUPERIOR - DESPESAS DIVERSAS</t>
  </si>
  <si>
    <t>8100915066</t>
  </si>
  <si>
    <t>MSS25G41BU7</t>
  </si>
  <si>
    <t>169146</t>
  </si>
  <si>
    <t>44905191</t>
  </si>
  <si>
    <t>OBRAS EM ANDAMENTO</t>
  </si>
  <si>
    <t>01/07/2022</t>
  </si>
  <si>
    <t>23006023618202126</t>
  </si>
  <si>
    <t>154503263522022NE000199</t>
  </si>
  <si>
    <t>CELEBRACAO DE TERMO DE COLABORACAO ENTRE A UFABC E A UNISANTOS PARA O DESENVOLVIMENTO DO PROJETO INTITULADO: PROGRAMA INSTITUCIONAL DE FOMENTO E INDUCAO DA INOVACAO DA FORMACAO INICIAL CONTINUADA DE PROFESSORES E DIRETORES ESCOLARES - REDE DE COLABORACAO UFABC-USP-UNISANTOS, SOB A COORDENACAO PELA UFABC DO PROF. WESLEY GOIS (PROGRAD).</t>
  </si>
  <si>
    <t>SOCIEDADE VISCONDE DE S LEOPOLDO</t>
  </si>
  <si>
    <t>26244</t>
  </si>
  <si>
    <t>UNIVERSIDADE FEDERAL DO RIO GRANDE DO SUL</t>
  </si>
  <si>
    <t>8100000000</t>
  </si>
  <si>
    <t>M20RKG01GCN</t>
  </si>
  <si>
    <t>169820</t>
  </si>
  <si>
    <t>339036-9</t>
  </si>
  <si>
    <t>12/09/2022</t>
  </si>
  <si>
    <t>23006.019042/2022-83</t>
  </si>
  <si>
    <t>154503263522022NE000293</t>
  </si>
  <si>
    <t>PAGAMENTO DE GRATIFICACAO POR ENCARGO DE CURSO OU CONCURSO COM RECURSOS DESCENTRALIZADOS NA UFRGS - 2022NC000040</t>
  </si>
  <si>
    <t>26262</t>
  </si>
  <si>
    <t>UNIVERSIDADE FEDERAL DE SAO PAULO</t>
  </si>
  <si>
    <t>8188000000</t>
  </si>
  <si>
    <t>205995</t>
  </si>
  <si>
    <t>449051-9</t>
  </si>
  <si>
    <t>19/05/2022</t>
  </si>
  <si>
    <t>23006.004952/2022-61</t>
  </si>
  <si>
    <t>154503263522022NE000107</t>
  </si>
  <si>
    <t>PAGAMENTO DESCENTRALIZADO - ENCARGOS DE CURSO E CONCURSO - GECC UNIFESP 2022 2022NC000013 2022NC000014</t>
  </si>
  <si>
    <t>8150262620</t>
  </si>
  <si>
    <t>M20RKN01UFN</t>
  </si>
  <si>
    <t>169435</t>
  </si>
  <si>
    <t>21/07/2022</t>
  </si>
  <si>
    <t>154503263522022NE000219</t>
  </si>
  <si>
    <t>CONTRATACAO DE EMPRESA ESPECIALIZADA DE CONSTRUCAO CIVIL PARA EXECUCAO DAS OBRAS DO BLOCO ANEXO DO CAMPUS SANTO ANDRE DA UNIVERSIDADE FEDERAL DO ABC- UFABC - 2022NC000018</t>
  </si>
  <si>
    <t>08/09/2022</t>
  </si>
  <si>
    <t>154503263522022NE000286</t>
  </si>
  <si>
    <t>NOTA DE CREDITO 2022NC000018 -  CONTRATACAO DE EMPRESAS ESPECIALIZADAS DE CONSTRUCAO CIVIL PARA EXECUCAO DE OBRAS DE INFRAESTRUTURA PARA COMPLEMENTACAO DO ENTORNO DO CAMPUS SANTO ANDRE DA UFABC.</t>
  </si>
  <si>
    <t>MUDE CONSTRUTORA E INCORPORADORA LTDA</t>
  </si>
  <si>
    <t>26291</t>
  </si>
  <si>
    <t>FUND.COORD.DE APERF.DE PESSOAL NIVEL SUPERIOR</t>
  </si>
  <si>
    <t>0487</t>
  </si>
  <si>
    <t>0002</t>
  </si>
  <si>
    <t>CONCESSAO DE BOLSAS DE ESTUDO NO PAIS</t>
  </si>
  <si>
    <t>8100915405</t>
  </si>
  <si>
    <t>339018-9</t>
  </si>
  <si>
    <t>339020-9</t>
  </si>
  <si>
    <t>339030-9</t>
  </si>
  <si>
    <t>339039-9</t>
  </si>
  <si>
    <t>27/04/2022</t>
  </si>
  <si>
    <t>154503263522022NE000074</t>
  </si>
  <si>
    <t>CONTRATACAO DE EMPRESA ESPECIALIZADA PARA PRESTACAO DE SERVICOS DE AGENCIAMENTO DE VIAGENS PARA VOOS REGULARES INTERNACIONAIS E DOMESTICOS NAO ATENDIDOS PELAS COMPANHIAS AEREAS CREDENCIADAS PELO MINISTERIO DO PLANEJAMENTO, DESENVOLVIMENTO E GESTAO. 2022NC000044</t>
  </si>
  <si>
    <t>154503263522022NE000075</t>
  </si>
  <si>
    <t>23006.000102/2022-94</t>
  </si>
  <si>
    <t>154503263522022NE600007</t>
  </si>
  <si>
    <t>DIARIAS - PROPG.</t>
  </si>
  <si>
    <t>154503263522022NE600008</t>
  </si>
  <si>
    <t>154503263522022NE600009</t>
  </si>
  <si>
    <t>13/05/2022</t>
  </si>
  <si>
    <t>23006.008898/2022-23</t>
  </si>
  <si>
    <t>154503263522022NE500003</t>
  </si>
  <si>
    <t>SOLICITACAO DE AUXILIO-EVENTO PARA DISCENTE ANDRE DE JESUS TORRES PARA PARTICIPACAO NO EVENTO XXVII ENCONTRO NACIONAL DE ECONOMIA POLITICA.   2022NC000044            NUMERO DE TRANSFERENCIA: 697377.</t>
  </si>
  <si>
    <t>ANDRE DE JESUS TORRES</t>
  </si>
  <si>
    <t>20/05/2022</t>
  </si>
  <si>
    <t>23006.008896/2022-34</t>
  </si>
  <si>
    <t>154503263522022NE500011</t>
  </si>
  <si>
    <t>SOLICITACAO DE AUXILIO-EVENTO PARA DISCENTE CELSO CARLOS SOARES SPUHL PARA PARTICIPACAO NO EVENTO IX CONGRESSO BRASILEIRO DE ENERGIA SOLAR ¿ CBENS 2022.  2022NC000044              Nº TRANSFERENCIA: 697377.</t>
  </si>
  <si>
    <t>CELSO CARLOS SOARES SPUHL</t>
  </si>
  <si>
    <t>23006.008899/2022-78</t>
  </si>
  <si>
    <t>154503263522022NE500010</t>
  </si>
  <si>
    <t>SOLICITACAO DE AUXILIO-EVENTO PARA DISCENTE GISELE BELTRAMINI RUIZ PARA PARTICIPACAO NO EVENTO OHBM 2022 ANNUAL MEETING.  2022NC000044               Nº TRANSFERENCIA: 697377.</t>
  </si>
  <si>
    <t>GISELE BELTRAMINI RUIZ</t>
  </si>
  <si>
    <t>23006.008911/2022-44</t>
  </si>
  <si>
    <t>154503263522022NE500008</t>
  </si>
  <si>
    <t>SOLICITACAO DE AUXILIO-EVENTO P/ DISCENTE LUIZA FERREIRA SOBRINHO PARA PARTICIPACAO NO EVENTO 65º CONGRESSO BRASILEIRO DE CERAMICA.  2022NC000044          Nº DE TRANSFERENCIA: 697377.</t>
  </si>
  <si>
    <t>LUIZA FERREIRA SOBRINHO</t>
  </si>
  <si>
    <t>23006.009022/2022-02</t>
  </si>
  <si>
    <t>154503263522022NE500009</t>
  </si>
  <si>
    <t>SOLICITACAO DE AUXILIO-EVENTO PARA DISCENTE ELISANGELA BELLETI PARA PARTICIPACAO NO EVENTO 65º - 66º CBC - CERAMICA.  2022NC000044          Nº DE TRANSFERENCIA: 697377.</t>
  </si>
  <si>
    <t>ELISANGELA BELLETI</t>
  </si>
  <si>
    <t>23006.009154/2022-26</t>
  </si>
  <si>
    <t>154503263522022NE500005</t>
  </si>
  <si>
    <t>SOLICITACAO DE AUXILIO-EVENTO PARA DISCENTE THALITA GOUVEIA CASTILHO PARA PARTICIPACAO NO EVENTO 17TH WORLD CONGRESS ON ANAEROBIC DIGESTION.  2022NC000044              Nº TRANSFERENCIA: 697377.</t>
  </si>
  <si>
    <t>THALITA GOUVEIA CASTILHO</t>
  </si>
  <si>
    <t>23006.009206/2022-64</t>
  </si>
  <si>
    <t>154503263522022NE500006</t>
  </si>
  <si>
    <t>SOLICITACAO DE AUXILIO-EVENTO PARA DISCENTE JOANA CLAUDIO PIERETTI PARA PARTICIPACAO NO EVENTO VII WORKSHOP IN NITRIC OXIDE AND CANCER.  2022NC000044                               Nº TRANSFERENCIA: 697377.</t>
  </si>
  <si>
    <t>JOANA CLAUDIO PIERETTI</t>
  </si>
  <si>
    <t>23006.009426/2022-98</t>
  </si>
  <si>
    <t>154503263522022NE500007</t>
  </si>
  <si>
    <t>SOLICITACAO DE AUXILIO-EVENTO PARA DOCENTE JANAINA DE SOUZA GARCIA PARA PARTICIPACAO NO EVENTO XVIII WORKSHOP DE POS-GRADUACAO EM QUIMICA.  2022NC000044                               Nº TRANSFERENCIA: 697377.</t>
  </si>
  <si>
    <t>JANAINA DE SOUZA GARCIA</t>
  </si>
  <si>
    <t>23006.009916/2022-94</t>
  </si>
  <si>
    <t>154503263522022NE500004</t>
  </si>
  <si>
    <t>SOLICITACAO DE AUXILIO-EVENTO PARA DISCENTE ALDCEJAM MARTINS DA FONSECA JUNIOR PARA PARTICIPACAO NO EVENTO 19TH INTERNATIONAL CONGRESS ON ANIMAL REPRODUCTION.  2022NC000044              Nº TRANSFERENCIA: 697377.</t>
  </si>
  <si>
    <t>ALDCEJAM MARTINS DA FONSECA JUNIOR</t>
  </si>
  <si>
    <t>23/05/2022</t>
  </si>
  <si>
    <t>23006.008827/2022-21</t>
  </si>
  <si>
    <t>154503263522022NE500016</t>
  </si>
  <si>
    <t>SOLICITACAO DE AUXILIO-EVENTO P/ DISCENTE LETICIA COSTA DE OLIVEIRA SANTOS PARA PARTICIPACAO NO EVENTO XIX ENCONTRO NACIONAL DA ANPUR.   2022NC000044	Nº TRANSF. 697377</t>
  </si>
  <si>
    <t>LETICIA COSTA DE OLIVEIRA SANTOS</t>
  </si>
  <si>
    <t>23006.008830/2022-44</t>
  </si>
  <si>
    <t>154503263522022NE500015</t>
  </si>
  <si>
    <t>SOLICITACAO DE AUXILIO-EVENTO PARA DISCENTE ROSANA YAMAGUTI PARA PARTICIPACAO NO EVENTO XIX ENANPUR.  2022NC000044	Nº TRANSF. 697377</t>
  </si>
  <si>
    <t>ROSANA YAMAGUTI</t>
  </si>
  <si>
    <t>23006.008891/2022-10</t>
  </si>
  <si>
    <t>154503263522022NE500012</t>
  </si>
  <si>
    <t>SOLICITACAO DE AUXILIO-EVENTO PARA DOCENTE VANIA TROMBINI HERNANDES PARA PARTICIPACAO NO EVENTO 65º - 66º CBC - CERAMICA.  2022NC000044      Nº TRANSFERENCIA: 697377.</t>
  </si>
  <si>
    <t>VANIA TROMBINI HERNANDES</t>
  </si>
  <si>
    <t>23006.008892/2022-56</t>
  </si>
  <si>
    <t>154503263522022NE500014</t>
  </si>
  <si>
    <t>SOLICITACAO DE AUXILIO-EVENTO P/ DOCENTE FERNANDO HEERING BARTOLONI PARA PARTICIPACAO NO EVENTO 21ST INTERNATIONAL SYMPOSIUM ON BIOLUMINESCENCE AND CHEMILUMINESCENCE.   2022NC000044 Nº TRANSF. 697377</t>
  </si>
  <si>
    <t>FERNANDO HEERING BARTOLONI</t>
  </si>
  <si>
    <t>23006.008905/2022-97</t>
  </si>
  <si>
    <t>154503263522022NE500013</t>
  </si>
  <si>
    <t>SOLICITACAO DE AUXILIO-EVENTO PARA DOCENTE JULIANA MARCHI PARA PARTICIPACAO NO EVENTO 65º CONGRESSO BRASILEIRO DE CERAMICA   2022NC000044 Nº TRANSF. 697377</t>
  </si>
  <si>
    <t>JULIANA MARCHI</t>
  </si>
  <si>
    <t>24/05/2022</t>
  </si>
  <si>
    <t>23006.008752/2022-88</t>
  </si>
  <si>
    <t>154503263522022NE500023</t>
  </si>
  <si>
    <t>SOLICITACAO DE AUXILIO-EVENTO PARA DISCENTE EMANOEL FABIANO MENEZES PEREIRA PARA PARTICIPACAO NO EVENTO X BIENAL DE MATEMATICA.  2022NC000044            Nº TRANSFERENCIA: 697377.</t>
  </si>
  <si>
    <t>EMANOEL FABIANO MENEZES PEREIRA</t>
  </si>
  <si>
    <t>23006.008903/2022-06</t>
  </si>
  <si>
    <t>154503263522022NE500019</t>
  </si>
  <si>
    <t>SOLICITACAO DE AUXILIO PARA DESENVOL. DE ESTUDOS PARA DISCENTE TALITA ANZEI GONSALES PARA PARTICIPACAO NO EVENTO PESQUISA DE CAMPO - UNIVERSITE PARIS NANTERRE  2022NC000044 Nº TRANSF. 697377</t>
  </si>
  <si>
    <t>TALITA ANZEI GONSALES</t>
  </si>
  <si>
    <t>23006.008908/2022-21</t>
  </si>
  <si>
    <t>154503263522022NE500021</t>
  </si>
  <si>
    <t>SOLICITACAO DE AUXILIO-EVENTO P/ DISCENTE BIANCA DANTAS DE MEDEIROS PARA PARTICIPACAO NO EVENTO 65º - 66º CONGRESSO BRASILEIRO DE CERAMICA.  2022NC000044    Nº TRANSFERENCIA: 697377.</t>
  </si>
  <si>
    <t>BIANCA DANTAS DE MEDEIROS</t>
  </si>
  <si>
    <t>23006.009104/2022-49</t>
  </si>
  <si>
    <t>154503263522022NE500022</t>
  </si>
  <si>
    <t>SOLICITACAO DE AUXILIO-EVENTO PARA DISCENTES DO PPG DO CTQ PARA PARTICIPACAO NO EVENTO 45° REUNIAO ANUAL DA SOCIEDADE BRASILEIRA DE QUIMICA.</t>
  </si>
  <si>
    <t>23006.009147/2022-24</t>
  </si>
  <si>
    <t>154503263522022NE500018</t>
  </si>
  <si>
    <t>SOLICITACAO DE AUXILIO FINANCEIRO PARA DISCENTE MOZART SAVIO PIRES BAPTISTA PARA PARTICIPACAO EM UMA PESQUISA DE CAMPO.  2022NC000044    Nº TRANSFERENCIA: 697377.</t>
  </si>
  <si>
    <t>MOZART SAVIO PIRES BAPTISTA</t>
  </si>
  <si>
    <t>23006.009255/2022-05</t>
  </si>
  <si>
    <t>154503263522022NE500020</t>
  </si>
  <si>
    <t>SOLICITACAO DE AUXILIO PARA DOCENTE CHRISTIANE BERTACHINI LOMBELLO PARA PUBLICACAO NO PERIODICO MEDICINA E A APLICACAO DOS AVANCOS DA PESQUISA BASICA E CLINICA.  2022NC000044      Nº TRANSFERENCIA: 697377.</t>
  </si>
  <si>
    <t>CHRISTIANE BERTACHINI LOMBELLO</t>
  </si>
  <si>
    <t>23006.009903/2022-15</t>
  </si>
  <si>
    <t>154503263522022NE500017</t>
  </si>
  <si>
    <t>SOLICITACAO DE AUXILIO-EVENTO PARA DISCENTE FERNANDA RAMOS FERNANDES DE OLIVEIRA PARA PARTICIPACAO EM PESQUISA DE CAMPO.  2022NC000044           Nº TRANSFERENCIA: 697377.</t>
  </si>
  <si>
    <t>FERNANDA RAMOS FERNANDES DE OLIVEIRA</t>
  </si>
  <si>
    <t>30/05/2022</t>
  </si>
  <si>
    <t>23006.008921/2022-80</t>
  </si>
  <si>
    <t>154503263522022NE500024</t>
  </si>
  <si>
    <t>SOLICITACAO DE AUXILIO-EVENTO PARA DISCENTE RAFAEL ALMEIDA FERREIRA ABRAO PARA PARTICIPACAO NO EVENTO 9ª CONFERENCIA LATINOAMERICANA Y CARIBEÑA DE CIENCIAS SOCIALES.  2022NC000044  Nº DE TRANSFERENCIA: 697377.</t>
  </si>
  <si>
    <t>RAFAEL ALMEIDA FERREIRA ABRAO</t>
  </si>
  <si>
    <t>23006.008925/2022-68</t>
  </si>
  <si>
    <t>154503263522022NE500025</t>
  </si>
  <si>
    <t>SOLICITACAO DE AUXILIO-EVENTO PARA DISCENTE CASSIO CARDOSO CARVALHO PARA PARTICIPACAO NO EVENTO 9ª CONFERENCIA LATINOAMERICANA Y CARIBEÑA DE CIENCIAS SOCIALES.  2022NC000044      Nº TRANSFERENCIA: 697377.</t>
  </si>
  <si>
    <t>CASSIO CARDOSO CARVALHO</t>
  </si>
  <si>
    <t>03/06/2022</t>
  </si>
  <si>
    <t>23006.009045/2022-17</t>
  </si>
  <si>
    <t>154503263522022NE500027</t>
  </si>
  <si>
    <t>SOLICITACAO DE AUXILIO-EVENTO PARA DISCENTE ROBSON RODRIGUES DE ALMEIDA PARA PARTICIPACAO NO EVENTO VI SIMPOSIO INTERNACIONAL DE ENSEÑANZA DE LAS CIENCIAS SIEC 2022.  2022NC000044    Nº TRANSFERENCIA: 697377.</t>
  </si>
  <si>
    <t>ROBSON RODRIGUES DE ALMEIDA</t>
  </si>
  <si>
    <t>09/06/2022</t>
  </si>
  <si>
    <t>23006.010471/2022-95</t>
  </si>
  <si>
    <t>154503263522022NE500028</t>
  </si>
  <si>
    <t>SOLICITACAO DE AUXILIO-EVENTO PARA DISCENTE WELLINGTON BARBOSA RODRIGUES PARA PARTICIPACAO NO EVENTO 8º ENCONTRO BRASILEIRO DE BIBLIOMETRIA E CIENTOMETRIA.  2022NC000044  Nº TRANSFERENCIA: 697377</t>
  </si>
  <si>
    <t>WELLINGTON BARBOSA RODRIGUES</t>
  </si>
  <si>
    <t>23006.010474/2022-29</t>
  </si>
  <si>
    <t>154503263522022NE500030</t>
  </si>
  <si>
    <t>SOLICITACAO DE AUXILIO-EVENTO PARA DISCENTE RAFAEL VINICIUS TAYETTE DA NOBREGA PARA PARTICIPACAO NO EVENTO ADVANCED PHOTONICS CONGRESS 2022.  2022NC000044  Nº TRANSFERENCIA: 697377.</t>
  </si>
  <si>
    <t>RAFAEL VINICIUS TAYETTE DA NOBREGA</t>
  </si>
  <si>
    <t>23006.010628/2022-82</t>
  </si>
  <si>
    <t>154503263522022NE500029</t>
  </si>
  <si>
    <t>SOLICITACAO DE AUXILIO-EVENTO PARA DISCENTE SARA BUENO DE OLIVEIRA GENNARI CARTURAN PARA PARTICIPACAO NO EVENTO XLII CONGRESSO DA SOCIEDADE BRASILEIRA DE COMPUTACAO (CSBC 2022).  2022NC000044  Nº TRANSFERENCIA: 697377.</t>
  </si>
  <si>
    <t>SARA BUENO DE OLIVEIRA GENNARI CARTURAN</t>
  </si>
  <si>
    <t>23006.010722/2022-31</t>
  </si>
  <si>
    <t>154503263522022NE500031</t>
  </si>
  <si>
    <t>SOLICITACAO DE AUXILIO-EVENTO PARA DISCENTE IEDA CAROLINA MANTOVANI CLARO PARA PARTICIPACAO NO EVENTO XX SIMPOSIO LUSO-BRASILEIRO DE ENGENHARIA SANITARIA E AMBIENTAL (SILUBESA).  2022NC000044  Nº TRANSFERENCIA: 697377.</t>
  </si>
  <si>
    <t>IEDA CAROLINA MANTOVANI CLARO</t>
  </si>
  <si>
    <t>14/06/2022</t>
  </si>
  <si>
    <t>23006.009160/2022-83</t>
  </si>
  <si>
    <t>154503263522022NE500035</t>
  </si>
  <si>
    <t>SOLICITACAO DE AUXILIO-EVENTO PARA DISCENTE IARA FRANCO SCHIAVI PARA PARTICIPACAO NO EVENTO DIALOGUES IN DATA POWER - 4TH INTERNATIONAL DATA POWER CONFERENCE.  2022NC000044  Nº TRANSFERENCIA: 697377.</t>
  </si>
  <si>
    <t>IARA FRANCO SCHIAVI</t>
  </si>
  <si>
    <t>23006.009212/2022-11</t>
  </si>
  <si>
    <t>154503263522022NE500034</t>
  </si>
  <si>
    <t>SOLICITACAO DE AUXILIO-EVENTO PARA DISCENTE LUANA HANAE GABRIEL HOMMA PARA PARTICIPACAO NO EVENTO IV COLOQUIO INTERNACIONAL SOBRE VIOLENCIA POLITICA NO SECULO XX.  2022NC000044   Nº TRANSFERENCIA: 697377.</t>
  </si>
  <si>
    <t>LUANA HANAE GABRIEL HOMMA</t>
  </si>
  <si>
    <t>23006.010473/2022-84</t>
  </si>
  <si>
    <t>154503263522022NE500036</t>
  </si>
  <si>
    <t>SOLICITACAO DE AUXILIO FINANCEIRO PARA DISCENTE AMANDA VIEIRA DA SILVA PARA PARTICIPACAO EM EVENTO IUSSI 2022.  2022NC000044  Nº TRANSFERENCIA: 697377.</t>
  </si>
  <si>
    <t>AMANDA VIEIRA DA SILVA</t>
  </si>
  <si>
    <t>23006.010847/2022-61</t>
  </si>
  <si>
    <t>154503263522022NE500037</t>
  </si>
  <si>
    <t>SOLICITACAO DE AUXILIO-EVENTO PARA DISCENTE ISABELLA MARIA CASSIMIRO FIGUEIREDO PARA PARTICIPACAO EM PESQUISA DE CAMPO.  2022NC000044  Nº TRANSFERENCIA: 697377.</t>
  </si>
  <si>
    <t>ISABELLA MARIA CASSIMIRO FIGUEIREDO</t>
  </si>
  <si>
    <t>23006.010935/2022-63</t>
  </si>
  <si>
    <t>154503263522022NE500033</t>
  </si>
  <si>
    <t>SOLICITACAO DE AUXILIO FINANCEIRO PARA DISCENTE RAFAEL VINICIUS TAYETTE DA NOBREGA PARA A PARTICIPACAO EM EVENTO 47TH INTERNATIONAL CONFERENCE ON INFRARED, MILLIMETER AND TERAHERTZ WAVES (IRMMW-THZ) 2022.  2022NC000044  Nº TRANSFERENCIA: 697377.</t>
  </si>
  <si>
    <t>23006.011031/2022-55</t>
  </si>
  <si>
    <t>154503263522022NE500032</t>
  </si>
  <si>
    <t>SOLICITACAO DE AUXILIO FINANCEIRO PARA DISCENTE IGOR OLIANI PARA PARTICIPACAO EM EVENTO IX SIMPOSIO BRASILEIRO DE SISTEMAS ELETRICOS (SBSE 2022).  2022NC000044  Nº TRANSFERENCIA: 697377.</t>
  </si>
  <si>
    <t>IGOR OLIANI</t>
  </si>
  <si>
    <t>15/06/2022</t>
  </si>
  <si>
    <t>23006.010494/2022-08</t>
  </si>
  <si>
    <t>154503263522022NE500040</t>
  </si>
  <si>
    <t>SOLICITACAO DE AUXILIO-EVENTO PARA DOCENTE REYOLANDO MANOEL LOPES REBELLO DA FONSECA BRASIL PARA PARTICIPACAO NO EVENTO WMVC 2022 - 10TH INTERNATIONAL CONFERENCE ON WAVE MECHANICS AND VIBRATIONS.  2022NC000044   Nº TRANSFERENCIA: 697377.</t>
  </si>
  <si>
    <t>REYOLANDO MANOEL LOPES REBELLO DA FONSECA BRASIL</t>
  </si>
  <si>
    <t>23006.010662/2022-57</t>
  </si>
  <si>
    <t>154503263522022NE500038</t>
  </si>
  <si>
    <t>SOLICITACAO DE AUXILIO FINANCEIRO PARA DISCENTE JOAO VITOR ALCANTARA DA SILVA PARA PARTICIPACAO EM EVENTO REUNIAO ANUAL DA SOCIEDADE BRASILEIRA DE TECNOLOGIA DE EMBRIOES (SBTE).  2022NE000044 Nº TRANSFERENCIA: 697377</t>
  </si>
  <si>
    <t>JOAO VITOR ALCANTARA DA SILVA</t>
  </si>
  <si>
    <t>23006.010840/2022-40</t>
  </si>
  <si>
    <t>154503263522022NE500039</t>
  </si>
  <si>
    <t>SOLICITACAO DE AUXILIO-EVENTO PARA DISCENTE KAREN FERNANDA DE PAULA PARA PARTICIPACAO NO EVENTO IX SIMPOSIO BRASILEIRO DE SISTEMAS ELETRICOS.  2022NC000044   Nº TRANSFERENCIA: 697377.</t>
  </si>
  <si>
    <t>KAREN FERNANDA DE PAULA</t>
  </si>
  <si>
    <t>21/06/2022</t>
  </si>
  <si>
    <t>23006.010464/2022-93</t>
  </si>
  <si>
    <t>154503263522022NE500043</t>
  </si>
  <si>
    <t>SOLICITACAO DE AUXILIO-EVENTO PARA DISCENTES DO PPG DO ENS PARA PARTICIPACAO NO EVENTO XX IOSTE INTERNATIONAL SYMPOSIUM  2022NC000044 Nº TRANSF. 697377</t>
  </si>
  <si>
    <t>23006.010480/2022-86</t>
  </si>
  <si>
    <t>154503263522022NE500041</t>
  </si>
  <si>
    <t>SOLICITACAO DE AUXILIO-EVENTO PARA DISCENTES DO PPG DO ENE PARA PARTICIPACAO NO EVENTO IX SIMPOSIO BRASILEIRO DE SISTEMAS ELETRICOS (SBSE 2022). 2022NC000044 Nº TRANSFERENCIA: 697377</t>
  </si>
  <si>
    <t>23006.011026/2022-42</t>
  </si>
  <si>
    <t>154503263522022NE500042</t>
  </si>
  <si>
    <t>SOLICITACAO DE AUXILIO FINANCEIRO PARA DISCENTE RODRIGO VARGAS PEGAS PARA PARTICIPACAO EM PESQUISA DE CAMPO EM COPENHAGUE, DINAMARCA (VISITA A COLECAO CIENTIFICA, ANALISE E DIGITALIZACAO DE ESPECIMES) 2022NC000044 Nº TRANSF.697377</t>
  </si>
  <si>
    <t>RODRIGO VARGAS PEGAS</t>
  </si>
  <si>
    <t>23006.011056/2022-59</t>
  </si>
  <si>
    <t>154503263522022NE500044</t>
  </si>
  <si>
    <t>SOLICITACAO DE AUXILIO FINANCEIRO PARA DISCENTE JULIAN MATEO RAYO ALAPE PARA PARTICIPACAO EM EVENTO LATIN AMERICA OPTICS AND PHOTONICS CONFERENCE.  2022NC000044  Nº TRANSFERENCIA: 697377.</t>
  </si>
  <si>
    <t>JULIAN MATEO RAYO ALAPE</t>
  </si>
  <si>
    <t>22/06/2022</t>
  </si>
  <si>
    <t>23006.010457/2022-91</t>
  </si>
  <si>
    <t>154503263522022NE500046</t>
  </si>
  <si>
    <t>SOLICITACAO DE AUXILIO FINANCEIRO PARA DISCENTE LARISSA DE ARAUJO KAWABE PARA PARTICIPACAO NO EVENTO II WORKSHOP DA REDE BRASILEIRA DE CIENCIA CIDADA 2022NC000044 Nº TRANSF.697377</t>
  </si>
  <si>
    <t>LARISSA DE ARAUJO KAWABE</t>
  </si>
  <si>
    <t>23006.011877/2022-95</t>
  </si>
  <si>
    <t>154503263522022NE500045</t>
  </si>
  <si>
    <t>SOLICITACAO DE AUXILIO FINANCEIRO PARA DISCENTE CLAUDIO WAGNER LOCATELLI PARA PARTICIPACAO EM EVENTO XX IOSTE INTERNATIONAL SYMPOSIUM 2022 2022NC000044 Nº TRANSF.697377</t>
  </si>
  <si>
    <t>CLAUDIO WAGNER LOCATELLI</t>
  </si>
  <si>
    <t>23/06/2022</t>
  </si>
  <si>
    <t>23006.010490/2022-11</t>
  </si>
  <si>
    <t>154503263522022NE500047</t>
  </si>
  <si>
    <t>SOLICITACAO DE AUXILIO-EVENTO PARA DISCENTES DO PPG DO NMA PARA PARTICIPACAO NO EVENTO 23RD INTERNATIONAL CONFERENCE ON SOLID STATE IONICS (SSI 23) 2022NC000044 Nº TRANSF. 697377</t>
  </si>
  <si>
    <t>30/06/2022</t>
  </si>
  <si>
    <t>23006.010964/2022-25</t>
  </si>
  <si>
    <t>154503263522022NE500051</t>
  </si>
  <si>
    <t>SOLICITACAO DE AUXILIO FINANCEIRO PARA DISCENTE ELISANGELA APARECIDA RODRIGUES PARA PARTICIPACAO EM EVENTO XI CONGRESO LATINOAMERICANO DE CIENCIA POLITICA - ALACIP 2022NC000044 Nº TRANSFERENCIA: 697377.</t>
  </si>
  <si>
    <t>ELISANGELA APARECIDA RODRIGUES</t>
  </si>
  <si>
    <t>05/07/2022</t>
  </si>
  <si>
    <t>23006.010482/2022-75</t>
  </si>
  <si>
    <t>154503263522022NE500056</t>
  </si>
  <si>
    <t>SOLICITACAO DE AUXILIO-EVENTO PARA DOCENTE SOLANGE WAGNER LOCATELLI PARA PARTICIPACAO NO EVENTO 26 TH IUPAC INTERNATIONAL CONFERENCE ON CHEMISTRY EDUCATION.   2022NC000044 Nº TRANSF.697377</t>
  </si>
  <si>
    <t>SOLANGE WAGNER LOCATELLI</t>
  </si>
  <si>
    <t>23006.010851/2022-20</t>
  </si>
  <si>
    <t>154503263522022NE500055</t>
  </si>
  <si>
    <t>SOLICITACAO DE AUXILIO-EVENTO PARA DISCENTE GABRIEL DE SIQUEIRA GIL PARA PARTICIPACAO NO EVENTO XXXIII CONGRESSO LATINOAMERICANO DE SOCIOLOGIA (ALAS MEXICO 2022).  2022NC000044  Nº TRANSF. 697377</t>
  </si>
  <si>
    <t>GABRIEL DE SIQUEIRA GIL</t>
  </si>
  <si>
    <t>07/07/2022</t>
  </si>
  <si>
    <t>23006.010677/2022-15</t>
  </si>
  <si>
    <t>154503263522022NE500057</t>
  </si>
  <si>
    <t>SOLICITACAO DE AUXILIO-EVENTO PARA DOCENTE MARCELLA PECORA MILAZZOTTO PARA PARTICIPACAO NO EVENTO XXXV REUNIAO ANUAL DA SOCIEDADE BRASILEIRA DE TECNOLOGIA DE EMBRIOES.  2022NC000044  Nº TRANSFERENCIA: 697377</t>
  </si>
  <si>
    <t>MARCELLA PECORA MILAZZOTTO</t>
  </si>
  <si>
    <t>14/07/2022</t>
  </si>
  <si>
    <t>23006.010664/2022-46</t>
  </si>
  <si>
    <t>154503263522022NE500062</t>
  </si>
  <si>
    <t>SOLICITACAO DE AUXILIO FINANCEIRO PARA DISCENTE ANA LUIZA ALMEIDA PASSOS PARA PARTICIPACAO EM EVENTO XXXIII CONGRESO LATINO AMERICANO DE SOCIOLOGIA.  2022NC000044 E Nº TRANSFERENCIA: 697377.</t>
  </si>
  <si>
    <t>ANA LUIZA ALMEIDA PASSOS</t>
  </si>
  <si>
    <t>03/08/2022</t>
  </si>
  <si>
    <t>23006.014581/2022-26</t>
  </si>
  <si>
    <t>154503263522022NE500066</t>
  </si>
  <si>
    <t>SOLICITACAO DE AUXILIO-EVENTO. DISCENTE: JULYA PIRES SOUZA - PESQUISA DE CAMPO.  2022NC000044 NUMERO DE TRANSFERENCIA 697377 TED 8339</t>
  </si>
  <si>
    <t>JULYA PIRES SOUZA</t>
  </si>
  <si>
    <t>11/08/2022</t>
  </si>
  <si>
    <t>23006.014403/2022-03</t>
  </si>
  <si>
    <t>154503263522022NE500080</t>
  </si>
  <si>
    <t>SOLICITACAO DE AUXILIO EVENTO EM GRUPO - DISCENTES DO PPG DE ENS. EVENTO: 18° SEMINARIO NACIONAL DE HISTORIA DA CIENCIA E DA TECNOLOGIA.  2022NC000044  N. TRANSF. 697377  TED: 8339.</t>
  </si>
  <si>
    <t>23006.014590/2022-17</t>
  </si>
  <si>
    <t>154503263522022NE500079</t>
  </si>
  <si>
    <t>SOLICITACAO DE AUXILIO-EVENTO PARA DISCENTE FELIPE CASSIANO LUZ PARA PARTICIPACAO NO EVENTO XLII - ENCONTRO NACIONAL DE ENGENHARIA DE PRODUCAO (ENEGEP 2022).  2022NC000044   N. TRANSF.: 697377.   TED: 8339.</t>
  </si>
  <si>
    <t>FELIPE CASSIANO LUZ</t>
  </si>
  <si>
    <t>12/08/2022</t>
  </si>
  <si>
    <t>23006.014653/2022-35</t>
  </si>
  <si>
    <t>154503263522022NE500082</t>
  </si>
  <si>
    <t>SOLICITACAO DE AUXILIO PARA TAXA DE INSCRICAO  FRANCIANE FREITAS SILVEIRA  XLVI ENCONTRO DA ASSOCIACAO NACIONAL DE POS GRADUACAO E PESQUISA EM ADMINISTRACAO - ENANPAD 2022.  2022NC000044   N. TRANSF. 697377  TED 8339</t>
  </si>
  <si>
    <t>FRANCIANE FREITAS SILVEIRA</t>
  </si>
  <si>
    <t>23006.015031/2022-24</t>
  </si>
  <si>
    <t>154503263522022NE500085</t>
  </si>
  <si>
    <t>SOLICITACAO DE AUXILIO PARA TAXA DE INSCRICAO DOCENTE LUCIANA PEREIRA- 33RD CONGRESS OF THE INTERNATIONAL COUNCIL OF THE AERONAUTICAL SCIENCES  2022NC000044 Nº TRANSF. 697377 TED: 8339</t>
  </si>
  <si>
    <t>LUCIANA PEREIRA</t>
  </si>
  <si>
    <t>15/08/2022</t>
  </si>
  <si>
    <t>23006.014492/2022-80</t>
  </si>
  <si>
    <t>154503263522022NE500091</t>
  </si>
  <si>
    <t>SOLICITACAO DE AUXILIO PARA TAXA DE INSCRICAO  AMEDEA BAROZZI SEABRA  32ND ANNUAL CONFERENCE OF THE EUROPEAN SOCIETY FOR BIOMATERIALS (ESB).  2022NC000044  N. TRANSF. 697377   TED:8339.</t>
  </si>
  <si>
    <t>AMEDEA BAROZZI SEABRA</t>
  </si>
  <si>
    <t>23006.014515/2022-56</t>
  </si>
  <si>
    <t>154503263522022NE500087</t>
  </si>
  <si>
    <t>SOLICITACAO DE AUXILIO-EVENTO PARA DISCENTE TOMAS COSTA DE AZEVEDO MARQUES PARA PARTICIPACAO NO EVENTO IIPPE ANNUAL CONFERENCE 2022 - 12TH ANNUAL CONFERENCE IN POLITICAL ECONOMY 2022NC000044 Nº TRANSF. 697377 TED: 8339</t>
  </si>
  <si>
    <t>TOMAS COSTA DE AZEVEDO MARQUES</t>
  </si>
  <si>
    <t>23006.014574/2022-24</t>
  </si>
  <si>
    <t>154503263522022NE500086</t>
  </si>
  <si>
    <t>SOLICITACAO DE AUXILIO-EVENTO PARA DISCENTE ITALO SANDOVAL RAMOS DE OLIVEIRA PARA PARTICIPACAO NO EVENTO COMPUTATION IN CARDIOLOGY 2022 2022NC000044 Nº TRANSF. 697377 TED: 8339</t>
  </si>
  <si>
    <t>ITALO SANDOVAL RAMOS DE OLIVEIRA</t>
  </si>
  <si>
    <t>23006.014678/2022-39</t>
  </si>
  <si>
    <t>154503263522022NE500088</t>
  </si>
  <si>
    <t>SOLICITACAO DE AUXILIO-EVENTO PARA DISCENTES DA POS EM ENGENHARIA DA INFORMACAO PARA PARTICIPACAO NO EVENTO 51TH ANNUAL MEETING OF THE BRAZILIAN SOCIETY OF BIOCHEMISTRY AND MOLECULAR BIOLOGY (SBBQ).   2022NC000044 N. TRANSF: 697377 TED: 8339</t>
  </si>
  <si>
    <t>23006.015050/2022-51</t>
  </si>
  <si>
    <t>154503263522022NE500090</t>
  </si>
  <si>
    <t>SOLICITACAO DE AUXILIO PARA TAXA DE INSCRICAO ¿ MAURICIO RICHARTZ ¿ II ENCONTRO DE PRIMAVERA DA SBF: XLV RTFNB - XLII ENFPC.  2022NC000044  N. TRANSF. 697377  TED: 8339</t>
  </si>
  <si>
    <t>MAURICIO RICHARTZ</t>
  </si>
  <si>
    <t>16/08/2022</t>
  </si>
  <si>
    <t>23006.014377/2022-13</t>
  </si>
  <si>
    <t>154503263522022NE500092</t>
  </si>
  <si>
    <t>SOLICITACAO DE AUXILIO FINANCEIRO PARA DISCENTE GIOVANA MARCHINI ARMENTANO PARA PARTICIPACAO EM EVENTO 51ST ANNUAL MEETING OF THE BRAZILIAN SOCIETY FOR BIOCHEMISTRY AND MOLECULAR BIOLOGY. 2022NC000044    Nº TRANSF. 697377    TED 8339</t>
  </si>
  <si>
    <t>GIOVANA MARCHINI ARMENTANO</t>
  </si>
  <si>
    <t>23006.014472/2022-17</t>
  </si>
  <si>
    <t>154503263522022NE500093</t>
  </si>
  <si>
    <t>SOLICITACAO DE AUXILIO EVENTO PARA DISCENTES, PARA PARTICIPACAO NO EVENTO II ENCONTRO DE PRIMAVERA DA SOCIEDADE BRASILEIRA DE FISICA.   2022NC000044 N. TRANSF. 697377 TED: 8339.</t>
  </si>
  <si>
    <t>17/08/2022</t>
  </si>
  <si>
    <t>23006.014495/2022-13</t>
  </si>
  <si>
    <t>154503263522022NE500099</t>
  </si>
  <si>
    <t>SOLICITACAO DE AUXILIO-EVENTO PARA DISCENTE LUCAS VASCONCELLOS DE SOUZA PARA PARTICIPACAO NO EVENTO II ENCONTRO DE PRIMAVERA DA SOCIEDADE BRASILEIRA DE FISICA - II EPSBF 2022  2022NC000044 Nº TRANSF. 697377 TED: 8339.</t>
  </si>
  <si>
    <t>LUCAS VASCONCELLOS DE SOUZA</t>
  </si>
  <si>
    <t>23006.014592/2022-14</t>
  </si>
  <si>
    <t>154503263522022NE500095</t>
  </si>
  <si>
    <t>SOLICITACAO DE AUXILIO-EVENTO PARA DISCENTE JULIANA GONCALVES DIAS PARA PARTICIPACAO NO EVENTO XX BRAZILIAN MRS MEETING 2022NC000044 Nº TRANSF. 697377 TED: 8339</t>
  </si>
  <si>
    <t>JULIANA GONCALVES DIAS</t>
  </si>
  <si>
    <t>23006.014693/2022-87</t>
  </si>
  <si>
    <t>154503263522022NE500096</t>
  </si>
  <si>
    <t>SOLICITACAO DE AUXILIO-EVENTO. DISCENTES DO PPG DE CTQ. EVENTO: 51TH ANNUAL MEETING OF THE BRAZILIAN SOCIETY ... - SBBQ 2022NC000044   Nº TRANSF. 697377   TED: 8339</t>
  </si>
  <si>
    <t>23006.014736/2022-24</t>
  </si>
  <si>
    <t>154503263522022NE500094</t>
  </si>
  <si>
    <t>SOLICITACAO DE AUXILIO-EVENTO PARA DISCENTES DO PPG DE CEM. EVENTO: XX BRAZILIAN MRS MEETING 2022 2022NC000044    Nº TRANSF. 697377    TED: 8339</t>
  </si>
  <si>
    <t>23006.015162/2022-10</t>
  </si>
  <si>
    <t>154503263522022NE500097</t>
  </si>
  <si>
    <t>SOLICITACAO DE AUXILIO PARA TAXA DE INSCRICAO ¿ DOCENTE WENDEL ANDRADE ALVES ¿ XX BRAZILIAN MEETING ON INORGANIC CHEMISTRY (XX-BMIC).  2022NC000044  N. TRANSF. 697377. TED: 8339.</t>
  </si>
  <si>
    <t>WENDEL ANDRADE ALVES</t>
  </si>
  <si>
    <t>23006.015760/2022-81</t>
  </si>
  <si>
    <t>154503263522022NE500098</t>
  </si>
  <si>
    <t>SOLICITACAO DE AUXILIO FINANCEIRO PARA DISCENTE ISABELLA MARTINS LOURENCO PARA PARTICIPACAO EM EVENTO JORNADA DE JOVENES INVESTIGADORES.</t>
  </si>
  <si>
    <t>ISABELLA MARTINS LOURENCO</t>
  </si>
  <si>
    <t>18/08/2022</t>
  </si>
  <si>
    <t>23006.015195/2022-51</t>
  </si>
  <si>
    <t>154503263522022NE500101</t>
  </si>
  <si>
    <t>SOLICITACAO DE AUXILIO-EVENTO PARA DISCENTE GABRIEL HENRIQUE INACIO DE OLIVEIRA PARA PARTICIPACAO NO EVENTO XX BRAZIL MRS MEETING  2022NC000044Nº TRANSF. 697377 TED: 8339</t>
  </si>
  <si>
    <t>GABRIEL HENRIQUE INACIO DE OLIVEIRA</t>
  </si>
  <si>
    <t>23006.015198/2022-95</t>
  </si>
  <si>
    <t>154503263522022NE500102</t>
  </si>
  <si>
    <t>SOLICITACAO DE AUXILIO-EVENTO PARA DISCENTE KARLA KARINY FERREIRA BARBOSA PARA PARTICIPACAO NO EVENTO XX BRAZIL MRS MEETING.  2022NC000044 Nº TRANSF. 697377 TED: 8339.</t>
  </si>
  <si>
    <t>KARLA KARINY FERREIRA BARBOSA</t>
  </si>
  <si>
    <t>23006.016448/2022-12</t>
  </si>
  <si>
    <t>154503263522022NE500103</t>
  </si>
  <si>
    <t>SOLICITACAO DE AUXILIO-EVENTO PARA A DISCENTE AMANDA YUMI AMBRIOLA OKU REFERENTE AO EVENTO 3RD FALAN CONGRESS.  2022NC000044  N. TRANSF. 697377 TED: 8339.</t>
  </si>
  <si>
    <t>AMANDA YUMI AMBRIOLA OKU</t>
  </si>
  <si>
    <t>19/08/2022</t>
  </si>
  <si>
    <t>23006.014291/2022-82</t>
  </si>
  <si>
    <t>154503263522022NE500107</t>
  </si>
  <si>
    <t>SOLICITACAO DE AUXILIO PARA TAXA DE INSCRICAO JULIANA DOS SANTOS DE SOUZA SILVA XX BRAZILIAN MEETING ON INORGANIC CHEMISTRY (XX-BMIC) 2022NC000044 Nº TRANSF. 697377 TED: 8339</t>
  </si>
  <si>
    <t>JULIANA DOS SANTOS DE SOUZA SILVA</t>
  </si>
  <si>
    <t>23006.014697/2022-65</t>
  </si>
  <si>
    <t>154503263522022NE500106</t>
  </si>
  <si>
    <t>SOLICITACAO DE AUXILIO-EVENTO. DOCENTE: DIEGO SANCHES CORREA. EVENTO: 13.O ENCONTRO DA ABCP.  2022NC000044 N. TRANSF. 697377 TED: 8339.</t>
  </si>
  <si>
    <t>DIEGO SANCHES CORREA</t>
  </si>
  <si>
    <t>23006.014784/2022-12</t>
  </si>
  <si>
    <t>154503263522022NE500104</t>
  </si>
  <si>
    <t>SOLICITACAO DE AUXILIO-EVENTO PARA DISCENTES EM POS-GRADUACAO EM CIENCIA E TECNOLOGIA NA AREA DE QUIMICA - EVENTO XX BRAZILIAN MEETING ON INORGANIC CHEMISTRY (XX-BMIC) 2022NC000044    Nº TRANSF. 697377    TED: 8339</t>
  </si>
  <si>
    <t>23006.016373/2022-61</t>
  </si>
  <si>
    <t>154503263522022NE500105</t>
  </si>
  <si>
    <t>SOLICITACAO DE AUXILIO PARA TAXA DE INSCRICAO DOCENTE GUSTAVO MARTINI DALPIAN  XX BRAZIL MRS MEETING 2022NC000044 Nº TRANSF. 697377 TED: 8339</t>
  </si>
  <si>
    <t>GUSTAVO MARTINI DALPIAN</t>
  </si>
  <si>
    <t>22/08/2022</t>
  </si>
  <si>
    <t>23006.014619/2022-61</t>
  </si>
  <si>
    <t>154503263522022NE500110</t>
  </si>
  <si>
    <t>SOLICITACAO DE AUXILIO-EVENTO. DISCENTE: KAREN KIMIE BONANI SAKUMOTO. EVENTO: CLASSROOM INTERACTIONS AND THE CONSTRUCTION OF KNOWLEDGE AT SCHOOL  2022NC000044 Nº TRANSF. 697377 TED: 8339.</t>
  </si>
  <si>
    <t>KAREN KIMIE BONANI SAKUMOTO</t>
  </si>
  <si>
    <t>23006.014620/2022-95</t>
  </si>
  <si>
    <t>154503263522022NE500111</t>
  </si>
  <si>
    <t>SOLICITACAO DE AUXILIO FINANCEIRO PARA DISCENTE RAQUEL MALTA NUNES DE ALMEIDA PARA PARTICIPACAO EM EVENTO CERN SCHOOL OF COMPUTING.  2022NC000044  N. TRANSF. 697377.  TED: 8339.</t>
  </si>
  <si>
    <t>RAQUEL MALTA NUNES DE ALMEIDA</t>
  </si>
  <si>
    <t>23006.014958/2022-47</t>
  </si>
  <si>
    <t>154503263522022NE500108</t>
  </si>
  <si>
    <t>SOLICITACAO DE AUXILIO FINANCEIRO PARA DISCENTE FATIMA APARECIDA KIAN PARA PARTICIPACAO EM EVENTO 11º CONFERENCIA INTERNACIONAL DE ESTATISTICA DO ENSINO - ICOTS 11.  2022NC000044  N. TRANSF. 697377 TED: 8339.</t>
  </si>
  <si>
    <t>FATIMA APARECIDA KIAN</t>
  </si>
  <si>
    <t>23006.015993/2022-83</t>
  </si>
  <si>
    <t>154503263522022NE500109</t>
  </si>
  <si>
    <t>SOLICITACAO DE AUXILIO PARA TAXA DE INSCRICAO  DOCENTE TIAGO RODRIGUES  51A. REUNIAO ANUAL DA SOCIEDADE BRASILEIRA DE BIOQUIMICA E BIOLOGIA MOLECULAR (SBBQ).  2022NC000044  N. TRANSF. 697377. TED: 8339.</t>
  </si>
  <si>
    <t>TIAGO RODRIGUES</t>
  </si>
  <si>
    <t>23/08/2022</t>
  </si>
  <si>
    <t>23006.014937/2022-21</t>
  </si>
  <si>
    <t>154503263522022NE500112</t>
  </si>
  <si>
    <t>SOLICITACAO DE AUXILIO PARA TAXA DE INSCRICAO  DOCENTE AILTON PAULO DE OLIVEIRA JUNIOR  11TH INTERNATIONAL CONFERENCE ON TEACHING STATISTICS - ICOTS 2022NC000044 Nº TRANSF. 697377 TED:8339</t>
  </si>
  <si>
    <t>24/08/2022</t>
  </si>
  <si>
    <t>23006.014395/2022-97</t>
  </si>
  <si>
    <t>154503263522022NE500114</t>
  </si>
  <si>
    <t>SOLICITACAO DE AUXILIO FINANCEIRO PARA DISCENTES DA POS-GRADUACAO EM BIOSSISTEMAS PARA PARTICIPACAO NO EVENTO 51ST ANNUAL MEETING OF THE BRAZILIAN SOCIETY FOR BIOCHEMISTRY AND MOLECULAR BIOLOGY  2022NC000044    Nº TRANSF. 697377    TED: 8339</t>
  </si>
  <si>
    <t>23006.014418/2022-63</t>
  </si>
  <si>
    <t>154503263522022NE500113</t>
  </si>
  <si>
    <t>SOLICITACAO DE AUXILIO EVENTO PARA DISCENTES DOS PPG DE NMA. EVENTO: XX BRAZILIAN MRS MEETING 2022 2022NC000044 Nº TRANSF. 697377 TED: 8339</t>
  </si>
  <si>
    <t>23006.016833/2022-51</t>
  </si>
  <si>
    <t>154503263522022NE500115</t>
  </si>
  <si>
    <t>SOLICITACAO DE AUXILIO PARA PUBLICACAO  ANDERSON LEONARDO SANCHES  OPTICS CONTINUUM.  2022NC000044 N. TRANSF. 697377 TED: 8339.</t>
  </si>
  <si>
    <t>ANDERSON LEONARDO SANCHES</t>
  </si>
  <si>
    <t>25/08/2022</t>
  </si>
  <si>
    <t>23006.016699/2022-99</t>
  </si>
  <si>
    <t>154503263522022NE500116</t>
  </si>
  <si>
    <t>SOLICITACAO DE AUXILIO PARA INSCRICAO - ANA LIGIA SCOTT - BSB 2022 2022NC000044 Nº TRANSF. 697377 TED: 8339</t>
  </si>
  <si>
    <t>ANA LIGIA BARBOUR SCOTT</t>
  </si>
  <si>
    <t>26/08/2022</t>
  </si>
  <si>
    <t>23006.014417/2022-19</t>
  </si>
  <si>
    <t>154503263522022NE500121</t>
  </si>
  <si>
    <t>SOLICITACAO DE AUXILIO PARA TAXA DE INSCRICAO - LUCIANA ZATERKA - 18 SEMINARIO NACIONAL DE HISTORIA DA CIENCIA E DA TECNOLOGIA.  2022NC000044 Nº TRANSF. 697377 TED: 8339.</t>
  </si>
  <si>
    <t>LUCIANA ZATERKA</t>
  </si>
  <si>
    <t>23006.014728/2022-88</t>
  </si>
  <si>
    <t>154503263522022NE500118</t>
  </si>
  <si>
    <t>SOLICITACAO DE AUXILIO-EVENTO PARA DISCENTES DO PPG DE NCG. EVENTO: 3RD FALAN CONGRESS.  2022NC000044 N. TRANSF. 697377 TED: 8339.</t>
  </si>
  <si>
    <t>23006.015154/2022-65</t>
  </si>
  <si>
    <t>154503263522022NE500122</t>
  </si>
  <si>
    <t>SOLICITACAO DE AUXILIO PARA TAXA DE INSCRICAO  SERGIO DAISHI SASAKI  51TH ANNUAL MEETING OF THE BRAZILIAN SOCIETY OF BIOCHEMISTRY AND MOLECULAR BIOLOGY (SBBQ).  2022NC000044 N. TRANSF. 697377 TED: 8339.</t>
  </si>
  <si>
    <t>SERGIO DAISHI SASAKI</t>
  </si>
  <si>
    <t>23006.015401/2022-23</t>
  </si>
  <si>
    <t>154503263522022NE500117</t>
  </si>
  <si>
    <t>SOLICITACAO DE AUXILIO PARA TAXA DE INSCRICAO DOCENTE ALAIN SEGUNDO POTTS - CONGRESSO BRASILEIRO DE AUTOMATICA 2022NC000044 Nº TRANSF. 697377 TED: 8339</t>
  </si>
  <si>
    <t>ALAIN SEGUNDO POTTS</t>
  </si>
  <si>
    <t>23006.015755/2022-78</t>
  </si>
  <si>
    <t>154503263522022NE500119</t>
  </si>
  <si>
    <t>SOLICITACAO DE AUXILIO PARA TAXA DE INSCRICAO - RAQUEL VECCHIO FORNARI - 3º ENCONTRO DA FEDERACAO DAS ASSOCIACOES LATINO AMERICANAS E CARIBENHAS DE NEUROCIENCIAS (FALAN) 2022NC000044 Nº TRANSF. 697377 TED: 8339</t>
  </si>
  <si>
    <t>RAQUEL VECCHIO FORNARI</t>
  </si>
  <si>
    <t>23006.016194/2022-24</t>
  </si>
  <si>
    <t>154503263522022NE500120</t>
  </si>
  <si>
    <t>SOLICITACAO DE AUXILIO FINANCEIRO PARA DISCENTE LUCAS HENRIQUE GOIS DE CAMPOS PARA PARTICIPACAO EM EVENTO XL SIMPOSIO BRASILEIRO DE TELECOMUNICACOES E PROCESSAMENTO DE SINAIS  2022NC000044 Nº TRANSF. 697377 TED: 8339.</t>
  </si>
  <si>
    <t>LUCAS HENRIQUE GOIS DE CAMPOS</t>
  </si>
  <si>
    <t>29/08/2022</t>
  </si>
  <si>
    <t>23006.014465/2022-15</t>
  </si>
  <si>
    <t>154503263522022NE500124</t>
  </si>
  <si>
    <t>SOLICITACAO DE AUXILIO FINANCEIRO PARA DISCENTE GUSTAVO ROCHA BOTAO PARA PARTICIPACAO EM EVENTO 46° ENCONTRO ANUAL DA ANPOCS 2022NC000044 Nº TRANSF. 697377 TED: 8339</t>
  </si>
  <si>
    <t>GUSTAVO ROCHA BOTAO</t>
  </si>
  <si>
    <t>23006.014673/2022-14</t>
  </si>
  <si>
    <t>154503263522022NE500125</t>
  </si>
  <si>
    <t>SOLICITACAO DE AUXILIO-EVENTO. DISCENTE: FREDDY NUNEZ. EVENTO: SEVENTH INTERNATIONAL CONFERENCE ON MULTIFUNCTIONAL, HYBRID AND NANOMATERIALS 2022NC000044 Nº TRANSF. 697377 TED: 8339</t>
  </si>
  <si>
    <t>FREDDY ALEJANDRO NUNEZ ESTEVES</t>
  </si>
  <si>
    <t>30/08/2022</t>
  </si>
  <si>
    <t>23006.014510/2022-23</t>
  </si>
  <si>
    <t>154503263522022NE500126</t>
  </si>
  <si>
    <t>SOLICITACAO DE AUXILIO-EVENTO PARA DISCENTES - PPG EM CIENCIA E TECNOLOGIA NA AREA DE QUIMICA PARA PARTICIPACAO NO EVENTO XX BRAZIL MRS MEETING 2022NC000044 Nº TRANSF. 697377 TED: 8339</t>
  </si>
  <si>
    <t>23006.014648/2022-22</t>
  </si>
  <si>
    <t>154503263522022NE500130</t>
  </si>
  <si>
    <t>SOLICITACAO DE AUXILIO EVENTO. DISCENTES DO PPG DE MEC. EVENTO: XXIV CONGRESSO BRASILEIRO DE AUTOMATICA (CBA) 2022NC000044 Nº TRANSF. 697377 TED: 8339</t>
  </si>
  <si>
    <t>23006.014763/2022-05</t>
  </si>
  <si>
    <t>154503263522022NE500127</t>
  </si>
  <si>
    <t>SOLICITACAO DE AUXILIO FINANCEIRO PARA DISCENTE PAMELA PINHEIRO MARTINS PARA PARTICIPACAO EM EVENTO 3RD FALAN CONGRESS  2022NC000044 Nº TRANSF. 697377 TED: 8339</t>
  </si>
  <si>
    <t>PAMELA PINHEIRO MARTINS</t>
  </si>
  <si>
    <t>23006.014869/2022-09</t>
  </si>
  <si>
    <t>154503263522022NE500131</t>
  </si>
  <si>
    <t>SOLICITACAO DE AUXILIO-EVENTO PARA DISCENTE CRISTOERCIO ANDRE DA SILVA PARA PARTICIPACAO NO EVENTO XXIV CONGRESSO BRASILEIRO DE AUTOMATICA 2022NC000044 Nº TRANSF. 697377 TED: 8339</t>
  </si>
  <si>
    <t>CRISTOERCIO ANDRE DA SILVA</t>
  </si>
  <si>
    <t>23006.016709/2022-96</t>
  </si>
  <si>
    <t>154503263522022NE500133</t>
  </si>
  <si>
    <t>SOLICITACAO DE AUXILIO-EVENTO PARA DISCENTE DENILSON TENORIO DOS SANTOS JUNIOR PARA PARTICIPACAO NO EVENTO IV CONGRESSO BRASILEIRO DE JOVENS PESQUISADORES EM MATEMATICA PURA, APLICADA E ESTATISTICA 2022NC000044 Nº TRANSF. 697377 TED: 8339</t>
  </si>
  <si>
    <t>DENILSON TENORIO DOS SANTOS JUNIOR</t>
  </si>
  <si>
    <t>31/08/2022</t>
  </si>
  <si>
    <t>23006.016269/2022-77</t>
  </si>
  <si>
    <t>154503263522022NE500134</t>
  </si>
  <si>
    <t>SOLICITACAO DE AUXILIO-EVENTO. DISCENTE - BEATRIZ GOMES CORNACHIN . EVENTO: VII CONGRESSO INTERNACIONAL DE DIREITOS HUMANOS DE COIMBRA 2022NC000044 Nº TRANSF. 697377 TED: 8339</t>
  </si>
  <si>
    <t>BEATRIZ GOMES CORNACHIN</t>
  </si>
  <si>
    <t>01/09/2022</t>
  </si>
  <si>
    <t>23006.014455/2022-71</t>
  </si>
  <si>
    <t>154503263522022NE500136</t>
  </si>
  <si>
    <t>SOLICITACAO DE AUXILIO PARA TAXA DE INSCRICAO - DOCENTES DO PPG DE MAT - EVENTO: XLI CONGRESSO NACIONAL DE MATEMATICA APLICADA E COMPUTACIONAL.  2022NC000044 Nº TRANSF. 697377 TED: 8339.</t>
  </si>
  <si>
    <t>23006.014493/2022-24</t>
  </si>
  <si>
    <t>154503263522022NE500137</t>
  </si>
  <si>
    <t>SOLICITACAO DE AUXILIO PARA DISCENTES DO PPG DE MEC PARA PARTICIPACAO NO EVENTO 8TH SIMPOSIO INTERNACIONAL DE MECANICA DOS SOLIDOS MECSOL 2022  2022NC000044 Nº TRANSF. 697377 TED: 8339.</t>
  </si>
  <si>
    <t>05/09/2022</t>
  </si>
  <si>
    <t>23006.014422/2022-21</t>
  </si>
  <si>
    <t>154503263522022NE500140</t>
  </si>
  <si>
    <t>SOLICITACAO DE AUXILIO EVENTO PARA DISCENTE VIVIAN MARINGOLO PARA PARTICIPACAO NO EVENTO 20º ENCONTRO NACIONAL DE QUIMICA ANALITICA (ENQA 2022).  2022NC000044   N. TRANSF. 697377 TED: 8339.</t>
  </si>
  <si>
    <t>VIVIAN MARINGOLO</t>
  </si>
  <si>
    <t>23006.014761/2022-16</t>
  </si>
  <si>
    <t>154503263522022NE500141</t>
  </si>
  <si>
    <t>SOLICITACAO DE AUXILIO FINANCEIRO PARA DISCENTE VINICIUS DE SOUZA CARVALHO PARA PARTICIPACAO EM EVENTO 10TH LATIN AMERICAN WORKSHOP ON CLIQUES IN GRAPHS 2022NC000044 Nº TRANSF. 697377 TED: 8339</t>
  </si>
  <si>
    <t>VINICIUS DE SOUZA CARVALHO</t>
  </si>
  <si>
    <t>23006.017652/2022-42</t>
  </si>
  <si>
    <t>154503263522022NE500139</t>
  </si>
  <si>
    <t>SOLICITACAO DE AUXILIO FINANCEIRO PARA DISCENTE HUGO HENRIQUE PITTA DE SOUZA PARA PARTICIPACAO EM PESQUISA DE CAMPO PARA OBTENCAO DE MATERIAL BOTANICO, VISITAS A HERBARIOS E IES EM BUSCA DE HOLOTIPOS.  2022NC000044  N. TRANSF. 697377 TED: 8339.</t>
  </si>
  <si>
    <t>HUGO HENRIQUE PITTA DE SOUZA</t>
  </si>
  <si>
    <t>23006.015039/2022-91</t>
  </si>
  <si>
    <t>154503263522022NE500142</t>
  </si>
  <si>
    <t>SOLICITACAO DE AUXILIO PARA TAXA DE INSCRICAO - DIOGO LIBRANDI DA ROCHA - 20º ENCONTRO NACIONAL DE QUIMICA ANALITICA/8º CONGRESSO IBERO-AMERICANO DE QUIMICA ANALITICA 2022NC000044 Nº TRANSF. 697377 TED: 8339</t>
  </si>
  <si>
    <t>DIOGO LIBRANDI DA ROCHA</t>
  </si>
  <si>
    <t>23006.015201/2022-71</t>
  </si>
  <si>
    <t>154503263522022NE500143</t>
  </si>
  <si>
    <t>SOLICITACAO DE AUXILIO PARA TAXA DE INSCRICAO  DOCENTE AHDA PIONKOSKI GRILO PAVANI  XXIV CONGRESSO BRASILEIRO DE AUTOMATICA.  2022NC000044  N. TRANSF: 697377  TED: 8339.</t>
  </si>
  <si>
    <t>AHDA PIONKOSKI GRILO PAVANI</t>
  </si>
  <si>
    <t>13/09/2022</t>
  </si>
  <si>
    <t>23006.014776/2022-76</t>
  </si>
  <si>
    <t>154503263522022NE500145</t>
  </si>
  <si>
    <t>SOLICITACAO DE AUXILIO FINANCEIRO PARA DISCENTES DO PPG DE ENS. EVENTO VIII CONGRESSO NACIONAL DE EDUCACAO 2022NC000044 Nº TRANSF. 697377 TED: 8339</t>
  </si>
  <si>
    <t>23006.018734/2022-12</t>
  </si>
  <si>
    <t>154503263522022NE500146</t>
  </si>
  <si>
    <t>AUXILIO-EVENTO PARA DOCENTE FERNANDA ALMEIDA PARA EVENTO BSB 2022  2022NC000044 Nº TRANSF. 697377 TEED: 8339.</t>
  </si>
  <si>
    <t>FERNANDA NASCIMENTO ALMEIDA</t>
  </si>
  <si>
    <t>16/09/2022</t>
  </si>
  <si>
    <t>23006.015809/2022-03</t>
  </si>
  <si>
    <t>154503263522022NE500148</t>
  </si>
  <si>
    <t>SOLICITACAO DE AUXILIO PARA TAXA DE INSCRICAO - LUCAS ALMEIDA MIRANDA BARRETO - XX BRAZILIAN MRS MEETING 2022NC000044 Nº TRANSF. 697377 TED: 8339</t>
  </si>
  <si>
    <t>LUCAS ALMEIDA MIRANDA BARRETO</t>
  </si>
  <si>
    <t>23006.018934/2022-67</t>
  </si>
  <si>
    <t>154503263522022NE500147</t>
  </si>
  <si>
    <t>SOLICITACAO DE AUXILIO-EVENTO PARA DISCENTES DO PPG - CCM PARA PARTICIPACAO NO EVENTO SBGAMES 2022NC000044 Nº TRANSF. 697377 TED: 8339</t>
  </si>
  <si>
    <t>19/09/2022</t>
  </si>
  <si>
    <t>23006.019090/2022-71</t>
  </si>
  <si>
    <t>154503263522022NE500151</t>
  </si>
  <si>
    <t>SOLICITACAO DE AUXILIO-EVENTO PARA DISCENTE POLIANA NASCIMENTO FERREIRA PARA PARTICIPACAO NO EVENTO XXI SIMPOSIO BRASILEIRO SOBRE FATORES HUMANOS EM SISTEMAS COMPUTACIONAIS. 2022NC000044 Nº TRANSF. 697377 TED: 8339</t>
  </si>
  <si>
    <t>POLIANA NASCIMENTO FERREIRA</t>
  </si>
  <si>
    <t>22/09/2022</t>
  </si>
  <si>
    <t>23006.019250/2022-82</t>
  </si>
  <si>
    <t>154503263522022NE500158</t>
  </si>
  <si>
    <t>SOLICITACAO DE AUXILIO-EVENTO PARA DISCENTE SARA BUENO DE OLIVEIRA GENNARI CARTURAN PARA PARTICIPACAO NO EVENTO  CBSOFT 2022 - BRAZILIAN CONFERENCE ON SOFTWARE: PRACTICE AND THEORY   NOTA DE CREDITO 2022NC000044 Nº TRANSF. 697377 TED 8339</t>
  </si>
  <si>
    <t>23006.019595/2022-36</t>
  </si>
  <si>
    <t>154503263522022NE500156</t>
  </si>
  <si>
    <t>SOLICITACAO DE DESENVOLVIMENTO DE ESTUDOS. DISCENTES DO PPG DE EVD. - EVENTO: CURSO DE CAMPO - BERTIOGA - PRAIA INDAIA. 2022NC000044 Nº TRANSF. 697377</t>
  </si>
  <si>
    <t>23006.019647/2022-74</t>
  </si>
  <si>
    <t>154503263522022NE500157</t>
  </si>
  <si>
    <t>SOLICITACAO DE DESENVOLVIMENTO DE ESTUDOS. DISCENTE: GABRIELLE NAOMI IMAI ALDEIA. EVENTO: CURSO DE CAMPO - BERTIOGA 2022NC000044 Nº TRANSF. 697377 TED: 8339</t>
  </si>
  <si>
    <t>GABRIELLE NAOMI IMAI ALDEIA</t>
  </si>
  <si>
    <t>26/09/2022</t>
  </si>
  <si>
    <t>23006.015980/2022-12</t>
  </si>
  <si>
    <t>154503263522022NE500164</t>
  </si>
  <si>
    <t>SOLICITACAO DE AUXILIO PARA TAXA DE INSCRICAO  MARIA INES RIBAS RODRIGUES  VIII CONGRESSO NACIONAL DE EDUCACAO 2022NC000044 Nº TRANSF. 697377 TED: 8339</t>
  </si>
  <si>
    <t>MARIA INES RIBAS RODRIGUES</t>
  </si>
  <si>
    <t>29/09/2022</t>
  </si>
  <si>
    <t>23006.019038/2022-15</t>
  </si>
  <si>
    <t>154503263522022NE500169</t>
  </si>
  <si>
    <t>SOLICITACAO AUXILIO FINANCEIRO AOS DISCENTES DO PPG - INF - PARA O EVENTO CLAIB E CBEB 2022. 2022NC000044 Nº TRANS. 697377 TED: 8339</t>
  </si>
  <si>
    <t>23006.014469/2022-95</t>
  </si>
  <si>
    <t>154503263522022NE500171</t>
  </si>
  <si>
    <t>SOLICITACAO DE AUXILIO PARA TAXA DE INSCRICAO - DOCENTES - PPG EM EBM - XXVIII CONGRESSO BRASILEIRO DE ENGENHARIA BIOMEDICA. 2022NC000044 Nº TRANS. 697377 TED: 8339</t>
  </si>
  <si>
    <t>PATRICIA APARECIDA DA ANA</t>
  </si>
  <si>
    <t>23006.017003/2022-41</t>
  </si>
  <si>
    <t>154503263522022NE500172</t>
  </si>
  <si>
    <t>SOLICITACAO DE AUXILIO PARA TAXA DE INSCRICAO - DOCENTES - XIX ENCONTRO DA ANPOF - 2022 2022NC000044 Nº TRANSF. 697377 TED: 8339</t>
  </si>
  <si>
    <t>O21</t>
  </si>
  <si>
    <t>E</t>
  </si>
  <si>
    <t>18/11/2022</t>
  </si>
  <si>
    <t>01245.001021/2022-56</t>
  </si>
  <si>
    <t>240133000012022NE000081</t>
  </si>
  <si>
    <t>PAGAMENTO DE GRATIFICACAO POR ENCARGO DE CURSO E CONCURSO.</t>
  </si>
  <si>
    <t>MUCIO AMADO CONTINENTINO</t>
  </si>
  <si>
    <t>240133</t>
  </si>
  <si>
    <t>COORDENACAO-GERAL DE GESTAO DE PESSOAS</t>
  </si>
  <si>
    <t>26/02/2021</t>
  </si>
  <si>
    <t>23006.009625/2020-34</t>
  </si>
  <si>
    <t>154503263522021NE400004</t>
  </si>
  <si>
    <t>SELECAO DE ALUNOS DE GRADUACAO INGRESSANTES A PARTIR DE 2013 POR MEIO DA RESERVA DE VAGA PARA ORIUNDOS DE ESCOLA PUBLICA E PREFERENCIALMENTE NOS SUBGRUPOS DE COR PRETO, PARDO E INDIGENAS E PESSOAS COM DEFICIENCIA PARA O PROGRAMA INSTITUCIONAL DE BOLSA DE INICIACAO A DOCENCIA - PIBID ACAO AFIRMATIVA/UFABC 2020.</t>
  </si>
  <si>
    <t>18/08/2021</t>
  </si>
  <si>
    <t>23006.002283/2021-11</t>
  </si>
  <si>
    <t>154503263522021NE400082</t>
  </si>
  <si>
    <t>PROGRAMA DE EDUCACAO TUTORIAL - PET -AF/2021.</t>
  </si>
  <si>
    <t>02/12/2021</t>
  </si>
  <si>
    <t>23006.017689/2021-90</t>
  </si>
  <si>
    <t>154503263522021NE400111</t>
  </si>
  <si>
    <t>BOLSA EDITAL 05/2021 - PROGRAMA DE INICIACAO CIENTIFICA PDPD AF.</t>
  </si>
  <si>
    <t>154503263522021NE400112</t>
  </si>
  <si>
    <t>23006.023521/2021-13</t>
  </si>
  <si>
    <t>154503263522021NE400113</t>
  </si>
  <si>
    <t>BOLSA AUXILIO ACESSIBILIDADE 2021.</t>
  </si>
  <si>
    <t>30/12/2021</t>
  </si>
  <si>
    <t>23006.025090/2021-20</t>
  </si>
  <si>
    <t>154503263522021NE400126</t>
  </si>
  <si>
    <t>PAGAMENTO DE BOLSA AUXILIO PARA PROJETOS DE ACAO AFIRMATIVA 2021 - EDITAL PROAP NUMERO 30, DE 2021.</t>
  </si>
  <si>
    <t>196730</t>
  </si>
  <si>
    <t>18/02/2022</t>
  </si>
  <si>
    <t>23006.002439/2022-36</t>
  </si>
  <si>
    <t>154503263522022NE400004</t>
  </si>
  <si>
    <t>EDITAL PROAP Nº 01/2022 - AUXILIO ALIMENTACAO EMERGENCIAL.</t>
  </si>
  <si>
    <t>23006.011027/2022-97</t>
  </si>
  <si>
    <t>154503263522022NE400043</t>
  </si>
  <si>
    <t>PROGRAMAS DE AUXILIOS SOCIOECONOMICOS 2022 - AUXILIO PERMANENCIA</t>
  </si>
  <si>
    <t>23006.011028/2022-31</t>
  </si>
  <si>
    <t>154503263522022NE400051</t>
  </si>
  <si>
    <t>PROGRAMAS DE AUXILIOS SOCIOECONOMICOS 2022 - AUXILIO CRECHE</t>
  </si>
  <si>
    <t>31/10/2022</t>
  </si>
  <si>
    <t>23006.011030/2022-19</t>
  </si>
  <si>
    <t>154503263522022NE400057</t>
  </si>
  <si>
    <t>PROGRAMAS DE AUXILIOS SOCIOECONOMICOS 2022 - AUXILIO MORADIA.</t>
  </si>
  <si>
    <t>24/11/2022</t>
  </si>
  <si>
    <t>23006.010057/2021-03</t>
  </si>
  <si>
    <t>154503263522022NE400058</t>
  </si>
  <si>
    <t>PROGRAMAS DE APOIO AOS ESTUDANTES DE GRADUACAO DA UFABC - EDITAL PROAP Nº 08/2021 - AUXILIO MONITORIA INCLUSIVA.</t>
  </si>
  <si>
    <t>PROGRAMA INCLUIR - ACESSIBILIDADE NA EDUCACAO SUPERIOR</t>
  </si>
  <si>
    <t>204238</t>
  </si>
  <si>
    <t>25/11/2022</t>
  </si>
  <si>
    <t>154503263522022NE400059</t>
  </si>
  <si>
    <t>PROGRAMAS DE AUXILIOS SOCIOECONOMICOS 2022 - BOLSA AUXILIO MORADIA.</t>
  </si>
  <si>
    <t>154503263522022NE400060</t>
  </si>
  <si>
    <t>05/12/2022</t>
  </si>
  <si>
    <t>154503263522022NE000479</t>
  </si>
  <si>
    <t>CONCESSAO DE SUBSIDIO PARA PAGAMENTO DE REFEICOES NO RESTAURANTE UNIVERSITARIO PARA ALUNOS DA GRADUACAO DA UFABC. DECORRENTE DO PROCESSO 23006.003721/2022-31, QUE TRATA DA CONTRATACAO DE EMPRESA PARA PREPARO E FORNECIMENTO DE REFEICAO</t>
  </si>
  <si>
    <t>14/12/2022</t>
  </si>
  <si>
    <t>154503263522022NE000483</t>
  </si>
  <si>
    <t>154503263522022NE000484</t>
  </si>
  <si>
    <t>154503263522022NE000485</t>
  </si>
  <si>
    <t>154503263522022NE000486</t>
  </si>
  <si>
    <t>154503263522022NE000487</t>
  </si>
  <si>
    <t>154503263522022NE000488</t>
  </si>
  <si>
    <t>22/12/2022</t>
  </si>
  <si>
    <t>23006.012322/2021-80</t>
  </si>
  <si>
    <t>154503263522022NE400092</t>
  </si>
  <si>
    <t>PROGRAMAS DE APOIO AOS ESTUDANTES DE GRADUACAO DA UFABC - EDITAL PROAP Nº 19/2021 - AUXILIO ALIMENTACAO.</t>
  </si>
  <si>
    <t>154503263522022NE400093</t>
  </si>
  <si>
    <t>30/12/2022</t>
  </si>
  <si>
    <t>154503263522022NE000519</t>
  </si>
  <si>
    <t>154503263522022NE000520</t>
  </si>
  <si>
    <t>154503263522022NE000521</t>
  </si>
  <si>
    <t>154503263522022NE000522</t>
  </si>
  <si>
    <t>154503263522022NE000524</t>
  </si>
  <si>
    <t>154503263522022NE000525</t>
  </si>
  <si>
    <t>154503263522022NE000526</t>
  </si>
  <si>
    <t>23006.000029/2022-51</t>
  </si>
  <si>
    <t>154503263522022NE400048</t>
  </si>
  <si>
    <t>EDITAL 04/2022 - CONCESSAO DE BOLSAS DE INICIACAO CIENTIFICA DO PROGRAMA PIC/UFABC.</t>
  </si>
  <si>
    <t>03/12/2021</t>
  </si>
  <si>
    <t>23006.015595/2021-86</t>
  </si>
  <si>
    <t>154503263522021NE400118</t>
  </si>
  <si>
    <t>BOLSA EDITAL 02/2021 (PIBIC-EM).</t>
  </si>
  <si>
    <t>29/04/2022</t>
  </si>
  <si>
    <t>23006.015594/2021-31</t>
  </si>
  <si>
    <t>154503263522022NE400026</t>
  </si>
  <si>
    <t>BOLSA EDITAL 01/2021 (PIC/PIBIC/PIBITI/PIBIC-AF).</t>
  </si>
  <si>
    <t>170584</t>
  </si>
  <si>
    <t>154503263522022NE400025</t>
  </si>
  <si>
    <t>BOLSA - EDITAL 02/2021 (PIBIC-EM).</t>
  </si>
  <si>
    <t>23006.015990/2021-69</t>
  </si>
  <si>
    <t>154503263522022NE400024</t>
  </si>
  <si>
    <t>EDITAL 04/2021 - PDPD.</t>
  </si>
  <si>
    <t>24/10/2022</t>
  </si>
  <si>
    <t>23006.017334/2022-81</t>
  </si>
  <si>
    <t>154503263522022NE400055</t>
  </si>
  <si>
    <t>EDITAL 11/2022 - CONCESSAO DE BOLSAS DE INICIACAO CIENTIFICA DO PROGRAMA PESQUISANDO DESDE O PRIMEIRO DIA - PDPD.</t>
  </si>
  <si>
    <t>154503263522022NE400099</t>
  </si>
  <si>
    <t>154503263522022NE400100</t>
  </si>
  <si>
    <t>154503263522022NE400097</t>
  </si>
  <si>
    <t>154503263522022NE400098</t>
  </si>
  <si>
    <t>23006.000025/2022-72</t>
  </si>
  <si>
    <t>154503263522022NE400032</t>
  </si>
  <si>
    <t>PROCESSO PARA PAGAMENTO DE BOLSISTAS PARA ATUACAO NA MODALIDADE DE BOLSA DE TREINAMENTO E APOIO TECNICO EM PESQUISA (TATP) PARA ATENDIMENTO AOS NUCLEOS ESTRATEGICOS DE PESQUISA DA UFABC.</t>
  </si>
  <si>
    <t>154503263522022NE400054</t>
  </si>
  <si>
    <t>26/03/2020</t>
  </si>
  <si>
    <t>23006000561201972</t>
  </si>
  <si>
    <t>154503263522020NE400028</t>
  </si>
  <si>
    <t>PROT:110107  BOLSA INICIACAO CIENTIFICA PDPD.</t>
  </si>
  <si>
    <t>10/03/2022</t>
  </si>
  <si>
    <t>23006.002152/2022-14</t>
  </si>
  <si>
    <t>154503263522022NE400010</t>
  </si>
  <si>
    <t>PAGAMENTO DE BOLSAS DE EXTENSAO E CULTURA PARA O PROGRAMA DE APOIO A ACOES DE EXTENSAO (PAAE 2022) E PROGRAMA DE APOIO A ACOES DE CULTURA (PAAC 2022) - EDITAL Nº 001/2022 - PROEC.</t>
  </si>
  <si>
    <t>23006.002154/2022-03</t>
  </si>
  <si>
    <t>154503263522022NE400008</t>
  </si>
  <si>
    <t>PAGAMENTO DE BOLSAS DE EXTENSAO PARA DESENVOLVIMENTO E APLICACAO DE AULAS (INSTRUTORES) NO AMBITO DA ACAO ESCOLA PREPARATORIA DA UFABC - EDITAL Nº 002/2022 - PROEC.</t>
  </si>
  <si>
    <t>23006.002158/2022-83</t>
  </si>
  <si>
    <t>154503263522022NE400007</t>
  </si>
  <si>
    <t>PAGAMENTO DE BOLSAS DE EXTENSAO E CULTURA PARA DESENVOLVIMENTO DA ACAO CORO DA UFABC 2022 - EDITAL Nº 003/2022 - PROEC.</t>
  </si>
  <si>
    <t>05/04/2022</t>
  </si>
  <si>
    <t>23006.005421/2022-96</t>
  </si>
  <si>
    <t>154503263522022NE400017</t>
  </si>
  <si>
    <t>PAGAMENTO DE BOLSAS DE EXTENSAO E CULTURA PARA DESENVOLVIMENTO DAS ACOES PROPRIAS (EDITAL Nº 016/2022 - PROEC).</t>
  </si>
  <si>
    <t>23006.013265/2022-37</t>
  </si>
  <si>
    <t>154503263522022NE500061</t>
  </si>
  <si>
    <t>PAGAMENTO DE AUXILIO PARA PARTICIPACAO NO EVENTO WIT - WOMEN IN INFORMATION TECHNOLOGY.</t>
  </si>
  <si>
    <t>MARIA EDUARDA DE SOUZA BRANDAO</t>
  </si>
  <si>
    <t>12/12/2022</t>
  </si>
  <si>
    <t>154503263522022NE400072</t>
  </si>
  <si>
    <t>PROEC - BOLSA: EPUFABC - INSTRUTORES SANTO ANDRE E S.B.CAMPO</t>
  </si>
  <si>
    <t>24/03/2022</t>
  </si>
  <si>
    <t>23006.002744/2022-28</t>
  </si>
  <si>
    <t>154503263522022NE400013</t>
  </si>
  <si>
    <t>EDITAL PET ACOES AFIRMATIVAS 2022.</t>
  </si>
  <si>
    <t>18/10/2021</t>
  </si>
  <si>
    <t>23006.016743/2021-80</t>
  </si>
  <si>
    <t>154503263522021NE400108</t>
  </si>
  <si>
    <t>ESTABELECE NORMAS PARA A SELECAO DE MONITORES PARA DISCIPLINAS OFERTADAS DURANTE O QUADRIMESTRE SUPLEMENTAR 2021.3.</t>
  </si>
  <si>
    <t>19/10/2022</t>
  </si>
  <si>
    <t>23006.021667/2022-13</t>
  </si>
  <si>
    <t>154503263522022NE500234</t>
  </si>
  <si>
    <t>SOLICITACAO DE AUXILIO A ATIVIDADE EXTRASSALA - SAIDA DE CAMPO DA DISCIPLINA DE ZOOLOGIA DE INVERTEBRADOS II.</t>
  </si>
  <si>
    <t>27/10/2022</t>
  </si>
  <si>
    <t>23006.022450/2022-12</t>
  </si>
  <si>
    <t>154503263522022NE500245</t>
  </si>
  <si>
    <t>SOLICITACAO DE AUXILIO A ATIVIDADE EXTRASSALA - SAIDA DE CAMPO DA DISCIPLINA BIOMAS BRASILEIROS - TURMA NOTURNO</t>
  </si>
  <si>
    <t>RICARDO HIDEO TANIWAKI</t>
  </si>
  <si>
    <t>07/11/2022</t>
  </si>
  <si>
    <t>23006.022816/2022-53</t>
  </si>
  <si>
    <t>154503263522022NE500255</t>
  </si>
  <si>
    <t>SOLICITACAO DE AUXILIO A ATIVIDADE EXTRASSALA - SAIDA DE CAMPO DA DISCIPLINA BIOMAS BRASILEIROS - TURMA DIURNO.</t>
  </si>
  <si>
    <t>LEANDRO REVERBERI TAMBOSI</t>
  </si>
  <si>
    <t>08/08/2022</t>
  </si>
  <si>
    <t>23006.012942/2022-08</t>
  </si>
  <si>
    <t>154503263522022NE500071</t>
  </si>
  <si>
    <t>LETICIA SANTOS GALHA</t>
  </si>
  <si>
    <t>09/08/2022</t>
  </si>
  <si>
    <t>23006.013639/2022-14</t>
  </si>
  <si>
    <t>154503263522022NE500073</t>
  </si>
  <si>
    <t>AUXILIO EVENTO ESTUDANTIL DE CARATER CIENTIFICO, ACADEMICO E/OU TECNOLOGICO.</t>
  </si>
  <si>
    <t>MARCOS FREITAS PARRA</t>
  </si>
  <si>
    <t>23006.015244/2022-56</t>
  </si>
  <si>
    <t>154503263522022NE500144</t>
  </si>
  <si>
    <t>JOAO VITTOR DE FREITAS FRANCISCO</t>
  </si>
  <si>
    <t>03/10/2022</t>
  </si>
  <si>
    <t>23006.018282/2022-61</t>
  </si>
  <si>
    <t>154503263522022NE500173</t>
  </si>
  <si>
    <t>ADINAN ALVES DE BRITO FILHO</t>
  </si>
  <si>
    <t>23006.021257/2022-64</t>
  </si>
  <si>
    <t>154503263522022NE500256</t>
  </si>
  <si>
    <t>LUCAS FERNANDES MUNIZ</t>
  </si>
  <si>
    <t>02/03/2021</t>
  </si>
  <si>
    <t>23006.002277/2021-55</t>
  </si>
  <si>
    <t>154503263522021NE400009</t>
  </si>
  <si>
    <t>PROCESSO SELETIVO MONITORIA - PMEG/2021</t>
  </si>
  <si>
    <t>14/04/2021</t>
  </si>
  <si>
    <t>154503263522021NE400033</t>
  </si>
  <si>
    <t>30/04/2021</t>
  </si>
  <si>
    <t>154503263522021NE400040</t>
  </si>
  <si>
    <t>PAGAMENTO DE BOLSA - PROCESSO SELETIVO MONITORIA - PMEG/2021</t>
  </si>
  <si>
    <t>27/05/2021</t>
  </si>
  <si>
    <t>154503263522021NE400056</t>
  </si>
  <si>
    <t>PROCESSO SELETIVO MONITORIA - PMEG/2021.</t>
  </si>
  <si>
    <t>23006.004907/2021-26</t>
  </si>
  <si>
    <t>154503263522021NE400057</t>
  </si>
  <si>
    <t>CONTRATACAO DE MONITORES PARA ATUAR NO PROJETO REVISAO DE MATEMATICA E FISICA PROMOVIDO PELA PRO-REITORIA DE GRADUACAO.</t>
  </si>
  <si>
    <t>21/06/2021</t>
  </si>
  <si>
    <t>154503263522021NE400072</t>
  </si>
  <si>
    <t>23006.009787/2021-53</t>
  </si>
  <si>
    <t>154503263522021NE400074</t>
  </si>
  <si>
    <t>SELECAO DE MONITORES PARA DISCIPLINAS OFERTADAS DURANTE O QUADRIMESTRE SUPLEMENTAR 2021.2.</t>
  </si>
  <si>
    <t>13/07/2021</t>
  </si>
  <si>
    <t>154503263522021NE400077</t>
  </si>
  <si>
    <t>09/12/2021</t>
  </si>
  <si>
    <t>154503263522021NE400124</t>
  </si>
  <si>
    <t>23006.000123/2018-23</t>
  </si>
  <si>
    <t>154503263522022NE400029</t>
  </si>
  <si>
    <t>CONCESSAO DE BOLSAS PARA DISCENTES DA POS-GRADUACAO DA UFABC - MESTRADO.</t>
  </si>
  <si>
    <t>23/12/2022</t>
  </si>
  <si>
    <t>154503263522022NE400096</t>
  </si>
  <si>
    <t>CONCESSAO DE BOLSAS PARA DISCENTES DA POS-GRADUACAO DA UFABC (PROPG).</t>
  </si>
  <si>
    <t>154503263522022NE400031</t>
  </si>
  <si>
    <t>CONCESSAO DE BOLSAS PARA DISCENTES DA POS-GRADUACAO DA UFABC - DOUTORADO.</t>
  </si>
  <si>
    <t>154503263522022NE400094</t>
  </si>
  <si>
    <t>154503263522022NE400095</t>
  </si>
  <si>
    <t>02/09/2022</t>
  </si>
  <si>
    <t>154503263522022NE000275</t>
  </si>
  <si>
    <t>CONCESSAO DE SUBSIDIO PARA PAGAMENTO DE REFEICOES NO RESTAURANTE UNIVERSITARIO PARA ALUNOS DA UFABC. DECORRENTE DO PROCESSO 23006.003721/2022-31, QUE TRATA DA CONTRATACAO DE EMPRESA PARA PREPARO E FORNECIMENTO DE REFEICAO.</t>
  </si>
  <si>
    <t>10/11/2022</t>
  </si>
  <si>
    <t>154503263522022NE000413</t>
  </si>
  <si>
    <t>CONCESSAO DE SUBSIDIO PARA PAGAMENTO DE REFEICOES NO RESTAURANTE UNIVERSITARIO PARA ALUNOS DA POS-GRADUACAO DA UFABC. DECORRENTE DO PROCESSO 23006.003721/2022-31, QUE TRATA DA CONTRATACAO DE EMPRESA PARA PREPARO E FORNECIMENTO DE REFEICAO.</t>
  </si>
  <si>
    <t>17/03/2021</t>
  </si>
  <si>
    <t>23006.002599/2020-13</t>
  </si>
  <si>
    <t>154503263522021NE400025</t>
  </si>
  <si>
    <t>PAGAMENTO DE BOLSAS NO AMBITO DO PROJETO PRIORITARIO DE EFICIENCIA ENERGETICA E DE PESQUISA E DESENVOLVIMENTO : POTENCIALIDADE DA GERACAO SOLAR FOTOVOLTAICA PARA MELHORIA NO FORNECIMENTO DE ENERGIA ELETRICA NAS REDES DE DISTRIBUICAO DA UFABC (BOLSA DE MESTRADO)</t>
  </si>
  <si>
    <t>23006.001226/2019-91</t>
  </si>
  <si>
    <t>154503263522022NE400002</t>
  </si>
  <si>
    <t>PAGAMENTO DE BOLSA DE MONITORIA PARA DISCENTES NA ATUACAO NOS CURSOS DE LINGUAS.</t>
  </si>
  <si>
    <t>154503263522022NE400063</t>
  </si>
  <si>
    <t>23006.027462/2022-33</t>
  </si>
  <si>
    <t>154503263522022NE500270</t>
  </si>
  <si>
    <t>PAGAMENTO DE AUXILIO FINANCEIRO PARA MOBILIDADE ACADEMICA INTERNACIONAL DE DISCENTES DE GRADUACAO NO AMBITO DO PROGRAMA ESCALA DA ASSOCIACAO DE UNIVERSIDADES GRUPO MONTEVIDEO (AUGM).</t>
  </si>
  <si>
    <t>THAYNA DE LIMA CARNEIRO HOLANDA</t>
  </si>
  <si>
    <t>28/12/2022</t>
  </si>
  <si>
    <t>23104.039349/2022-92</t>
  </si>
  <si>
    <t>154054152692022NE002763</t>
  </si>
  <si>
    <t>GRATIFICACAO POR ENCARGO DE CURSOS E CONCURSOS(BANCA EXAMINADORA), SERVIDORA MARIANA ESTEVES DE OLIVEIRA , 2022NC000007 - UFABC.</t>
  </si>
  <si>
    <t>FUNDACAO UNIVERS.FED. DE MATO GROSSO DO SUL</t>
  </si>
  <si>
    <t>154054</t>
  </si>
  <si>
    <t>18/06/2021</t>
  </si>
  <si>
    <t>23006.009301/2021-87</t>
  </si>
  <si>
    <t>154503263522021NE000104</t>
  </si>
  <si>
    <t>AQUISICAO POR IMPORTACAO DE INSUMO FARMACEUTICO ATIVO HIDROCLORETO DE MELFALANO.</t>
  </si>
  <si>
    <t>FARMABIOS SPA - ITALIA</t>
  </si>
  <si>
    <t>30/03/2022</t>
  </si>
  <si>
    <t>23006.003218/2022-85</t>
  </si>
  <si>
    <t>154503263522022NE000047</t>
  </si>
  <si>
    <t>PAGAMENTO DE ANUIDADE DA ASSOCIACAO NACIONAL DOS DIRIGENTES DAS INSTITUICOES FEDERAIS DE ENSINO SUPERIOR (ANDIFES) - EXERCICIO 2022.</t>
  </si>
  <si>
    <t>18/11/2021</t>
  </si>
  <si>
    <t>23006.014785/2021-86</t>
  </si>
  <si>
    <t>154503263522021NE000263</t>
  </si>
  <si>
    <t>CONTRATACAO DE EMPRESA ESPECIALIZADA PARA A PRESTACAO DE SERVICOS DE MONITORAMENTO EM REDES SOCIAIS</t>
  </si>
  <si>
    <t>AGENCIA BRASPUB &amp; EMPREENDIMENTOS EIRELI</t>
  </si>
  <si>
    <t>05/10/2022</t>
  </si>
  <si>
    <t>23006.015241/2022-12</t>
  </si>
  <si>
    <t>154503263522022NE000345</t>
  </si>
  <si>
    <t>CONTRATACAO DE EMPRESA ESPECIALIZADA PARA A PRESTACAO DE SERVICOS DE MONITORAMENTO EM REDES SOCIAIS, PROPRIAS OU NAO</t>
  </si>
  <si>
    <t>23006.017119/2022-81</t>
  </si>
  <si>
    <t>154503263522022NE000482</t>
  </si>
  <si>
    <t>CONTRATACAO DE EMPRESA ESPECIALIZADA PARA A PRESTACAO DE SERVICOS DE MAILING JORNALISTICO E DE DISTRIBUICAO DE RELEASES</t>
  </si>
  <si>
    <t>COMUNIQUE-SE S/A</t>
  </si>
  <si>
    <t>29/12/2020</t>
  </si>
  <si>
    <t>23006002261201685</t>
  </si>
  <si>
    <t>154503263522020NE800555</t>
  </si>
  <si>
    <t>PROT:110127  PRESTACAO DE SERVICOS POSTAIS - EXCLUSIVOS  PROC ORIGEM: 2017IN00002</t>
  </si>
  <si>
    <t>EMPRESA BRASILEIRA DE CORREIOS E TELEGRAFOS</t>
  </si>
  <si>
    <t>154503263522020NE800556</t>
  </si>
  <si>
    <t>PROT:110127  PRESTACAO DE SERVICOS POSTAIS - NAO EXCLUSIVOS  PROC ORIGEM: 2017DI00001</t>
  </si>
  <si>
    <t>23006.001616/2021-86</t>
  </si>
  <si>
    <t>154503263522021NE000298</t>
  </si>
  <si>
    <t>CONTRATACAO DE SERVICOS POSTAIS</t>
  </si>
  <si>
    <t>20/04/2022</t>
  </si>
  <si>
    <t>23006.001863/2022-63</t>
  </si>
  <si>
    <t>154503263522022NE000067</t>
  </si>
  <si>
    <t>04/08/2021</t>
  </si>
  <si>
    <t>154503263522021NE000141</t>
  </si>
  <si>
    <t>CONTRATACAO DE EMPRESA ESPECIALIZADA PARA PROMOVER A PUBLICACAO DE MATERIAS LEGAIS EM JORNAIS DE CIRCULACAO NACIONAL PARA A FUNDACAO UNIVERSIDADE FEDERAL DO ABC - UFABC</t>
  </si>
  <si>
    <t>23/03/2022</t>
  </si>
  <si>
    <t>154503263522022NE000042</t>
  </si>
  <si>
    <t>CONTRATACAO DE EMPRESA PARA AGENCIAMENTO DE TRANSPORTE INTERNACIONAL PARA AS CARGAS IMPORTADAS PELA UFABC</t>
  </si>
  <si>
    <t>154503263522022NE000044</t>
  </si>
  <si>
    <t>13/07/2022</t>
  </si>
  <si>
    <t>154503263522022NE000208</t>
  </si>
  <si>
    <t>17/11/2020</t>
  </si>
  <si>
    <t>23006008266202006</t>
  </si>
  <si>
    <t>154503263522020NE000375</t>
  </si>
  <si>
    <t>PROT:110116  PAGAMENTO DE ANUIDADE DO EXERCICIO DE 2020 A CAMBRA DE CAMERC    BRASILCATALUNYA (CAMARA DE COMERCIO BRASIL-CATALUNHA - CCBC)</t>
  </si>
  <si>
    <t>CAMBRA DE COMERC BRASIL-CATALUNYA</t>
  </si>
  <si>
    <t>0039</t>
  </si>
  <si>
    <t>CONTRIBUICAO A CAMARA DE COMERCIO BRASIL-CATALUNHA (CCBC)</t>
  </si>
  <si>
    <t>162737</t>
  </si>
  <si>
    <t>23006.004221/2022-16</t>
  </si>
  <si>
    <t>154503263522022NE000308</t>
  </si>
  <si>
    <t>PAGAMENTO DE ANUIDADE DO EXERCICIO DE 2022 A ASSOCIACAO BRASILEIRA DE EDUCACAO INTERNACIONAL (FAUBAI)</t>
  </si>
  <si>
    <t>ASSOCIACAO DE ASSESSORIAS DE INSTITUCOES DE ENSINO SUPE</t>
  </si>
  <si>
    <t>CONTRIBUICAO A ASSOCIACAO BRASILEIRA DE EDUCACAO INTERNACIONAL (FAUBAI)</t>
  </si>
  <si>
    <t>148803</t>
  </si>
  <si>
    <t>05/07/2021</t>
  </si>
  <si>
    <t>23006.000016/2021-09</t>
  </si>
  <si>
    <t>154503263522021NE000115</t>
  </si>
  <si>
    <t>PAGAMENTO DE TAXAS AO INSTITUTO NACIONAL DA PROPRIEDADE INDUSTRIAL - INPI.</t>
  </si>
  <si>
    <t>25/01/2022</t>
  </si>
  <si>
    <t>154503263522022NE000012</t>
  </si>
  <si>
    <t>23006.010522/2022-89</t>
  </si>
  <si>
    <t>154503263522022NE000192</t>
  </si>
  <si>
    <t>PAGAMENTO DE TAXAS AO INPI - INSTITUTO NACIONAL DA PROPRIEDADE INDUSTRIAL</t>
  </si>
  <si>
    <t>33913904</t>
  </si>
  <si>
    <t>MARCAS, PATENTES E DIREITOS AUTORAIS</t>
  </si>
  <si>
    <t>03/06/2020</t>
  </si>
  <si>
    <t>23006000722202061</t>
  </si>
  <si>
    <t>154503263522020NE800127</t>
  </si>
  <si>
    <t>PROT:110128  ANOTACAO DE RESPONSABILIDADE TECNICA - ART  PROC ORIGEM: 2020IN00012</t>
  </si>
  <si>
    <t>CONSELHO REGIONAL DE ENGENHARIA E AGRONOMIA DO ESTADO D</t>
  </si>
  <si>
    <t>27/01/2022</t>
  </si>
  <si>
    <t>154503263522022NE000013</t>
  </si>
  <si>
    <t>16/03/2022</t>
  </si>
  <si>
    <t>154503263522022NE000037</t>
  </si>
  <si>
    <t>02/05/2022</t>
  </si>
  <si>
    <t>154503263522022NE000080</t>
  </si>
  <si>
    <t>154503263522022NE000116</t>
  </si>
  <si>
    <t>154503263522022NE000121</t>
  </si>
  <si>
    <t>CONTRATACAO DE PESSOA JURIDICA PARA FORNECIMENTO DE AGUA E SERVICO DE COLETA DE ESGOTO PARA AS UNIDADES DE SAO BERNARDO DO CAMPO NO ANO DE 2014</t>
  </si>
  <si>
    <t>25/05/2022</t>
  </si>
  <si>
    <t>154503263522022NE000126</t>
  </si>
  <si>
    <t>23006.018776/2022-45</t>
  </si>
  <si>
    <t>154503263522022NE400050</t>
  </si>
  <si>
    <t>PROCESSO SELETIVO DE BOLSISTAS PARA ATUACAO NA TESTAGEM DE SARS-COV-2, COMO PARTE DAS ATIVIDADES DO NUCLEO DE MONITORAMENTO E TESTAGEM DA UFABC, NA MODALIDADE DE BOLSA DE TREINAMENTO E APOIO TECNICO EM PESQUISA (TATP).</t>
  </si>
  <si>
    <t>23006.028380/2022-14</t>
  </si>
  <si>
    <t>154503263522022NE400101</t>
  </si>
  <si>
    <t>23006.009837/2022-83</t>
  </si>
  <si>
    <t>154503263522022NE000115</t>
  </si>
  <si>
    <t>CONTRATACAO DE INSCRICAO PARA PARTICIPACAO NO PREMIO JABUTI 2022</t>
  </si>
  <si>
    <t>CAMARA BRASILEIRA DO LIVRO</t>
  </si>
  <si>
    <t>15/07/2022</t>
  </si>
  <si>
    <t>23006.013404/2022-22</t>
  </si>
  <si>
    <t>154503263522022NE500064</t>
  </si>
  <si>
    <t>PAGAMENTO DE AUXILIO PARA PARTICIPACAO NA ATIVIDADE DE CAMPO - OFICINA DE QGIS PARA AUTOMAPEAMENTO DO TERRITORIO QUILOMBOLA.</t>
  </si>
  <si>
    <t>04/08/2022</t>
  </si>
  <si>
    <t>23006.013268/2022-71</t>
  </si>
  <si>
    <t>154503263522022NE500068</t>
  </si>
  <si>
    <t>28/12/2020</t>
  </si>
  <si>
    <t>23006006998202053</t>
  </si>
  <si>
    <t>154503263522020NE800536</t>
  </si>
  <si>
    <t>PROT:110124  CONTRATACAO DE ASSINATURA DE LIVROS ELETRONICOS DA EDITORA       SPRINGER NATURE  PROC ORIGEM: 2020IN00051</t>
  </si>
  <si>
    <t>EDITORA SPRINGER NATURE</t>
  </si>
  <si>
    <t>RO01</t>
  </si>
  <si>
    <t>REGRA DE OURO</t>
  </si>
  <si>
    <t>189564</t>
  </si>
  <si>
    <t>23006.019125/2021-91</t>
  </si>
  <si>
    <t>154503263522022NE000066</t>
  </si>
  <si>
    <t>CONTRATACAO DE EMPRESA ESPECIALIZADA PARA PRESTAR SERVICO DE HIGIENIZACAO E LIMPEZA DE MATERIAIS BIBLIOGRAFICOS</t>
  </si>
  <si>
    <t>23006.005172/2022-39</t>
  </si>
  <si>
    <t>154503263522022NE000176</t>
  </si>
  <si>
    <t>CONTRATACAO DE EMPRESA ESPECIALIZADA PARA A PRESTACAO DE SERVICOS DE ASSISTENCIA TECNICA, SUPORTE, ATUALIZACAO DE VERSOES E CUSTOMIZACAO DO SOFTWARE SOPHIA BIBLIOTECA PARA O SISTEMA DE BIBLIOTECAS DA UFABC.</t>
  </si>
  <si>
    <t>09/11/2022</t>
  </si>
  <si>
    <t>154503263522022NE000407</t>
  </si>
  <si>
    <t>TRATA-SE DE CONTRATACAO DE EMPRESA ESPECIALIZADA PARA PRESTAR SERVICO DE ENCADERNACAO E REENCADERNACAO DE LIVROS, PARA REVITALIZACAO DO ACERVO DO SISTEMA DE BIBLIOTECAS DA FUNDACAO UNIVERSIDADE FEDERAL DO ABC ¿ UFABC.</t>
  </si>
  <si>
    <t>23006.019488/2022-16</t>
  </si>
  <si>
    <t>154503263522022NE000410</t>
  </si>
  <si>
    <t>SK DISTRIBUIDORA E COMERCIO DE LIVROS LTDA</t>
  </si>
  <si>
    <t>44905218</t>
  </si>
  <si>
    <t>COLECOES E MATERIAIS BIBLIOGRAFICOS</t>
  </si>
  <si>
    <t>23006.023030/2022-53</t>
  </si>
  <si>
    <t>154503263522022NE000445</t>
  </si>
  <si>
    <t>TARGET ENGENHARIA E CONSULTORIA LTDA.</t>
  </si>
  <si>
    <t>28/11/2022</t>
  </si>
  <si>
    <t>23006.024855/2022-95</t>
  </si>
  <si>
    <t>154503263522022NE000455</t>
  </si>
  <si>
    <t>CONTRATACAO DE ACESSO ONLINE DO SISTEMA CDD (CLASSIFICACAO DECIMAL DE DEWEY), DENOMINADO WEBDEWEY, PARA USO DE ATE 09 (NOVE) BIBLIOTECARIOS SIMULTANEAMENTE NAS BIBLIOTECAS DA UNIVERSIDADE FEDERAL DO ABC - UFABC. O WEBDEWEY E A VERSAO DIGITAL COMPLETA DA CLASSIFICACAO DECIMAL DE DEWEY, PARA REALIZACAO DA CATALOGACAO DOS MATERIAIS BIBLIOGRAFICOS</t>
  </si>
  <si>
    <t>01/12/2022</t>
  </si>
  <si>
    <t>23006.020682/2022-36</t>
  </si>
  <si>
    <t>154503263522022NE000468</t>
  </si>
  <si>
    <t>AQUISICAO DE ETIQUETA PROTETORA ELETROMAGNETICA, TIPO:ADESIVA, MODELO:RFID, APLICACAO:ACERVO DE BIBLIOTECA, CARACTERISTICAS ADICIONAIS:ARMAZENAGEM MINIMA DE 1KB, DEVE USAR ADESIVO PH-.</t>
  </si>
  <si>
    <t>FRANCIELE KRUGER MOVEIS</t>
  </si>
  <si>
    <t>154503263522022NE000459</t>
  </si>
  <si>
    <t>23006.019643/2022-96</t>
  </si>
  <si>
    <t>154503263522022NE000438</t>
  </si>
  <si>
    <t>CONTRATACAO DE EMPRESA(S) PARA FORNECIMENTO DE MATERIAIS BIBLIOGRAFICOS ESTRANGEIROS (LIVROS, PUBLICACOES TECNICAS, FOLHETOS, DENTRE OUTROS) PARA COMPOSICAO DOS ACERVOS BIBLIOGRAFICOS DAS BIBLIOTECAS DA FUNDACAO UNIVERSIDADE FEDERAL DO ABC</t>
  </si>
  <si>
    <t>M.A. PONTES EDITORA DISTRIBUIDORA E IMPORTADORA DE LIVR</t>
  </si>
  <si>
    <t>23006.020179/2022-81</t>
  </si>
  <si>
    <t>154503263522022NE000513</t>
  </si>
  <si>
    <t>CONTRATACAO DE EMPRESA ESPECIALIZADA PARA FORNECIMENTO DE ASSINATURA ANUAL DE LIVROS ELETRONICOS (E-BOOKS) DA EDITORA SPRINGER NATURE.</t>
  </si>
  <si>
    <t>SPRINGER NATURE CUSTOMER SERVICE CENTER, LLC</t>
  </si>
  <si>
    <t>06/12/2021</t>
  </si>
  <si>
    <t>23006.018491/2021-23</t>
  </si>
  <si>
    <t>154503263522021NE000283</t>
  </si>
  <si>
    <t>CONTRATACAO DA EMPRESA CLASS CURSOS GESTAO EDUCACIONAL LTDA. PARA MINISTRAR CURSOS, NA MODALIDADE A DISTANCIA, A SERVIDORES INTEGRANTES DO SISTEMA DE BIBLIOTECAS DA UFABC.</t>
  </si>
  <si>
    <t>CLASS CURSOS GESTAO EDUCACIONAL LTDA</t>
  </si>
  <si>
    <t>23006.016121/2022-32</t>
  </si>
  <si>
    <t>154503263522022NE000277</t>
  </si>
  <si>
    <t>CONTRATACAO REFERENTE AO SERVICO DE CAPACITACAO EXTERNA: RUIDO  CONCEITOS, AVALIACAO, DOSIMETRIA, PRINCIPIOS DE CONTROLE E INSTRUMENTACAO E TOXICOLOGIA</t>
  </si>
  <si>
    <t>ASSOCIACAO BRASILEIRA DE HIGIENISTAS OCUPACIONAIS ABHO</t>
  </si>
  <si>
    <t>23/09/2022</t>
  </si>
  <si>
    <t>23006.003763/2022-71</t>
  </si>
  <si>
    <t>154503263522022NE000309</t>
  </si>
  <si>
    <t>REGISTRO DE PRECOS PARA A EVENTUAL CONTRATACAO DE EMPRESA ESPECIALIZADA PARA PRESTACAO DE SERVICOS DE CAPACITACAO PARA A BRIGADA DE INCENDIO</t>
  </si>
  <si>
    <t>DOUGLAS NOGUEIRA PIRES 21926051882</t>
  </si>
  <si>
    <t>28/09/2022</t>
  </si>
  <si>
    <t>23006.019591/2022-58</t>
  </si>
  <si>
    <t>154503263522022NE000327</t>
  </si>
  <si>
    <t>PARTICIPACAO DE SERVIDOR DA AGENCIA DE INOVACAO NO XVI ENCONTRO NACIONAL FORTEC VI CONGRESSO INTERNACIONAL PROFNIT XII PROSPECT</t>
  </si>
  <si>
    <t>23006.019594/2022-91</t>
  </si>
  <si>
    <t>154503263522022NE000380</t>
  </si>
  <si>
    <t>CONTRATACAO DE EMPRESA PARA MINISTRAR CURSOS DE CAPACITACAO DE GESTAO DE SEGURANCA E SAUDE OCUPACIONAL METODOLOGIA E BOAS PRATICAS ¿ ISO 45001.</t>
  </si>
  <si>
    <t>FUNDACAO CARLOS ALBERTO VANZOLINI</t>
  </si>
  <si>
    <t>01/11/2022</t>
  </si>
  <si>
    <t>23006.019796/2022-33</t>
  </si>
  <si>
    <t>154503263522022NE000395</t>
  </si>
  <si>
    <t>UNIVERSIDADE PROTECAO TREINAMENTO E ENSINO A DISTANCIA</t>
  </si>
  <si>
    <t>23006.024832/2022-81</t>
  </si>
  <si>
    <t>154503263522022NE000538</t>
  </si>
  <si>
    <t>CONTRATACAO DE EMPRESA PARA MINISTRAR O CURSO DE CAPACITACAO SOBRE A LEI 14.133/2021 PARA SERVIDORES DA UFABC NA MODALIDADE IN COMPANY.</t>
  </si>
  <si>
    <t>154503263522022NE000539</t>
  </si>
  <si>
    <t>154503263522022NE000540</t>
  </si>
  <si>
    <t>23006.007863/2022-77</t>
  </si>
  <si>
    <t>154503263522022NE000078</t>
  </si>
  <si>
    <t>PROCESSO PARA PAGAMENTO DE INSS PARTE PATRONAL</t>
  </si>
  <si>
    <t>11/04/2022</t>
  </si>
  <si>
    <t>23006.000290/2022-51</t>
  </si>
  <si>
    <t>154503263522022NE000058</t>
  </si>
  <si>
    <t>PAGAMENTO DE ENCARGO DE CURSO E CONCURSO - DOCENTE FEDERAL 2022</t>
  </si>
  <si>
    <t>10/12/2020</t>
  </si>
  <si>
    <t>23006008203202041</t>
  </si>
  <si>
    <t>154503263522020NE800469</t>
  </si>
  <si>
    <t>PROT:1164  CELEBRACAO DE TCTC COM A PREFEITURA MUNICIPAL DE SANTO ANDRE E IN- TERVENIENCIA DA FUNDEP - COORDENADORA: LUCIANA PEREIRA  PROC ORIGEM: 2020DI00040</t>
  </si>
  <si>
    <t>177445</t>
  </si>
  <si>
    <t>23006.019081/2021-08</t>
  </si>
  <si>
    <t>154503263522021NE000309</t>
  </si>
  <si>
    <t>CONTRATACAO DE FUNDACAO DE APOIO PARA GESTAO ADMINISTRATIVA E FINANCEIRA DO PROJETO GENERO E PODER LOCAL POLITICAS PUBLICAS, ACAO E PARTICIPACAO SOB A COORDENACAO DA PROFESSORA ARLENE MARTINEZ RICOLDI.</t>
  </si>
  <si>
    <t>196733</t>
  </si>
  <si>
    <t>10/12/2021</t>
  </si>
  <si>
    <t>23006.016997/2021-06</t>
  </si>
  <si>
    <t>154503263522021NE000317</t>
  </si>
  <si>
    <t>CONTRATACAO DE FUNDACAO DE APOIO PARA GESTAO ADMINISTRATIVA E FINANCEIRA DO PROJETO PRODUCAO E REPRODUCAO DE CONHECIMENTO EM HELIOPOLIS/SP: FORTALECENDO AS BASES DE UM BAIRRO EDUCADOR ANO 2 SOB A COORDENACAO DOS PROFESSORES PAULO SERGIO DA COSTA NEVES E SUZE DE OLIVEIRA PIZA.</t>
  </si>
  <si>
    <t>21/10/2022</t>
  </si>
  <si>
    <t>23006.013980/2022-70</t>
  </si>
  <si>
    <t>154503263522022NE000368</t>
  </si>
  <si>
    <t>CONTRATACAO DE FUNDACAO DE APOIO PARA GESTAO ADMINISTRATIVA E FINANCEIRA DO PROJETO CONSTRUCAO DO CONHECIMENTO AGROECOLOGICO NO GRANDE ABC PAULISTA: SABERES, MOVIMENTOS E PRATICAS PARA A TRANSICAO AGROECOLOGICA NO CINTURAO VERDE DO ESTADO DE SP SOB A COORDENACAO DA PROFESSORA BRUNA MENDES DE VASCONCELLOS EMENDA PARLAMENTAR N.32280019</t>
  </si>
  <si>
    <t>206425</t>
  </si>
  <si>
    <t>154503263522022NE000369</t>
  </si>
  <si>
    <t>05/05/2022</t>
  </si>
  <si>
    <t>23006.007622/2022-28</t>
  </si>
  <si>
    <t>154503263522022NE000087</t>
  </si>
  <si>
    <t>ACORDO MIS SESC-UFABC 2022</t>
  </si>
  <si>
    <t>23006.011941/2021-57</t>
  </si>
  <si>
    <t>154503263522022NE000403</t>
  </si>
  <si>
    <t>ATA SRP PARA AQUISICAO DE EQUIPAMENTOS DE PROTECAO E COMBATE A INCENDIO - EXTINTORES, MANGUEIRAS, ACESSORIOS E SINALIZACAO.</t>
  </si>
  <si>
    <t>GIACOMO RESENDE SEOLIN</t>
  </si>
  <si>
    <t>44905224</t>
  </si>
  <si>
    <t>EQUIPAMENTO DE PROTECAO, SEGURANCA E  SOCORRO</t>
  </si>
  <si>
    <t>09/10/2020</t>
  </si>
  <si>
    <t>23006006185202063</t>
  </si>
  <si>
    <t>154503263522020NE800302</t>
  </si>
  <si>
    <t>PROT:110107  MANUTENCAO PREVENTIVA E CORRETIVA, COM FORNECIMENTO DE PECAS DE  REPOSICAO, EM AUTOCLAVE DO BIOTERIO DE SANTO ANDRE  PROC ORIGEM: 2020PR00066</t>
  </si>
  <si>
    <t>JP AUTOMACAO E ASSISTENCIA TECNICA LTDA</t>
  </si>
  <si>
    <t>189563</t>
  </si>
  <si>
    <t>23006.016477/2022-76</t>
  </si>
  <si>
    <t>154503263522022NE000460</t>
  </si>
  <si>
    <t>AQUISICAO DE SISTEMA DE EXAUSTAO (COIFAS) - 2022.</t>
  </si>
  <si>
    <t>B.S. COMERCIO E INSTALACAO DE MOVEIS EM GERAL LTDA</t>
  </si>
  <si>
    <t>23006.017083/2022-35</t>
  </si>
  <si>
    <t>154503263522022NE000470</t>
  </si>
  <si>
    <t>AQUISICAO DE EQUIPAMENTOS PARA O CECS.</t>
  </si>
  <si>
    <t>IDEALINE COMERCIAL LTDA</t>
  </si>
  <si>
    <t>154503263522022NE000471</t>
  </si>
  <si>
    <t>CATIONLAB EQUIPAMENTOS E PRODUTOS PARA LABORATORIO EIRE</t>
  </si>
  <si>
    <t>154503263522022NE000472</t>
  </si>
  <si>
    <t>TROIA COMERCIO DE EQUIPAMENTOS DIVERSOS EIRELI</t>
  </si>
  <si>
    <t>154503263522022NE000473</t>
  </si>
  <si>
    <t>154503263522022NE000474</t>
  </si>
  <si>
    <t>SCHMIDT EQUIPAMENTOS TOPOGRAFICOS LTDA</t>
  </si>
  <si>
    <t>154503263522022NE000475</t>
  </si>
  <si>
    <t>RC SCIENTIFIC COMERCIO DE INSTRUMENTOS ANALITICOS EIRE</t>
  </si>
  <si>
    <t>154503263522022NE000476</t>
  </si>
  <si>
    <t>FLOPTECH COMERCIO DE EQUIPAMENTOS EIRELI</t>
  </si>
  <si>
    <t>15/12/2022</t>
  </si>
  <si>
    <t>23006.022426/2022-83</t>
  </si>
  <si>
    <t>154503263522022NE000495</t>
  </si>
  <si>
    <t>AQUISICAO DE EQUIPAMENTOS PARA O CECS</t>
  </si>
  <si>
    <t>SOLAB CIENTIFICA EQUIPAMENTOS PARA LABORATORIOS LTDA</t>
  </si>
  <si>
    <t>154503263522022NE000496</t>
  </si>
  <si>
    <t>RBM DISTRIBUIDORA E COMERCIO LTDA</t>
  </si>
  <si>
    <t>154503263522022NE000497</t>
  </si>
  <si>
    <t>PHOENIX INSTRUMENTAL CIENTIFICA LTDA</t>
  </si>
  <si>
    <t>154503263522022NE000529</t>
  </si>
  <si>
    <t>23006.009610/2022-38</t>
  </si>
  <si>
    <t>154503263522022NE000256</t>
  </si>
  <si>
    <t>CONTRATACAO DE SERVICO DE MANUTENCAO CORRETIVA DO ULTRAPURIFICADOR DE AGUA MILLIQ E AQUISICAO DAS PECAS PARA A MANUTENCAO</t>
  </si>
  <si>
    <t>154503263522022NE000257</t>
  </si>
  <si>
    <t>23006.012847/2022-04</t>
  </si>
  <si>
    <t>154503263522022NE000292</t>
  </si>
  <si>
    <t>DOCUMENTO DE FORMALIZACAO DA DEMANDA PARA AQUISICAO OU CONTRATACAO DE MATERIAIS TICS PARA INFRAESTRUTURA DE VIDEOCONFERENCIA E AUDIOVISUAL DO CMCC.</t>
  </si>
  <si>
    <t>RENOVACCIO COMERCIO DE ELETROELETRONICOS LTDA</t>
  </si>
  <si>
    <t>23006.012745/2022-81</t>
  </si>
  <si>
    <t>154503263522022NE000367</t>
  </si>
  <si>
    <t>AQUISICAO DE KIT DIDATICO E ESTACAO DE SOLDA PARA O CURSO DE BACHARELADO EM FISICA.</t>
  </si>
  <si>
    <t>NOVA ND COMERCIO DE EQUIPAMENTOS INDUSTRIAIS E DIDATICO</t>
  </si>
  <si>
    <t>23006.021975/2022-31</t>
  </si>
  <si>
    <t>154503263522022NE000494</t>
  </si>
  <si>
    <t>AQUISICAO DE MATERIAL PERMANENTE  BIORREATOR, PARA O CURSO DE BACHARELADO EM BIOTECNOLOGIA DA FUNDACAO UNIVERSIDADE FEDERAL DO ABC  UFABC</t>
  </si>
  <si>
    <t>TECNAL INDUSTRIA, COMERCIO, IMPORTACAO E EXPORTACAO DE</t>
  </si>
  <si>
    <t>06/09/2022</t>
  </si>
  <si>
    <t>23006.009039/2022-51</t>
  </si>
  <si>
    <t>154503263522022NE000278</t>
  </si>
  <si>
    <t>AQUISICAO DE EQUIPAMENTOS PARA ATENDER AS NECESSIDADES DOS LABORATORIOS DIDATICOS SECOS E UMIDOS.</t>
  </si>
  <si>
    <t>DELFINI INDUSTRIA COMERCIO LTDA</t>
  </si>
  <si>
    <t>154503263522022NE000291</t>
  </si>
  <si>
    <t>23006012718202046</t>
  </si>
  <si>
    <t>154503263522020NE800531</t>
  </si>
  <si>
    <t>PROT:110123  AQUISICAO DE CAMERAS E ACESSORIOS PARA GRAVACAO DE AULAS E       EVENTOS  PROC ORIGEM: 2020PR00105</t>
  </si>
  <si>
    <t>PRISMA COMERCIO VAREJISTA E ATACADISTA EIRELI</t>
  </si>
  <si>
    <t>1014000000</t>
  </si>
  <si>
    <t>23006.019071/2022-45</t>
  </si>
  <si>
    <t>154503263522022NE000499</t>
  </si>
  <si>
    <t>AQUISICAO DE CAMERAS, LENTES, MICROFONES, TRIPES, MIDIAS DE GRAVACAO E ACESSORIOS PARA O ESTUDIO DO NETEL.</t>
  </si>
  <si>
    <t>RAUL MUELLER SCHRAMM</t>
  </si>
  <si>
    <t>16/12/2022</t>
  </si>
  <si>
    <t>154503263522022NE000501</t>
  </si>
  <si>
    <t>G2B COMERCIO E REPRESENTACOES LTDA</t>
  </si>
  <si>
    <t>23006.014382/2022-18</t>
  </si>
  <si>
    <t>154503263522022NE000300</t>
  </si>
  <si>
    <t>IMPORTACAO DE EQUIPAMENTO PARA MEDICAO VOLUMETRICA DE GASES MILLIGASCOUNTERS - RITTER - PROF. EDUARDO SUBTIL.</t>
  </si>
  <si>
    <t>DR-ING.RITTER APPARATEBAU GMBH &amp; CO. KG</t>
  </si>
  <si>
    <t>11/05/2020</t>
  </si>
  <si>
    <t>23006000944202084</t>
  </si>
  <si>
    <t>154503263522020NE800087</t>
  </si>
  <si>
    <t>PROT:110101  AQUISICAO DE CONJUNTO DE HOMENAGEM - DR. HONORIS CAUSA.  PROC ORIGEM: 2020DI00002</t>
  </si>
  <si>
    <t>ART CARD LTDA</t>
  </si>
  <si>
    <t>33903015</t>
  </si>
  <si>
    <t>MATERIAL P/ FESTIVIDADES E HOMENAGENS</t>
  </si>
  <si>
    <t>24/08/2020</t>
  </si>
  <si>
    <t>23006001864202046</t>
  </si>
  <si>
    <t>154503263522020NE800258</t>
  </si>
  <si>
    <t>PROT:110127  CONTRATACAO DE EMPRESA ESPECIALIZADA PARA PRESTACAO DE SERVICOS  DE LAVANDERIA  PROC ORIGEM: 2020PR00048</t>
  </si>
  <si>
    <t>LAVANDERIA PAULISTA LTDA</t>
  </si>
  <si>
    <t>33903946</t>
  </si>
  <si>
    <t>SERVICOS DOMESTICOS</t>
  </si>
  <si>
    <t>22/09/2021</t>
  </si>
  <si>
    <t>23006.001864/2020-46</t>
  </si>
  <si>
    <t>154503263522021NE000196</t>
  </si>
  <si>
    <t>CONTRATACAO DE EMPRESA ESPECIALIZADA PARA PRESTACAO DE SERVICOS DE LAVANDERIA</t>
  </si>
  <si>
    <t>154503263522022NE000251</t>
  </si>
  <si>
    <t>23006.014341/2022-21</t>
  </si>
  <si>
    <t>154503263522022NE000282</t>
  </si>
  <si>
    <t>CONTRATACAO DE EMPRESA ESPECIALIZADA EM SERVICOS DE PRODUCAO, EDICAO E DISPONIBILIZACAO DE PROGRAMAS DE AUDIO PARA ATENDER AS DEMANDAS DE ACOES DE EXTENSAO</t>
  </si>
  <si>
    <t>VISUAUDIO SERVICOS DE LOCUCAO E SONORIZACAO DE AUDIO E</t>
  </si>
  <si>
    <t>22/11/2022</t>
  </si>
  <si>
    <t>23006.016774/2022-11</t>
  </si>
  <si>
    <t>154503263522022NE000435</t>
  </si>
  <si>
    <t>CONTRATACAO DE EMPRESA ESPECIALIZADA EM SERVICOS DE PRODUCAO, GRAVACAO E EDICAO DE VIDEOS PARA ATENDER A ACAO DE EXTENSAO - POLARCASTERS - EDUCAR POR MEIO DA PRODUCAO DE VIDEOS</t>
  </si>
  <si>
    <t>CLEMENTE VINICIUS LEITE RAMOS 27142819820</t>
  </si>
  <si>
    <t>33903959</t>
  </si>
  <si>
    <t>SERVICOS DE AUDIO, VIDEO E FOTO</t>
  </si>
  <si>
    <t>23006.020295/2021-19</t>
  </si>
  <si>
    <t>154503263522022NE000269</t>
  </si>
  <si>
    <t>CONTRATACAO EVENTUAL DE SERVICOS DE ESTRUTURA, LOCACAO DE EQUIPAMENTOS E MOBILIARIOS PARA A REALIZACAO DE EVENTOS, A FIM DE ATENDER AS NECESSIDADES DA UNIVERSIDADE FEDERAL DO ABC</t>
  </si>
  <si>
    <t>NUCLEO DA CRIACAO MARKETING E EVENTOS EIRELI</t>
  </si>
  <si>
    <t>154503263522022NE000396</t>
  </si>
  <si>
    <t>PMA-PRODUCOES E MONTAGENS ARTISTICAS LTDA</t>
  </si>
  <si>
    <t>154503263522022NE000397</t>
  </si>
  <si>
    <t>EXPANSOM PROMOCOES E EVENTOS LTDA</t>
  </si>
  <si>
    <t>23006.002362/2022-02</t>
  </si>
  <si>
    <t>154503263522022NE000328</t>
  </si>
  <si>
    <t>CONTRATACAO DE SERVICOS DE TRADUCAO/INTERPRETACAO DE LIBRAS</t>
  </si>
  <si>
    <t>EDUCATV - PRODUCAO INDEPENDENTE DE RADIO E TV LTDA</t>
  </si>
  <si>
    <t>206422</t>
  </si>
  <si>
    <t>21/01/2020</t>
  </si>
  <si>
    <t>23006000291202033</t>
  </si>
  <si>
    <t>154503263522020NE000024</t>
  </si>
  <si>
    <t>PROT:110109  PAGAMENTO A TERCEIROS DE INSS PATRONAL</t>
  </si>
  <si>
    <t>29/05/2020</t>
  </si>
  <si>
    <t>23006000988201971</t>
  </si>
  <si>
    <t>154503263522020NE000134</t>
  </si>
  <si>
    <t>PROT:1183  PAGAMENTO DE ESPOLIO EM VIRTUDE DO FALECIMENTO DA SERVIDORA MARIA  APARECIDA DE OLIVEIRA FERREIRA</t>
  </si>
  <si>
    <t>EUCLIDES APARECIDO FERREIRA NETTO</t>
  </si>
  <si>
    <t>154503263522020NE000135</t>
  </si>
  <si>
    <t>33909249</t>
  </si>
  <si>
    <t>AUXILIO-TRANPORTE</t>
  </si>
  <si>
    <t>11/02/2021</t>
  </si>
  <si>
    <t>23006.001333/2021-34</t>
  </si>
  <si>
    <t>154503263522021NE000018</t>
  </si>
  <si>
    <t>CONTRIBUICAO PARA O PSS DURANTE AFASTAMENTO SEM REMUNERACAO - EVELYN CELOTO DE SOUZA BORGES</t>
  </si>
  <si>
    <t>11/01/2022</t>
  </si>
  <si>
    <t>154503263522022NE000006</t>
  </si>
  <si>
    <t>CONTRIBUICAO PARA O PSS POR SERVIDOR AFASTADO SEM REMUNERACAO - FLAVIO EDUARDO AOKI HORITA.</t>
  </si>
  <si>
    <t>154503263522022NE000007</t>
  </si>
  <si>
    <t>CONTRIBUICAO PARA O PSS POR SERVIDOR AFASTADO SEM REMUNERACAO - DANIEL MORGATO MARTIN.</t>
  </si>
  <si>
    <t>12/01/2022</t>
  </si>
  <si>
    <t>154503263522022NE000008</t>
  </si>
  <si>
    <t>CONTRIBUICAO PARA O PSS POR SERVIDOR AFASTADO SEM REMUNERACAO - RAFAEL CELEGHINI SANTIAGO</t>
  </si>
  <si>
    <t>154503263522022NE000373</t>
  </si>
  <si>
    <t>CONTRIBUICAO PARA O PSS POR SERVIDOR AFASTADO SEM REMUNERACAO - LAIS REGINA RIBEIRO VAROTTO.</t>
  </si>
  <si>
    <t>154503263522022NE000493</t>
  </si>
  <si>
    <t>27/12/2022</t>
  </si>
  <si>
    <t>154503263522022NE700239</t>
  </si>
  <si>
    <t>FOLHA DE DEZEMBRO DE 2022</t>
  </si>
  <si>
    <t>1056000000</t>
  </si>
  <si>
    <t>154503263522022NE700240</t>
  </si>
  <si>
    <t>154503263522022NE700241</t>
  </si>
  <si>
    <t>154503263522022NE700243</t>
  </si>
  <si>
    <t>154503263522022NE700244</t>
  </si>
  <si>
    <t>154503263522022NE700250</t>
  </si>
  <si>
    <t>154503263522022NE700245</t>
  </si>
  <si>
    <t>193436</t>
  </si>
  <si>
    <t>154503263522022NE700246</t>
  </si>
  <si>
    <t>193433</t>
  </si>
  <si>
    <t>154503263522022NE700247</t>
  </si>
  <si>
    <t>193435</t>
  </si>
  <si>
    <t>154503263522022NE700249</t>
  </si>
  <si>
    <t>154503263522022NE700251</t>
  </si>
  <si>
    <t>154503263522022NE700252</t>
  </si>
  <si>
    <t>154503263522022NE700253</t>
  </si>
  <si>
    <t>170578</t>
  </si>
  <si>
    <t>08/12/2020</t>
  </si>
  <si>
    <t>23006000452202099</t>
  </si>
  <si>
    <t>154503263522020NE000415</t>
  </si>
  <si>
    <t>PROT:110116  PAGAMENTO DE ANUIDADE DO EXERCICIO DE 2020 A ASOCIACION DE       UNIVERSIDADES GRUPO MONTEVIDEO (AUGM)</t>
  </si>
  <si>
    <t>154503263522020NE000416</t>
  </si>
  <si>
    <t>RO05</t>
  </si>
  <si>
    <t>CONTRIBUICAO A ASSOCIACION DE UNIVERSIDADES GRUPO MONTEVIDEU (AUGM) - REGRA DE OURO</t>
  </si>
  <si>
    <t>191781</t>
  </si>
  <si>
    <t>31/12/2021</t>
  </si>
  <si>
    <t>23006.019429/2021-59</t>
  </si>
  <si>
    <t>154503263522021NE000364</t>
  </si>
  <si>
    <t>CONTRATACAO DIRETA DE EMPRESA ESPECIALIZADA PARA A COMPRA DE EXAMES DE PROFICIENCIA EM INGLES TOEFL ITP, EM VIRTUDE DA ADESAO DA UFABC AO CONTRATO DE PARCERIA ENTRE A ANDIFES E MASTERTEST</t>
  </si>
  <si>
    <t>MASTERTEST EDUCATIONAL LTDA</t>
  </si>
  <si>
    <t>23006001714201575</t>
  </si>
  <si>
    <t>154503263522020NE800048</t>
  </si>
  <si>
    <t>PROT:110107  SERVICO DE COLETA DE RESIDUOS INFECTANTES DO BIOTERIO DO CAMPUS DE SAO BERNARDO.  PROC ORIGEM: 2016DI00005</t>
  </si>
  <si>
    <t>26/03/2021</t>
  </si>
  <si>
    <t>23006.001714/2015-75</t>
  </si>
  <si>
    <t>154503263522021NE000027</t>
  </si>
  <si>
    <t>CONTRATACAO DE SERVICO DE COLETA DE RESIDUO INFECTANTE DO BIOTERIO DE SAO BERNADO DO CAMPO</t>
  </si>
  <si>
    <t>31/03/2022</t>
  </si>
  <si>
    <t>23006.000896/2020-24</t>
  </si>
  <si>
    <t>154503263522022NE000048</t>
  </si>
  <si>
    <t>06/04/2022</t>
  </si>
  <si>
    <t>154503263522022NE000056</t>
  </si>
  <si>
    <t>12/05/2022</t>
  </si>
  <si>
    <t>154503263522022NE000099</t>
  </si>
  <si>
    <t>23006.004798/2020-66</t>
  </si>
  <si>
    <t>154503263522022NE000120</t>
  </si>
  <si>
    <t>CONTRATACAO DE PESSOA JURIDICA PARA PRESTACAO DE SERVICOS DE COPEIRAGEM NOS CAMPI DA UFABC.</t>
  </si>
  <si>
    <t>CASTRO SILVA SERVICOS TERCEIRIZADOS LTDA</t>
  </si>
  <si>
    <t>07/06/2022</t>
  </si>
  <si>
    <t>23006.002461/2021-03</t>
  </si>
  <si>
    <t>154503263522022NE000139</t>
  </si>
  <si>
    <t>AQUISICAO DE ITENS PARA COLETA DE RESIDUOS QUIMICOS E BIOLOGICOS.</t>
  </si>
  <si>
    <t>ADONAI COMERCIO DE MAQUINAS E EQUIPAMENTOS EIRELI</t>
  </si>
  <si>
    <t>154503263522022NE000177</t>
  </si>
  <si>
    <t>154503263522022NE000194</t>
  </si>
  <si>
    <t>154503263522022NE000304</t>
  </si>
  <si>
    <t>A&amp;A GOLD PHARMA INDUSTRIA LTDA</t>
  </si>
  <si>
    <t>154503263522022NE000514</t>
  </si>
  <si>
    <t>154503263522022NE000515</t>
  </si>
  <si>
    <t>04/10/2022</t>
  </si>
  <si>
    <t>23006.011869/2022-49</t>
  </si>
  <si>
    <t>154503263522022NE000340</t>
  </si>
  <si>
    <t>AQUISICAO DE MATERIAL DE CONSUMO  TUBO ESPECTRAL DE DEUTERIO, PARA O CURSO DE BACHARELADO EM FISICA DA FUNDACAO UNIVERSIDADE FEDERAL DO ABC  UFABC</t>
  </si>
  <si>
    <t>BRASIL 3B SCIENTIFIC - IMPORTACAO E EXPORTACAO LTDA.</t>
  </si>
  <si>
    <t>23006.009166/2022-51</t>
  </si>
  <si>
    <t>154503263522022NE000391</t>
  </si>
  <si>
    <t>COMPRAS COMPARTILHADAS - COMPONENTES ELETRONICOS E DIVERSOS</t>
  </si>
  <si>
    <t>23006.023778/2022-56</t>
  </si>
  <si>
    <t>154503263522022NE000489</t>
  </si>
  <si>
    <t>AQUISICAO DE MATERIAIS DE CONSUMO - COMPONENTES ELETRONICOS E DIVERSOS - ITENS FRACASSADOS NO PREGAO ELETRONICO 73/2022.</t>
  </si>
  <si>
    <t>G.STRITH ENERGIA LTDA</t>
  </si>
  <si>
    <t>154503263522022NE000490</t>
  </si>
  <si>
    <t>154503263522022NE000491</t>
  </si>
  <si>
    <t>04/11/2020</t>
  </si>
  <si>
    <t>23006006314202013</t>
  </si>
  <si>
    <t>154503263522020NE800348</t>
  </si>
  <si>
    <t>PROT:1158  AQUISICAO DE MATERIAIS DE CONSUMO PARA UTILIZACAO NOS LABORATORIOS DIDATICOS  PROC ORIGEM: 2020PR00065</t>
  </si>
  <si>
    <t>PARMAGNANI COMERCIO DE ROUPAS EIRELI</t>
  </si>
  <si>
    <t>33903001</t>
  </si>
  <si>
    <t>COMBUSTIVEIS E LUBRIFICANTES AUTOMOTIVOS</t>
  </si>
  <si>
    <t>17/11/2022</t>
  </si>
  <si>
    <t>23006.015211/2022-14</t>
  </si>
  <si>
    <t>154503263522022NE000428</t>
  </si>
  <si>
    <t>AQUISICAO DE MATERIAIS DE CONSUMO PARA UTILIZACAO NOS LABORATORIOS DIDATICOS</t>
  </si>
  <si>
    <t>DABES DISTRIBUIDORA &amp; COMERCIO LTDA</t>
  </si>
  <si>
    <t>16/11/2022</t>
  </si>
  <si>
    <t>23006.013846/2022-79</t>
  </si>
  <si>
    <t>154503263522022NE000424</t>
  </si>
  <si>
    <t>DOCUMENTO DE FORMALIZACAO DA DEMANDA PARA CONTRATACAO DE MANUTENCAO CORRETIVA E AQUISICAO DE INSUMOS PARA SISTEMA DE ULTRAPURIFICACAO DE AGUA.</t>
  </si>
  <si>
    <t>VEOLIA WATER TECHNOLOGIES BRASIL LTDA</t>
  </si>
  <si>
    <t>23006.017521/2022-65</t>
  </si>
  <si>
    <t>154503263522022NE000433</t>
  </si>
  <si>
    <t>DOCUMENTO DE FORMALIZACAO DA DEMANDA PARA CONTRATACAO DE SERVICO DE MANUTENCAO PREVENTIVA E CORRETIVA PARA EQUIPAMENTO DE ESPECTROFOTOMETRIA EPPENDORF - BIOFOTOMETRO</t>
  </si>
  <si>
    <t>EPPENDORF DO BRASIL LTDA</t>
  </si>
  <si>
    <t>154503263522022NE000434</t>
  </si>
  <si>
    <t>30/10/2020</t>
  </si>
  <si>
    <t>23006003973202006</t>
  </si>
  <si>
    <t>154503263522020NE800335</t>
  </si>
  <si>
    <t>PROT:1159  AQUISICAO DE MATERIAIS DE CONSUMO (VIDRARIAS DE LABORATORIO) PARA  ATENDER AS NECESSIDADES DO CMCC, CCNH, CECS DA UFABC  PROC ORIGEM: 2020PR00068</t>
  </si>
  <si>
    <t>VITRALAB EQUIPAMENTOS E SUPRIMENTOS PARA LABORATORIOS E</t>
  </si>
  <si>
    <t>23006.018890/2022-75</t>
  </si>
  <si>
    <t>154503263522022NE000461</t>
  </si>
  <si>
    <t>MERCOSCIENCE COMERCIAL LTDA</t>
  </si>
  <si>
    <t>154503263522022NE000462</t>
  </si>
  <si>
    <t>154503263522022NE000463</t>
  </si>
  <si>
    <t>154503263522022NE000464</t>
  </si>
  <si>
    <t>AMR SOLUCOES LABORATORIAIS LTDA</t>
  </si>
  <si>
    <t>154503263522022NE000465</t>
  </si>
  <si>
    <t>FASTLABOR COMERCIAL EIRELI</t>
  </si>
  <si>
    <t>23006.007987/2022-52</t>
  </si>
  <si>
    <t>154503263522022NE000315</t>
  </si>
  <si>
    <t>AQUISICAO DE MATERIAL DE CONSUMO - REAGENTES PARA OS CURSOS DE GRADUACAO DA FUNDACAO UNIVERSIDADE FEDERAL DO ABC  UFABC</t>
  </si>
  <si>
    <t>154503263522022NE000316</t>
  </si>
  <si>
    <t>154503263522022NE000318</t>
  </si>
  <si>
    <t>FELIPE DANTAS ROMACHELLI</t>
  </si>
  <si>
    <t>23006.009834/2022-40</t>
  </si>
  <si>
    <t>154503263522022NE000323</t>
  </si>
  <si>
    <t>AQUISICAO DE REAGENTES E FILTROS PARA OS CURSOS DE BACHARELADO EM NEUROCIENCIAS E CIENCIAS BIOLOGICAS DA FUNDACAO UNIVERSIDADE FEDERAL DO ABC</t>
  </si>
  <si>
    <t>IRMAOS PERETTI COMERCIO E LOCACOES DE EQUIPAMENTOS LTDA</t>
  </si>
  <si>
    <t>154503263522022NE000523</t>
  </si>
  <si>
    <t>AQUISICAO DE REAGENTES.</t>
  </si>
  <si>
    <t>BIOCELL BIOTECNOLOGIA LTDA</t>
  </si>
  <si>
    <t>154503263522022NE000527</t>
  </si>
  <si>
    <t>154503263522022NE000528</t>
  </si>
  <si>
    <t>154503263522022NE000530</t>
  </si>
  <si>
    <t>MAKLAB COMERCIAL LTDA</t>
  </si>
  <si>
    <t>154503263522022NE000531</t>
  </si>
  <si>
    <t>MDL SOUZA COMERCIO LTDA</t>
  </si>
  <si>
    <t>154503263522022NE000532</t>
  </si>
  <si>
    <t>MOLECULAR BIOTECNOLOGIA LTDA</t>
  </si>
  <si>
    <t>154503263522022NE000533</t>
  </si>
  <si>
    <t>154503263522022NE000534</t>
  </si>
  <si>
    <t>154503263522022NE000535</t>
  </si>
  <si>
    <t>REY-GLASS COMERCIAL E SERVICOS LTDA</t>
  </si>
  <si>
    <t>154503263522022NE000536</t>
  </si>
  <si>
    <t>SCIAVICCO COMERCIO INDUSTRIA LTDA</t>
  </si>
  <si>
    <t>154503263522022NE000537</t>
  </si>
  <si>
    <t>18/12/2020</t>
  </si>
  <si>
    <t>23006003497202015</t>
  </si>
  <si>
    <t>154503263522020NE800513</t>
  </si>
  <si>
    <t>PROT:110107  CONTRATACAO DO LICENCIAMENTO TEMPORARIO DO SOFTWARE - INCITES    BENCHMARKING   ANALYTICS  PROC ORIGEM: 2020IN00048</t>
  </si>
  <si>
    <t>CLARIVATE ANALYTICS (US) LLC</t>
  </si>
  <si>
    <t>44904005</t>
  </si>
  <si>
    <t>AQUISICAO DE SOFTWARE PRONTO</t>
  </si>
  <si>
    <t>09/02/2021</t>
  </si>
  <si>
    <t>23006.000882/2020-19</t>
  </si>
  <si>
    <t>154503263522021NE000014</t>
  </si>
  <si>
    <t>AQUISICAO DE HELIO LIQUIDO PARA O ESPECTROMETRO DE RESSONANCIA MAGNETICA NUCLEAR - RMN - DA CEM</t>
  </si>
  <si>
    <t>WHITE MARTINS GASES INDUSTRIAIS LTDA</t>
  </si>
  <si>
    <t>27/07/2021</t>
  </si>
  <si>
    <t>23006.006185/2020-63</t>
  </si>
  <si>
    <t>154503263522021NE000128</t>
  </si>
  <si>
    <t>MANUTENCAO PREVENTIVA E CORRETIVA, COM FORNECIMENTO DE PECAS DE REPOSICAO, EM AUTOCLAVE DO BIOTERIO DE SANTO ANDRE</t>
  </si>
  <si>
    <t>16/09/2021</t>
  </si>
  <si>
    <t>154503263522021NE000186</t>
  </si>
  <si>
    <t>AQUISICAIO DE HELIO LIQUIDO PARA O ESPECTOMETRO DE RESSONANCIA MAGNETICA NUCLEAR - RMN - DA CENTRAL EXPERIMENTAL MULTIUSUARIO - CEM.</t>
  </si>
  <si>
    <t>23006.010756/2021-45</t>
  </si>
  <si>
    <t>154503263522021NE000296</t>
  </si>
  <si>
    <t>CONTRATACAO DE EMPRESA ESPECIALIZADA PARA A PRESTACAO DE SERVICOS TECNICOS DE MANUTENCAO PREVENTIVA E CORRETIVA, COM FORNECIMENTO DE PECAS DE REPOSICAO EM AUTOCLAVE HORIZONTAL LINHA LUFERCO, MODELO 39206/704 2P/E/CL/DZA NUMERO DE SERIE: 6443</t>
  </si>
  <si>
    <t>MTB CIENTIFICA EQUIPAMENTOS PARA LABORATORIOS LTDA</t>
  </si>
  <si>
    <t>154503263522021NE000297</t>
  </si>
  <si>
    <t>26/04/2022</t>
  </si>
  <si>
    <t>23006.006032/2022-88</t>
  </si>
  <si>
    <t>154503263522022NE000072</t>
  </si>
  <si>
    <t>IMPORTACAO DE MATERIAL DE CONSUMO DA EMPRESA MICROCHIP PARA DESENVOLVIMENTO DO PROJETO DE PESQUISA INTITULADO ALOCACAO OTIMIZADA DE CONCENTRADORES INTELIGENTES EM REDES DE BAIXA TENSAO COM RECURSOS ENERGETICOS DISTRIBUIDOS DO PROF. IVAN CASELLA - FAPESP.</t>
  </si>
  <si>
    <t>MICROCHIP TECHNOLOGY INC.</t>
  </si>
  <si>
    <t>11/07/2022</t>
  </si>
  <si>
    <t>23006.010418/2022-94</t>
  </si>
  <si>
    <t>154503263522022NE000206</t>
  </si>
  <si>
    <t>IMPORTACAO DE MAGNETOMETRO DE AMOSTRA VIBRANTE MODELO MPS SQUID VSM 7.0 TESLA MAGNET - QUANTUM DESIGN - PROF. THIAGO BRANQUINHO - CEM.</t>
  </si>
  <si>
    <t>QUANTUM DESIGN</t>
  </si>
  <si>
    <t>154503263522022NE000287</t>
  </si>
  <si>
    <t>154503263522022NE000288</t>
  </si>
  <si>
    <t>23006.014508/2022-54</t>
  </si>
  <si>
    <t>154503263522022NE000298</t>
  </si>
  <si>
    <t>IMPORTACAO DE INSUMOS PARA DESENVOLVIMENTO DE PROJETO DE PESQUISA - PROF. RODRIGO BUENO - INTERPRISE - CNPQ.</t>
  </si>
  <si>
    <t>06/10/2022</t>
  </si>
  <si>
    <t>23006.013377/2022-98</t>
  </si>
  <si>
    <t>154503263522022NE000347</t>
  </si>
  <si>
    <t>AQUISICAO POR IMPORTACAO DIRETA DE FILAMENTO DE EMISSAO DE ELETRONS DO EQUIPAMENTO MEV-FEI.</t>
  </si>
  <si>
    <t>FEI EUROPE B.V.</t>
  </si>
  <si>
    <t>23006.013375/2022-07</t>
  </si>
  <si>
    <t>154503263522022NE000389</t>
  </si>
  <si>
    <t>AQUISICAO POR IMPORTACAO DIRETA DE PLACA DO TERMOGRAVIMETRICO SHIMADZU E COMPONENTES ACESSORIOS.</t>
  </si>
  <si>
    <t>SHIMADZU LATIN AMERICA S.A</t>
  </si>
  <si>
    <t>04/11/2022</t>
  </si>
  <si>
    <t>23006.022155/2022-66</t>
  </si>
  <si>
    <t>154503263522022NE000399</t>
  </si>
  <si>
    <t>CARTAO PESQUISADOR - CENTRAL COMPUTACIONAL MULTIUSUARIO - CCM. ESTRUTURA E MANUTENCAO DOS EQUIPAMENTOS DE COMPUTACAO CIENTIFICA DA UFABC - PEDRO ALVES DA SILVA AUTRETO.</t>
  </si>
  <si>
    <t>PEDRO ALVES DA SILVA AUTRETO</t>
  </si>
  <si>
    <t>206424</t>
  </si>
  <si>
    <t>154503263522022NE000509</t>
  </si>
  <si>
    <t>29/12/2022</t>
  </si>
  <si>
    <t>23006.024278/2022-31</t>
  </si>
  <si>
    <t>154503263522022NE000518</t>
  </si>
  <si>
    <t>AQUISICAO POR IMPORTACAO DE INSUMOS PARA UTILIZACAO NO PROJETO DE PESQUISA INTITULADO CRIACAO DA REDE DE MONITORAMENTO DE COVID-19 EM AGUAS RESIDUAIS, DEVIDAMENTE APROVADO PELO CNPQ.</t>
  </si>
  <si>
    <t>15/09/2022</t>
  </si>
  <si>
    <t>23006.013376/2022-43</t>
  </si>
  <si>
    <t>154503263522022NE000299</t>
  </si>
  <si>
    <t>AQUISICAO POR IMPORTACAO DIRETA DE DETECTOR H DE TERMOGRAVIMETRICO SHIMADZU E COMPONENTES ACESSORIOS</t>
  </si>
  <si>
    <t>154503263522022NE000346</t>
  </si>
  <si>
    <t>154503263522022NE000390</t>
  </si>
  <si>
    <t>23006.007065/2022-45</t>
  </si>
  <si>
    <t>154503263522022NE000467</t>
  </si>
  <si>
    <t>CONTRATACAO DE EMPRESA ESPECIALIZADA EM ILUSTRACAO CIENTIFICA.</t>
  </si>
  <si>
    <t>EDITORA MADREPEROLA LTDA</t>
  </si>
  <si>
    <t>23006.001139/2020-78</t>
  </si>
  <si>
    <t>154503263522021NE000114</t>
  </si>
  <si>
    <t>AQUISICAO DE SERVICOS EDITORIAIS E GRAFICOS PARA PRODUCAO DE MATERIAL ACADEMICO.</t>
  </si>
  <si>
    <t>TAVARES &amp; TAVARES EMPREENDIMENTOS COMERCIAIS LTDA</t>
  </si>
  <si>
    <t>08/09/2021</t>
  </si>
  <si>
    <t>154503263522021NE000178</t>
  </si>
  <si>
    <t>AQUISICAO DE SERVICOS EDITORIAIS E GRAFICOS PARA PRODUCAO DE MATERIAL ACADEMICO</t>
  </si>
  <si>
    <t>21/05/2021</t>
  </si>
  <si>
    <t>154503263522021NE000061</t>
  </si>
  <si>
    <t>154503263522021NE000062</t>
  </si>
  <si>
    <t>154503263522021NE000176</t>
  </si>
  <si>
    <t>154503263522021NE000177</t>
  </si>
  <si>
    <t>09/02/2022</t>
  </si>
  <si>
    <t>23006.000183/2022-22</t>
  </si>
  <si>
    <t>154503263522022NE000015</t>
  </si>
  <si>
    <t>AQUISICAO DE REGISTRO ISBN PARA PUBLICACOES DA UFABC E DE SUA EDITORA.</t>
  </si>
  <si>
    <t>27/01/2020</t>
  </si>
  <si>
    <t>23006001105201940</t>
  </si>
  <si>
    <t>154503263522020NE800009</t>
  </si>
  <si>
    <t>PROT:1191  SERVICOS GRAFICOS EM IMPRESSAO OFFSET  PROC ORIGEM: 2019PR00066</t>
  </si>
  <si>
    <t>06/07/2020</t>
  </si>
  <si>
    <t>23006000905202087</t>
  </si>
  <si>
    <t>154503263522020NE800181</t>
  </si>
  <si>
    <t>PROT:1191  CONTRATACAO DE EMPRESA PARA CONFECCAO DE BANNERS E FAIXAS  PROC ORIGEM: 2020PR00027</t>
  </si>
  <si>
    <t>C A DE O NEVES</t>
  </si>
  <si>
    <t>16/12/2020</t>
  </si>
  <si>
    <t>154503263522020NE800505</t>
  </si>
  <si>
    <t>28/09/2021</t>
  </si>
  <si>
    <t>23006.003388/2021-89</t>
  </si>
  <si>
    <t>154503263522021NE000201</t>
  </si>
  <si>
    <t>GL EDITORA GRAFICA LTDA</t>
  </si>
  <si>
    <t>33903059</t>
  </si>
  <si>
    <t>MATERIAL PARA DIVULGACAO</t>
  </si>
  <si>
    <t>30/09/2021</t>
  </si>
  <si>
    <t>154503263522021NE000204</t>
  </si>
  <si>
    <t>154503263522022NE000337</t>
  </si>
  <si>
    <t>23006.010405/2022-15</t>
  </si>
  <si>
    <t>154503263522022NE000370</t>
  </si>
  <si>
    <t>CONTRATACAO DE EMPRESA PARA CONFECCAO DE BANNERS E FAIXAS</t>
  </si>
  <si>
    <t>A BALLESTA</t>
  </si>
  <si>
    <t>31/05/2021</t>
  </si>
  <si>
    <t>154503263522021NE000075</t>
  </si>
  <si>
    <t>23/12/2021</t>
  </si>
  <si>
    <t>23006.019296/2021-11</t>
  </si>
  <si>
    <t>154503263522021NE000339</t>
  </si>
  <si>
    <t>AQUISICAO DE MATERIAIS PARA ADEQUACAO DE AMPLIACAO DE CAPACIDADE ELETRICA NO PRIMEIRO ANDAR DO BLOCO DELTA.</t>
  </si>
  <si>
    <t>LICITARA COMERCIO DE MAQUINAS E EQUIPAMENTOS LTDA</t>
  </si>
  <si>
    <t>154503263522021NE000340</t>
  </si>
  <si>
    <t>07/05/2020</t>
  </si>
  <si>
    <t>23006000388202046</t>
  </si>
  <si>
    <t>154503263522020NE800068</t>
  </si>
  <si>
    <t>PROT:1186  AQUISICAO DE MATERIAL DE EXPEDIENTE: ESCRITORIO  PROC ORIGEM: 2020PR00015</t>
  </si>
  <si>
    <t>ESC CONSTRUCOES E DISTRIBUIDORA EIRELI</t>
  </si>
  <si>
    <t>21/08/2020</t>
  </si>
  <si>
    <t>23006001552202032</t>
  </si>
  <si>
    <t>154503263522020NE800253</t>
  </si>
  <si>
    <t>PROT:1186  AQUISICAO DE MATERIAL DE EXPEDIENTE: PASTAS  PROC ORIGEM: 2020PR00036</t>
  </si>
  <si>
    <t>JARDEL J VIEIRA EIRELI</t>
  </si>
  <si>
    <t>23006.002903/2022-94</t>
  </si>
  <si>
    <t>154503263522022NE000244</t>
  </si>
  <si>
    <t>EVENTUAL AQUISICAO DE CARIMBOS.</t>
  </si>
  <si>
    <t>RIPERS COMERCIO DE MATERIAIS HIDRAULICOS LTDA</t>
  </si>
  <si>
    <t>154503263522022NE000245</t>
  </si>
  <si>
    <t>SOBRAL-CHAVES E CARIMBOS LTDA</t>
  </si>
  <si>
    <t>27/09/2021</t>
  </si>
  <si>
    <t>23006.007115/2021-11</t>
  </si>
  <si>
    <t>154503263522021NE000199</t>
  </si>
  <si>
    <t>AQUISICAO DE EPIS (CONSUMIVEIS) PARA O ATENDIMENTO DAS DEMANDAS DO CENTRO DE MATEMATICA, COMPUTACAO E COGNICAO - CMCC.</t>
  </si>
  <si>
    <t>PGSA COMERCIAL LTDA</t>
  </si>
  <si>
    <t>28/07/2021</t>
  </si>
  <si>
    <t>23006.000240/2021-92</t>
  </si>
  <si>
    <t>154503263522021NE000132</t>
  </si>
  <si>
    <t>AQUISICAO DE CARTOES DE IDENTIFICACAO PERSONALIZADOS PARA A FUNDACAO UNIVERSIDADE FEDERAL DO ABC - UFABC.</t>
  </si>
  <si>
    <t>LEVIT COMERCIO, IMPORTACAO  E EXPORTACAO DE PRODUTOS TE</t>
  </si>
  <si>
    <t>10/08/2022</t>
  </si>
  <si>
    <t>154503263522022NE000241</t>
  </si>
  <si>
    <t>AQUISICAO DE CARTOES DE IDENTIFICACAO PERSONALIZADOS PARA A FUNDACAO UNIVERSIDADE FEDERAL DO ABC - UFABC</t>
  </si>
  <si>
    <t>23006001186201988</t>
  </si>
  <si>
    <t>154503263522020NE800256</t>
  </si>
  <si>
    <t>PROT:110116  AQUISICAO DE MATERIAL INSTITUCIONAL DE DIVULGACAO  PROC ORIGEM: 2020PR00034</t>
  </si>
  <si>
    <t>EREGOLD COMERCIO DISTRIBUICAO E SERVICOS LTDA</t>
  </si>
  <si>
    <t>154503263522020NE800257</t>
  </si>
  <si>
    <t>FUTURE BRINDES PROMOCIONAIS LTDA.</t>
  </si>
  <si>
    <t>154503263522020NE800259</t>
  </si>
  <si>
    <t>BARUC UNIFORMES E CONFECCOES LTDA</t>
  </si>
  <si>
    <t>154503263522020NE800260</t>
  </si>
  <si>
    <t>ARTPROMO COMERCIO DE BRINDES E PRODUTOS PROMOCIONAIS LT</t>
  </si>
  <si>
    <t>154503263522022NE000498</t>
  </si>
  <si>
    <t>AMARO RIBEIRO SOLUCOES LTDA</t>
  </si>
  <si>
    <t>154503263522022NE000500</t>
  </si>
  <si>
    <t>29/01/2020</t>
  </si>
  <si>
    <t>23006000590201934</t>
  </si>
  <si>
    <t>154503263522020NE800014</t>
  </si>
  <si>
    <t>PROT:110128  REGISTRO DE PRECOS PARA EVENTUAL AQUISICAO DE EQUIPAMENTOS DE    PROTECAO INDIVIDUAL  PROC ORIGEM: 2019PR00087</t>
  </si>
  <si>
    <t>FORTE SINAL EQUIPAMENTOS - EIRELI</t>
  </si>
  <si>
    <t>20/05/2021</t>
  </si>
  <si>
    <t>23006.008406/2020-38</t>
  </si>
  <si>
    <t>154503263522021NE000060</t>
  </si>
  <si>
    <t>REGISTRO DE PRECOS PARA A EVENTUAL AQUISICAO DE LUVAS DE SEGURANCA TERMICA E MASCARAS DE PROTECAO RESPIRATORIA.</t>
  </si>
  <si>
    <t>D RODRIGUES DE OLIVEIRA</t>
  </si>
  <si>
    <t>154503263522021NE000285</t>
  </si>
  <si>
    <t>FORTUNA SEGURANCA E TECNOLOGIA LTDA</t>
  </si>
  <si>
    <t>20/06/2022</t>
  </si>
  <si>
    <t>23006.023209/2021-20</t>
  </si>
  <si>
    <t>154503263522022NE000171</t>
  </si>
  <si>
    <t>REGISTRO DE PRECOS PARA A EVENTUAL CONTRATACAO DE EMPRESA(S) ESPECIALIZADA(S) PARA RECARGA DE EXTINTORES DE INCENDIO E MANUTENCAO EM MANGUEIRAS DE COMBATE A INCENDIO</t>
  </si>
  <si>
    <t>154503263522022NE000172</t>
  </si>
  <si>
    <t>154503263522022NE000415</t>
  </si>
  <si>
    <t>REGISTRO DE PRECOS PARA EVENTUAL AQUISICAO DE EQUIPAMENTOS DE PROTECAO INDIVIDUAL E DE RESPOSTA A EMERGENCIA.</t>
  </si>
  <si>
    <t>154503263522022NE000416</t>
  </si>
  <si>
    <t>CASTRO &amp; CERQUEIRA LTDA</t>
  </si>
  <si>
    <t>154503263522022NE000417</t>
  </si>
  <si>
    <t>MPRR COMERCIO, ASSESSORIA E PARTICIPACOES LTDA.</t>
  </si>
  <si>
    <t>154503263522022NE000418</t>
  </si>
  <si>
    <t>PLASTICOS V.P. INDUSTRIA E COMERCIO LTDA</t>
  </si>
  <si>
    <t>154503263522022NE000516</t>
  </si>
  <si>
    <t>ABEX COMERCIAL IMPORTACAO E EXPORTACAO LTDA</t>
  </si>
  <si>
    <t>19/01/2021</t>
  </si>
  <si>
    <t>23006.001284/2015-91</t>
  </si>
  <si>
    <t>154503263522021NE000006</t>
  </si>
  <si>
    <t>CONTRATACAO DE EMPRESA ESPECIALIZADA PARA PRESTAR SERVICOS TECNICOS DE MANUTENCAO PREVENTIVA E CORRETIVA NAS INSTALACOES DAS EDIFICACOES DOS CAMPI DA UFABC.</t>
  </si>
  <si>
    <t>MPE ENGENHARIA E SERVICOS S/A</t>
  </si>
  <si>
    <t>04/02/2021</t>
  </si>
  <si>
    <t>23006.001166/2015-83</t>
  </si>
  <si>
    <t>154503263522021NE000010</t>
  </si>
  <si>
    <t>CONTRATACAO DE EMPRESA PARA PRESTACAO DE SERVICOS TECNICOS DE MANUTENCAO E ADEQUACAO DE ELEVADORES DA MARCA ATLAS SCHINDLER</t>
  </si>
  <si>
    <t>16/08/2021</t>
  </si>
  <si>
    <t>154503263522021NE000152</t>
  </si>
  <si>
    <t>22/12/2021</t>
  </si>
  <si>
    <t>154503263522021NE000338</t>
  </si>
  <si>
    <t>21/02/2022</t>
  </si>
  <si>
    <t>154503263522022NE000021</t>
  </si>
  <si>
    <t>23/02/2022</t>
  </si>
  <si>
    <t>154503263522022NE000025</t>
  </si>
  <si>
    <t>11/03/2022</t>
  </si>
  <si>
    <t>23006.001851/2016-91</t>
  </si>
  <si>
    <t>154503263522022NE000031</t>
  </si>
  <si>
    <t>CONTRATACAO DE SERVICOS DE MANUTENCAO DE SISTEMAS DE AR CONDICIONADO E EXAUSTAO.</t>
  </si>
  <si>
    <t>ENCLIMAR ENGENHARIA DE CLIMATIZACAO LTDA</t>
  </si>
  <si>
    <t>154503263522022NE000122</t>
  </si>
  <si>
    <t>01/06/2022</t>
  </si>
  <si>
    <t>154503263522022NE000130</t>
  </si>
  <si>
    <t>10/06/2022</t>
  </si>
  <si>
    <t>154503263522022NE000157</t>
  </si>
  <si>
    <t>CONTRATACAO DE SERVICO DE OUTSOURCING  - ALMOXARIFADO VIRTUAL</t>
  </si>
  <si>
    <t>154503263522022NE000187</t>
  </si>
  <si>
    <t>CONTRATACAO DE EMPRESA ESPECIALIZADA PARA PRESTACAO DE SERVICOS DE CONTROLE DE PRAGAS (DESINSETIZACAO, DESRATIZACAO E DESCUPINIZACAO) NOS CAMPI DA UFABC</t>
  </si>
  <si>
    <t>154503263522022NE000240</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</si>
  <si>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</si>
  <si>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154503263522022NE000254</t>
  </si>
  <si>
    <t>23006.013560/2022-93</t>
  </si>
  <si>
    <t>154503263522022NE000310</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</si>
  <si>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 UFABC.</t>
  </si>
  <si>
    <t>ALPR - ELEVADORES LTDA</t>
  </si>
  <si>
    <t>154503263522022NE000504</t>
  </si>
  <si>
    <t>10/02/2021</t>
  </si>
  <si>
    <t>23006.000077/2020-87</t>
  </si>
  <si>
    <t>154503263522021NE000015</t>
  </si>
  <si>
    <t>CONTRATACAO DE EMPRESA ESPECIALIZADA PARA MANUTENCAO DE EXTINTORES E TESTES EM MANGUEIRAS DE COMBATE A INCENDIO</t>
  </si>
  <si>
    <t>NEW FIRE MANUTENCAO E COMERCIO DE EXTINTORES LTDA.</t>
  </si>
  <si>
    <t>154503263522021NE000016</t>
  </si>
  <si>
    <t>CONTRATACAO DE EMPRESA ESPECIALIZADA PARA MANUTENCAO DE EXTINTORES E TESTES EM MANGUEIRAS DE COMBATE A INCENDIO.</t>
  </si>
  <si>
    <t>154503263522021NE000017</t>
  </si>
  <si>
    <t>154503263522022NE000402</t>
  </si>
  <si>
    <t>154503263522022NE000218</t>
  </si>
  <si>
    <t>13/11/2020</t>
  </si>
  <si>
    <t>23006001382201448</t>
  </si>
  <si>
    <t>154503263522020NE800397</t>
  </si>
  <si>
    <t>PROT:1155  CONTRATACAO DE EMPRESA ESPECIALIZADA DE CONSTRUCAO CIVIL PARA EXECUCAO DAS OBRAS DO BLOCO ANEXO DO CAMPUS SANTO ANDRE DA UFABC.  PROC ORIGEM: 2014  00003</t>
  </si>
  <si>
    <t>30/11/2021</t>
  </si>
  <si>
    <t>154503263522021NE000278</t>
  </si>
  <si>
    <t>154503263522021NE000330</t>
  </si>
  <si>
    <t>154503263522022NE000442</t>
  </si>
  <si>
    <t>154503263522022NE000477</t>
  </si>
  <si>
    <t>154503263522022NE000549</t>
  </si>
  <si>
    <t>154503263522022NE000550</t>
  </si>
  <si>
    <t>17/08/2021</t>
  </si>
  <si>
    <t>154503263522021NE000155</t>
  </si>
  <si>
    <t>44905192</t>
  </si>
  <si>
    <t>INSTALACOES</t>
  </si>
  <si>
    <t>23006.000664/2020-76</t>
  </si>
  <si>
    <t>154503263522022NE000077</t>
  </si>
  <si>
    <t>CONTRATACAO DE EMPRESA PARA PRESTACAO DE SERVICOS CONTINUOS DE ZELADORIA E AJUDANTES GERAIS NAS DEPENDENCIAS DOS CAMPI DA FUNDACAO UNIVERSIDADE FEDERAL DO ABC UFABC</t>
  </si>
  <si>
    <t>DIAGONAL GESTAO DE RECURSOS HUMANOS LTDA</t>
  </si>
  <si>
    <t>154503263522022NE000301</t>
  </si>
  <si>
    <t>23006.001320/2019-41</t>
  </si>
  <si>
    <t>154503263522021NE000300</t>
  </si>
  <si>
    <t>CONTRATACAO DE EMPRESA ESPECIALIZADA NA PRESTACAO DE SERVICOS CONTINUOS DE PORTARIA</t>
  </si>
  <si>
    <t>FORCA E APOIO SERVICOS GERAIS EM MAO DE OBRA LTDA.</t>
  </si>
  <si>
    <t>154503263522022NE000253</t>
  </si>
  <si>
    <t>29/11/2022</t>
  </si>
  <si>
    <t>154503263522022NE000458</t>
  </si>
  <si>
    <t>19/05/2020</t>
  </si>
  <si>
    <t>23006001596201686</t>
  </si>
  <si>
    <t>154503263522020NE800107</t>
  </si>
  <si>
    <t>PROT:110113  CONTRATACAO DE SERVICOS DE VIGILANCIA PATRIMONIAL  PROC ORIGEM: 2017PR00007</t>
  </si>
  <si>
    <t>DUNBAR SERVICOS DE SEGURANCA - EIRELI</t>
  </si>
  <si>
    <t>23006.010810/2022-33</t>
  </si>
  <si>
    <t>154503263522022NE000190</t>
  </si>
  <si>
    <t>CONTRATACAO EMERGENCIAL DE PESSOA JURIDICA ESPECIALIZADA PARA A PRESTACAO DE SERVICO DE VIGILANCIA DESARMADA NOS CAMPI DA FUNDACAO UNIVERSIDADE FEDERAL DO ABC</t>
  </si>
  <si>
    <t>154503263522022NE000255</t>
  </si>
  <si>
    <t>23006.001732/2019-81</t>
  </si>
  <si>
    <t>154503263522022NE000262</t>
  </si>
  <si>
    <t>CONTRATACAO DE EMPRESA PARA PRESTACAO DE SERVICOS CONTINUOS DE VIGILANCIA PATRIMONIAL DESARMADA</t>
  </si>
  <si>
    <t>FORCA E APOIO SEGURANCA PRIVADA LTDA</t>
  </si>
  <si>
    <t>154503263522022NE000469</t>
  </si>
  <si>
    <t>23006.016216/2022-56</t>
  </si>
  <si>
    <t>154503263522022NE000441</t>
  </si>
  <si>
    <t>KEYSIGHT TECHNOLOGIES MEDICAO BRASIL LTDA</t>
  </si>
  <si>
    <t>23006.018987/2022-88</t>
  </si>
  <si>
    <t>154503263522022NE000436</t>
  </si>
  <si>
    <t>DOCUMENTO DE FORMALIZACAO DA DEMANDA PARA AQUISICAO DE MATERIAIS TIC S PARA ATIVIDADES AUDIOVISUAIS, DE IMPRESSAO E DE GRAVACAO</t>
  </si>
  <si>
    <t>14/10/2022</t>
  </si>
  <si>
    <t>23006.017328/2022-24</t>
  </si>
  <si>
    <t>154503263522022NE000353</t>
  </si>
  <si>
    <t>AQUISICAO DE CARTOES DE MEMORIA, BATERIA E ACESSORIO PARA UTILIZACAO EM EQUIPAMENTOS DA PRO-REITORIA DE EXTENSAO E CULTURA DA UFABC.</t>
  </si>
  <si>
    <t>JEAN ALEXANDRE WENDLER DE MORAIS</t>
  </si>
  <si>
    <t>154503263522022NE000354</t>
  </si>
  <si>
    <t>HMA COMERCIO E ATACADISTA DE PRODUTOS DE INFORMATICA E</t>
  </si>
  <si>
    <t>23006.017875/2021-29</t>
  </si>
  <si>
    <t>154503263522022NE000183</t>
  </si>
  <si>
    <t>AQUISICAO DE CERTIFICADOS DIGITAIS E FORNECIMENTOS DE TOKENS</t>
  </si>
  <si>
    <t>ALLPEX CONSULTORIA E SERVICOS LTDA</t>
  </si>
  <si>
    <t>06/08/2020</t>
  </si>
  <si>
    <t>23006003190202014</t>
  </si>
  <si>
    <t>154503263522020NE800230</t>
  </si>
  <si>
    <t>PROT:110126  AQUISICAO DE BENS E SUPRIMENTOS DE INFORMATICA  PROC ORIGEM: 2020PR00030</t>
  </si>
  <si>
    <t>EDMUR RODRIGUES SILVEIRA</t>
  </si>
  <si>
    <t>20/10/2020</t>
  </si>
  <si>
    <t>23006000346201629</t>
  </si>
  <si>
    <t>154503263522020NE800315</t>
  </si>
  <si>
    <t>PROT:110126  CONTRATACAO DE SERVICO DE ENLACE DE DADOS INTERLIGANDO O CAMPUS  SANTO ANDRE AO CAMPUS SAO BERNARDO DO CAMPO DA UFABC  PROC ORIGEM: 2016PR00116</t>
  </si>
  <si>
    <t>GRUPOHOST COMUNICACAO MULTIMIDIA LTDA</t>
  </si>
  <si>
    <t>05/11/2020</t>
  </si>
  <si>
    <t>23006003271202014</t>
  </si>
  <si>
    <t>154503263522020NE800355</t>
  </si>
  <si>
    <t>PROT:110126  AQUISICAO DE LAMPADAS DE PROJETORES - 2020  PROC ORIGEM: 2020PR00078</t>
  </si>
  <si>
    <t>META COMERCIO DE FERRAGENS E FERRAMENTAS LTDA</t>
  </si>
  <si>
    <t>27/01/2021</t>
  </si>
  <si>
    <t>23006.000346/2016-29</t>
  </si>
  <si>
    <t>154503263522021NE000007</t>
  </si>
  <si>
    <t>CONTRATACAO DE SERVICO DE ENLACE DE DADOS INTERLIGANDO O CAMPUS SANTO ANDRE AO CAMPUS SAO BERNARDO DO CAMPO DA UFABC.</t>
  </si>
  <si>
    <t>14/07/2021</t>
  </si>
  <si>
    <t>154503263522021NE000121</t>
  </si>
  <si>
    <t>14/10/2021</t>
  </si>
  <si>
    <t>154503263522021NE000215</t>
  </si>
  <si>
    <t>33904005</t>
  </si>
  <si>
    <t>LOCACAO DE EQUIPAMENTOS DE TIC - TELEFONIA</t>
  </si>
  <si>
    <t>23006.017087/2021-32</t>
  </si>
  <si>
    <t>154503263522021NE000281</t>
  </si>
  <si>
    <t>CONTRATACAO DE ENLACE DE DADOS SA - SBC</t>
  </si>
  <si>
    <t>ALGAR SOLUCOES EM TIC S/A</t>
  </si>
  <si>
    <t>10/01/2022</t>
  </si>
  <si>
    <t>154503263522022NE000004</t>
  </si>
  <si>
    <t>154503263522022NE000002</t>
  </si>
  <si>
    <t>154503263522022NE000003</t>
  </si>
  <si>
    <t>23006.001777/2015-21</t>
  </si>
  <si>
    <t>154503263522022NE000011</t>
  </si>
  <si>
    <t>AQUISICAO DE SERVICOS DE TELEFONIA MOVEL</t>
  </si>
  <si>
    <t>18/03/2022</t>
  </si>
  <si>
    <t>23006.000616/2017-82</t>
  </si>
  <si>
    <t>154503263522022NE000039</t>
  </si>
  <si>
    <t>CONTRATACAO DE LINK DE REDUNDANCIA DO ACESSO A INTERNET DA UFABC</t>
  </si>
  <si>
    <t>VOGEL SOLUCOES EM TELECOMUNICACOES E INFORMATICA S.A.</t>
  </si>
  <si>
    <t>154503263522022NE000249</t>
  </si>
  <si>
    <t>17/10/2022</t>
  </si>
  <si>
    <t>23006.016056/2022-45</t>
  </si>
  <si>
    <t>154503263522022NE000357</t>
  </si>
  <si>
    <t>AQUISICAO DE SUPRIMENTOS - IMPRESSAO, SUPORTE E REDES.</t>
  </si>
  <si>
    <t>CINECON DISTRIBUIDORA LTDA</t>
  </si>
  <si>
    <t>154503263522022NE000358</t>
  </si>
  <si>
    <t>EASYTECH INFORMATICA E SERVICOS LTDA</t>
  </si>
  <si>
    <t>154503263522022NE000359</t>
  </si>
  <si>
    <t>ELETROQUIP COMERCIO E LICITACOES LTDA</t>
  </si>
  <si>
    <t>154503263522022NE000361</t>
  </si>
  <si>
    <t>LUMEN SUPRIMENTAL LTDA</t>
  </si>
  <si>
    <t>154503263522022NE000362</t>
  </si>
  <si>
    <t>MEILOCK COMERCIO DE EQUIPAMENTOS DE SEGURANCA E DE INFO</t>
  </si>
  <si>
    <t>154503263522022NE000363</t>
  </si>
  <si>
    <t>P &amp; F IMPORTACAO E EXPORTACAO LTDA</t>
  </si>
  <si>
    <t>154503263522022NE000364</t>
  </si>
  <si>
    <t>QUALITY ATACADO LTDA</t>
  </si>
  <si>
    <t>154503263522022NE000378</t>
  </si>
  <si>
    <t>23006.015471/2021-09</t>
  </si>
  <si>
    <t>154503263522022NE000408</t>
  </si>
  <si>
    <t>AQUISICAO DE MATERIAIS DE SUPORTE.</t>
  </si>
  <si>
    <t>MC COMERCIO DE INFORMATICA E UTILIDADE LTDA</t>
  </si>
  <si>
    <t>23/11/2022</t>
  </si>
  <si>
    <t>23006.021075/2022-93</t>
  </si>
  <si>
    <t>154503263522022NE000437</t>
  </si>
  <si>
    <t>AQUISICAO DE EQUIPAMENTO DE VIDEOCONFERENCIA ALL-IN-ONE.</t>
  </si>
  <si>
    <t>BF TECNOLOGIA LTDA</t>
  </si>
  <si>
    <t>23006.025027/2022-74</t>
  </si>
  <si>
    <t>154503263522022NE000480</t>
  </si>
  <si>
    <t>PAGAMENTO DE SERVICOS DE MANUTENCAO EATON</t>
  </si>
  <si>
    <t>EATON INDUSTRIA E COMERCIO DE PRODUTOS ELETRICOS E SER</t>
  </si>
  <si>
    <t>26/12/2022</t>
  </si>
  <si>
    <t>154503263522022NE000507</t>
  </si>
  <si>
    <t>154503263522022NE000505</t>
  </si>
  <si>
    <t>23006.007752/2022-61</t>
  </si>
  <si>
    <t>154503263522022NE000506</t>
  </si>
  <si>
    <t>LINK REDUNDANTE COM O PTT</t>
  </si>
  <si>
    <t>ALGAR MULTIMIDIA S/A</t>
  </si>
  <si>
    <t>23006.013585/2022-97</t>
  </si>
  <si>
    <t>154503263522022NE000510</t>
  </si>
  <si>
    <t>AQUISICAO DE SUPRIMENTOS PARA BACKUP 2022</t>
  </si>
  <si>
    <t>SOS INFORMATICA LTDA</t>
  </si>
  <si>
    <t>154503263522022NE000511</t>
  </si>
  <si>
    <t>MTSI COMERCIO E SERVICOS DE IMPRESSAO EIRELI</t>
  </si>
  <si>
    <t>154503263522022NE000512</t>
  </si>
  <si>
    <t>AQUISICAO DE SUPRIMENTOS PARA BACKUP 2022.</t>
  </si>
  <si>
    <t>154503263522022NE000365</t>
  </si>
  <si>
    <t>REINOL COMERCIO DE ELETRONICO LTDA</t>
  </si>
  <si>
    <t>154503263522022NE000381</t>
  </si>
  <si>
    <t>AQUISICAO DE SUPRIMENTOS - IMPRESSAO, SUPORTE E REDES</t>
  </si>
  <si>
    <t>PROSPERA COMERCIAL E IMPORTADORA - EIRELI</t>
  </si>
  <si>
    <t>154503263522022NE000382</t>
  </si>
  <si>
    <t>23006.013334/2022-11</t>
  </si>
  <si>
    <t>154503263522022NE000425</t>
  </si>
  <si>
    <t>JLZ SUPRIMENTOS LTDA</t>
  </si>
  <si>
    <t>154503263522022NE000426</t>
  </si>
  <si>
    <t>LFV CARTUCHOS E TONERS LTDA</t>
  </si>
  <si>
    <t>154503263522022NE000427</t>
  </si>
  <si>
    <t>TOTAL SUPRI COMERCIO DE PRODUTOS PARA INFORMATICA LTDA</t>
  </si>
  <si>
    <t>22/12/2020</t>
  </si>
  <si>
    <t>23006007713202000</t>
  </si>
  <si>
    <t>154503263522020NE800520</t>
  </si>
  <si>
    <t>PROT:110123  AQUISICAO DE WORKSTATIONS DE EDICAO E TRANSMISSAO AO VIVO,       COM SOFTWARE E ACESSORIOS  PROC ORIGEM: 2020PR00104</t>
  </si>
  <si>
    <t>TECH SONIC EIRELI</t>
  </si>
  <si>
    <t>25/08/2020</t>
  </si>
  <si>
    <t>23006000951201781</t>
  </si>
  <si>
    <t>154503263522020NE800261</t>
  </si>
  <si>
    <t>PROT:110127  CONTRATACAO DE EMPRESA PARA FORNECIMENTO APOLICE DE SEGURO PRE-  DIAL PARA OS CAMPI DA UFABC  PROC ORIGEM: 2017PR00043</t>
  </si>
  <si>
    <t>AIG SEGUROS BRASIL S.A.</t>
  </si>
  <si>
    <t>29/07/2021</t>
  </si>
  <si>
    <t>23006.000951/2017-81</t>
  </si>
  <si>
    <t>154503263522021NE000135</t>
  </si>
  <si>
    <t>CONTRATACAO DE EMPRESA PARA FORNECIMENTO APOLICE DE SEGURO PREDIAL PARA OS CAMPI DA UFABC</t>
  </si>
  <si>
    <t>14/04/2022</t>
  </si>
  <si>
    <t>23006.026098/2021-11</t>
  </si>
  <si>
    <t>154503263522022NE000061</t>
  </si>
  <si>
    <t>CONTRATACAO DE SEGURO DE VIDA PARA ALUNOS DOS CURSOS DA LICENCIATURA</t>
  </si>
  <si>
    <t>01/04/2022</t>
  </si>
  <si>
    <t>154503263522022NE000049</t>
  </si>
  <si>
    <t>27/04/2021</t>
  </si>
  <si>
    <t>154503263522021NE000043</t>
  </si>
  <si>
    <t>18/05/2022</t>
  </si>
  <si>
    <t>154503263522022NE000106</t>
  </si>
  <si>
    <t>15/03/2022</t>
  </si>
  <si>
    <t>154503263522022NE000036</t>
  </si>
  <si>
    <t>12/04/2022</t>
  </si>
  <si>
    <t>154503263522022NE000059</t>
  </si>
  <si>
    <t>CONTRATACAO DE PESSOA JURIDICA ESPECIALIZADA NA PRESTACAO DOS SERVICOS TERCEIRIZADOS DE CONDUCAO DE VEICULOS AUTOMOTORES PERTENCENTES A FROTA OFICIAL DA UFABC.</t>
  </si>
  <si>
    <t>25/04/2022</t>
  </si>
  <si>
    <t>154503263522022NE000070</t>
  </si>
  <si>
    <t>16/05/2022</t>
  </si>
  <si>
    <t>154503263522022NE000102</t>
  </si>
  <si>
    <t>154503263522022NE000209</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</si>
  <si>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</si>
  <si>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154503263522022NE000551</t>
  </si>
  <si>
    <t>27/09/2022</t>
  </si>
  <si>
    <t>154503263522022NE000312</t>
  </si>
  <si>
    <t>154503263522022NE000313</t>
  </si>
  <si>
    <t>11/11/2022</t>
  </si>
  <si>
    <t>154503263522022NE000422</t>
  </si>
  <si>
    <t>154503263522022NE000423</t>
  </si>
  <si>
    <t>23006.000003/2018-26</t>
  </si>
  <si>
    <t>154503263522022NE000175</t>
  </si>
  <si>
    <t>CONTRATACAO DE EMPRESA ESPECIALIZADA EM TRANSPORTE RODOVIARIO PARA AS CARGAS IMPORTADAS PELA UFABC</t>
  </si>
  <si>
    <t>24/05/2021</t>
  </si>
  <si>
    <t>154503263522021NE000064</t>
  </si>
  <si>
    <t>CONTRATACAO DE EMPRESA ESPECIALIZADA PARA PRESTACAO DE SERVICOS DE AGENCIAMEN- TO DE VIAGENS PARA VOOS REGULARES DOMESTICOS.</t>
  </si>
  <si>
    <t>154503263522021NE000065</t>
  </si>
  <si>
    <t>CONTRATACAO DE EMPRESA ESPECIALIZADA PARA PRESTACAO DE SERVICOS DE AGENCIAMEN- TO DE VIAGENS PARA VOOS REGULARES INTERNACIONAIS.</t>
  </si>
  <si>
    <t>154503263522021NE000066</t>
  </si>
  <si>
    <t>CONTRATACAO DE EMPRESA ESPECIALIZADA PARA PRESTACAO DE SERVICOS DE AGENCIAMEN- TO DE VIAGENS PARA VOOS REGULARES INTERNACIONAIS E DOMESTICOS - SEGURO VIAGEM</t>
  </si>
  <si>
    <t>09/03/2022</t>
  </si>
  <si>
    <t>23006.000048/2017-10</t>
  </si>
  <si>
    <t>154503263522022NE000030</t>
  </si>
  <si>
    <t>PROCESSO PARA PAGAMENTO DE REEMBOLSO RODOVIARIO.</t>
  </si>
  <si>
    <t>28/03/2022</t>
  </si>
  <si>
    <t>154503263522022NE000045</t>
  </si>
  <si>
    <t>154503263522022NE000046</t>
  </si>
  <si>
    <t>04/05/2022</t>
  </si>
  <si>
    <t>154503263522022NE000085</t>
  </si>
  <si>
    <t>CONTRATACAO DE EMPRESA ESPECIALIZADA PARA PRESTACAO DE SERVICOS DE AGENCIAMENTO DE VIAGENS PARA VOOS REGULARES INTERNACIONAIS E DOMESTICOS NAO ATENDIDOS PELAS COMPANHIAS AEREAS CREDENCIADAS PELO MINISTERIO DO PLANEJAMENTO, DESENVOLVIMENTO E GESTAO</t>
  </si>
  <si>
    <t>23006.016541/2022-19</t>
  </si>
  <si>
    <t>154503263522022NE000411</t>
  </si>
  <si>
    <t>AQUISICAO DO EQUIPAMENTO DE LIMPEZA A PLASMA (PLASMA CLEANER), COM CONTROLADOR DE FLUXO MASSICO DIGITAL E BOMBA DE VACUO ISENTA DE OLEO. PORTA DE ENTRADA ADAPTADA AO MODELO DE PORTA-AMOSTRAS DO MICROSCOPIO ELETRONICO DE TRANSMISSAO TALOS 200X, DA THERMO FISHER SCIENTIFIC. PROFESSOR RENATO ANTUNES PROJETO FINEP REF 0349/18 TC 04.19.0138.00.</t>
  </si>
  <si>
    <t>HENNIKER SCIENTIFIC LTD.</t>
  </si>
  <si>
    <t>23006.018300/2022-12</t>
  </si>
  <si>
    <t>154503263522022NE000444</t>
  </si>
  <si>
    <t>AQUISICAO DE RACK VENTILADO E MINI-ISOLADORES PARA RACKS VENTILADOS DO BIOTERIO - MAPEINFRA - BIOTRANS - FINEP.  2022NC000002  Nº DE TRANSFERENCIA 697180.</t>
  </si>
  <si>
    <t>ALBR INDUSTRIA E COMERCIO LTDA</t>
  </si>
  <si>
    <t>23006.024783/2022-86</t>
  </si>
  <si>
    <t>154503263522022NE000456</t>
  </si>
  <si>
    <t>AQUISICAO DE CELULA ELETROQUIMICA DE PEQUENO VOLUME PARA USO NO SISTEMA DE VARREDURA VERSASCAN. PROJETO FINEP REF 0126/16 TC 04.18.0066.02 METLABSAN COORDENADOR PROF RENATO ALTOBELLI ANTUNES.  2022NC000031 N. TRANSF: 697180.</t>
  </si>
  <si>
    <t>23006.021886/2022-94</t>
  </si>
  <si>
    <t>154503263522022NE000492</t>
  </si>
  <si>
    <t>AQUISICAO DE UM ESTEREOMICROSCOPIO PARA ATENDER AS DEMANDAS DO BIOTERIO ZEBRAFISH DA PROPES/UFABC. NOTA DE CREDITO 2022NC000002 Nº DE TRANSFERENCIA 697180 TED 04.19.0004.01</t>
  </si>
  <si>
    <t>LEICA DO BRASIL IMPORTACAO E COMERCIO LTDA.</t>
  </si>
  <si>
    <t>14/08/2020</t>
  </si>
  <si>
    <t>154503263522020NE800239</t>
  </si>
  <si>
    <t>1008000000</t>
  </si>
  <si>
    <t>176555</t>
  </si>
  <si>
    <t>23006005059202091</t>
  </si>
  <si>
    <t>154503263522020NE800250</t>
  </si>
  <si>
    <t>PROT:110113  CONTRATACAO DE EMPRESA ESPECIALIZADA PARA LOCACAO DE NOTEBOOKS.  PROC ORIGEM: 2020DI00027</t>
  </si>
  <si>
    <t>SISTEMAS CONVEX LOCACOES DE PRODUTOS DE INFORMATICA LTD</t>
  </si>
  <si>
    <t>MSS45G35PRN</t>
  </si>
  <si>
    <t>176557</t>
  </si>
  <si>
    <t>33904002</t>
  </si>
  <si>
    <t>LOCACAO DE EQUIPAMENTOS DE TIC - COMPUTADORES</t>
  </si>
  <si>
    <t>31/12/2020</t>
  </si>
  <si>
    <t>154503263522020NE800575</t>
  </si>
  <si>
    <t>PROT:1155  CONTRATACAO DE EMPRESA ESPECIALIZADA DE CONSTRUCAO CIVIL PARA EXECUCAO DAS OBRAS DO BLOCO ANEXO DO CAMPUS SANTO ANDRE DA UFABC.                  2020NC002563  PROC ORIGEM: 2014  00003</t>
  </si>
  <si>
    <t>1012A0008V</t>
  </si>
  <si>
    <t>154503263522021NE000293</t>
  </si>
  <si>
    <t>1000A0008U</t>
  </si>
  <si>
    <t>205330</t>
  </si>
  <si>
    <t>154503263522021NE000331</t>
  </si>
  <si>
    <t>154503263522021NE000332</t>
  </si>
  <si>
    <t>154503263522022NE000420</t>
  </si>
  <si>
    <t>PRESTACAO DE SERVICOS CONTINUOS DE MANUTENCAO PREVENTIVA, CORRETIVA E PREDITIVA PREDIAL COM FORNECIMENTO DE MAO-DE-OBRA NOS CAMPUS DA FUNDACAO UNIVERSIDADE FEDERAL DO ABC -  NOTA DE CREDITO: 2022NC002454 -  Nº TRANSF.: 1AAKRR</t>
  </si>
  <si>
    <t>219V</t>
  </si>
  <si>
    <t>APOIO AO FUNCIONAMENTO DAS INSTITUICOES FEDERAIS DE EDUCACAO SUPERIOR - DESPESAS DIVERSAS</t>
  </si>
  <si>
    <t>MSS45G1501N</t>
  </si>
  <si>
    <t>213296</t>
  </si>
  <si>
    <t>154503263522022NE000548</t>
  </si>
  <si>
    <t>CONTRATACAO DE EMPRESA ESPECIALIZADA DE CONSTRUCAO CIVIL PARA EXECUCAO DAS OBRAS DO BLOCO ANEXO DO CAMPUS SANTO ANDRE DA UNIVERSIDADE FEDERAL DO ABC- UFABC NOTA DE CREDITO 2022NC003124 NUMERO DE TRANSFERENCIA 696263</t>
  </si>
  <si>
    <t>154503263522021NE000277</t>
  </si>
  <si>
    <t>196260</t>
  </si>
  <si>
    <t>154503263522021NE000328</t>
  </si>
  <si>
    <t>CONTRATACAO DE EMPRESAS ESPECIALIZADAS DE CONSTRUCAO CIVIL PARA EXECUCAO DE OBRAS DE INFRAESTRUTURA PARA COMPLEMENTACAO DO ENTORNO DO CAMPUS SANTO ANDRE DA UFABC.</t>
  </si>
  <si>
    <t>13/10/2022</t>
  </si>
  <si>
    <t>154503263522022NE000351</t>
  </si>
  <si>
    <t>CONTRATACAO DE EMPRESA ESPECIALIZADA PARA AS OBRAS DE ADEQUACOES E COMPLEMENTACOES DOS SISTEMAS DE PROTECAO E COMBATE A INCENDIOS (SPCI) DO CAMPUS SANTO ANDRE. NOTA DE CREDITO 2022NC000018</t>
  </si>
  <si>
    <t>STORZ ASSESSORIA E CONSULTORIA A EMPRESAS EIRELI</t>
  </si>
  <si>
    <t>154503263522022NE000439</t>
  </si>
  <si>
    <t>CONTRATACAO DE EMPRESA ESPECIALIZADA PARA SERVICOS DE ADEQUACOES E COMPLEMENTACOES DO SISTEMA DE PROTECAO CONTRA DESCARGAS ATMOSFERICAS (SPDA) DO CAMPUS SAO BERNARDO DO CAMPO. 2022NC000018</t>
  </si>
  <si>
    <t>COMERCIAL PRADELA LTDA</t>
  </si>
  <si>
    <t>154503263522022NE000466</t>
  </si>
  <si>
    <t>154503263522022NE000517</t>
  </si>
  <si>
    <t>CONTRATACAO DE EMPRESA ESPECIALIZADA DE CONSTRUCAO CIVIL PARA EXECUCAO DAS OBRAS DO BLOCO ANEXO DO CAMPUS SANTO ANDRE DA UNIVERSIDADE FEDERAL DO ABC- UFABC 2022NC000018</t>
  </si>
  <si>
    <t>11/11/2020</t>
  </si>
  <si>
    <t>23006000009201984</t>
  </si>
  <si>
    <t>154503263522020NE800388</t>
  </si>
  <si>
    <t>PROT:110106  CONTRATACAO DE EMPRESA DE AGENCIAMENTO DE VIAGENS - REPASSE VOOS INTERNACIONAIS - PROAP/CAPES  PROC ORIGEM: 2019PR00006</t>
  </si>
  <si>
    <t>154503263522020NE800390</t>
  </si>
  <si>
    <t>PROT:110106  CONTRATACAO DE EMPRESA DE AGENCIAMENTO DE VIAGENS - REPASSE VOOS DOMESTICOS (NACIONAIS) PROAP/CAPES  PROC ORIGEM: 2019PR00006</t>
  </si>
  <si>
    <t>23006011474202084</t>
  </si>
  <si>
    <t>154503263522020NE800470</t>
  </si>
  <si>
    <t>PROT:110123  CONTRATACAO DE FUNDEP DE APOIO NA GESTAO ADM. E FINANCEIRA DO TEDSIMEC 9231 - TENDO COMO OBJETO A FORMACAO MEDIANTE CURSOS SUPERIORES OU PROJE-TOS, APROVADOS PELO SISTEMA UAB E EXECUTADOS PELA UFABC. EDITAL CAPES 05/2018.</t>
  </si>
  <si>
    <t>EDUCACAO BASICA A DISTANCIA - SISTEMA UNIVERSIDADE ABERTA DO BRASIL (UAB)</t>
  </si>
  <si>
    <t>1000A00238</t>
  </si>
  <si>
    <t>MCC62G22EDN</t>
  </si>
  <si>
    <t>186018</t>
  </si>
  <si>
    <t>03/11/2021</t>
  </si>
  <si>
    <t>154503263522021NE000239</t>
  </si>
  <si>
    <t>09/11/2021</t>
  </si>
  <si>
    <t>154503263522021NE000242</t>
  </si>
  <si>
    <t>11/11/2021</t>
  </si>
  <si>
    <t>154503263522021NE000247</t>
  </si>
  <si>
    <t>10/10/2022</t>
  </si>
  <si>
    <t>23006.014819/2022-13</t>
  </si>
  <si>
    <t>154503263522022NE500201</t>
  </si>
  <si>
    <t>SOLICITACAO DE AUXILIO PARA TAXA DE INSCRICAO DOCENTE VANESSA LUCENA EMPINOTTI  IV CONGRESSO LATINOAMERICANO DE ECOLOGIA POLITICA. 2022NC000044 Nº TRANSF. 697377 TED: 8339</t>
  </si>
  <si>
    <t>23006.014848/2022-85</t>
  </si>
  <si>
    <t>154503263522022NE500189</t>
  </si>
  <si>
    <t>SOLICITACAO DE AUXILIO FINANCEIRO PARA DISCENTE THIAGO DE ALMEIDA CORREIA PARA PARTICIPACAO EM EVENTO SYMPOSIUM ON IOT (SIOT) AND LATIN AMERICA AND BRAZILIAN CONGRESS ON IOT. 2022NC000044 Nº TRANSF. 697377 TED: 8339</t>
  </si>
  <si>
    <t>THIAGO DE ALMEIDA CORREIA</t>
  </si>
  <si>
    <t>23006.020022/2022-55</t>
  </si>
  <si>
    <t>154503263522022NE500191</t>
  </si>
  <si>
    <t>SOLICITACAO DE AUXILIO-EVENTO A DISCENTES DO PPG EM CEM PARA PARTICIPACAO NO EVENTO 24° CONGRESSO BRASILEIRO DE ENGENHARIA E CIENCIA DOS MATERIAIS. 2022NC000044 Nº TRANSF. 697377 TED: 8339</t>
  </si>
  <si>
    <t>23006.020182/2022-02</t>
  </si>
  <si>
    <t>154503263522022NE500195</t>
  </si>
  <si>
    <t>SOLICITACAO DE AUXILIO-EVENTO AOS DISCENTES DO PPG EM CCM PARA PARTICIPACAO NO EVENTO XXII ENCONTRO NACIONAL DE PESQUISA E POS-GRADUACAO EM CIENCIA DA INFORMACAO. 2022NC000044 Nº TRANSF. 697377 TED: 8339</t>
  </si>
  <si>
    <t>23006.019702/2022-26</t>
  </si>
  <si>
    <t>154503263522022NE500219</t>
  </si>
  <si>
    <t>SOLICITACAO DE AUXILIO-EVENTO. DISCENTES DE NMA - EVENTO: 24º CONGRESSO BRASILEIRO DE ENGENHARIA E CIENCIA DOS MATERIAIS. 2022NC000044 Nº TRANSF. 697377 TED: 8339</t>
  </si>
  <si>
    <t>23006.019378/2022-46</t>
  </si>
  <si>
    <t>154503263522022NE500227</t>
  </si>
  <si>
    <t>SOLICITACAO DE AUXILIO-EVENTO. DISCENTE: PIETRO CAMILO MARTINS . EVENTO: 19TH LATIN AMERICA CONTROL CONGRESS.  2022NC000044  N. TRANSF: 697377  TED: 8339.</t>
  </si>
  <si>
    <t>PIETRO CAMILO MARTINS</t>
  </si>
  <si>
    <t>23006.020557/2022-26</t>
  </si>
  <si>
    <t>154503263522022NE500222</t>
  </si>
  <si>
    <t>SOLICITACAO DE AUXILIO-EVENTO PARA DISCENTE KAIO DE SOUZA GOMES PARA PARTICIPACAO NO EVENTO THE SOCIETY FOR REDOX BIOLOGY AND MEDICINE S 29TH ANNUAL CONFERENCE (SFRBM 2022).  2022NC000044  N. TRANSF: 697377  TED: 8339.</t>
  </si>
  <si>
    <t>KAIO DE SOUZA GOMES</t>
  </si>
  <si>
    <t>23006.014256/2022-63</t>
  </si>
  <si>
    <t>154503263522022NE500246</t>
  </si>
  <si>
    <t>SOLICITACAO DE AUXILIO FINANCEIRO PARA DISCENTE JOSE CALIXTO LOPES JUNIOR PARA PARTICIPACAO EM EVENTO 11TH IEEE PES GENERATION, TRANSMISSION AND DISTRIBUTION CONFERENCE E EXPOSITION - LATIN AMERICA (GTD 2022). 2022NC000044 Nº TRANSF. 697377 TED: 8339</t>
  </si>
  <si>
    <t>JOSE CALIXTO LOPES JUNIOR</t>
  </si>
  <si>
    <t>36211</t>
  </si>
  <si>
    <t>FUNDACAO NACIONAL DE SAUDE</t>
  </si>
  <si>
    <t>23006.004387/2022-32</t>
  </si>
  <si>
    <t>154503263522022NE000542</t>
  </si>
  <si>
    <t>CELEBRACAO DE TERMO DE EXECUCAO DESCENTRALIZADA - TED - COM A FUNDACAO NACIONAL DE SAUDE - FUNASA - NO AMBITO DO EDITAL Nº 03-2021 DE CHAMAMENTO PUBLICO. COORDENADOR - EDUARDO LUCAS SUBTIL 2022NC800050</t>
  </si>
  <si>
    <t>20K2</t>
  </si>
  <si>
    <t>FOMENTO A PESQUISA E AO DESENVOLVIMENTO TECNOLOGICO, COM VISTAS AO APRIMORAMENTO E A SUSTENTABILIDADE DOS SERVICOS E ACOES DE SAUDE AMBIENTAL</t>
  </si>
  <si>
    <t>1002000000</t>
  </si>
  <si>
    <t>AMBPEQSP</t>
  </si>
  <si>
    <t>172824</t>
  </si>
  <si>
    <t>154503263522022NE000543</t>
  </si>
  <si>
    <t>154503263522022NE000544</t>
  </si>
  <si>
    <t>33903606</t>
  </si>
  <si>
    <t>154503263522022NE000545</t>
  </si>
  <si>
    <t>CELEBRACAO DE TERMO DE EXECUCAO DESCENTRALIZADA - TED - COM A FUNDACAO NACIONAL DE SAUDE - FUNASA - NO AMBITO DO EDITAL Nº 03-2021 DE CHAMAMENTO PUBLICO. COORDENADOR - EDUARDO LUCAS SUBTIL 2022NC800054</t>
  </si>
  <si>
    <t>154503263522022NE000546</t>
  </si>
  <si>
    <t>154503263522022NE000547</t>
  </si>
  <si>
    <t>154503263522022NE400102</t>
  </si>
  <si>
    <t>154503263522022NE400103</t>
  </si>
  <si>
    <t>154503263522022NE400104</t>
  </si>
  <si>
    <t>154503263522022NE400105</t>
  </si>
  <si>
    <t>154503263522022NE600034</t>
  </si>
  <si>
    <t>154503263522022NE600035</t>
  </si>
  <si>
    <t>23006.028109/2022-71</t>
  </si>
  <si>
    <t>154503263522022NE000541</t>
  </si>
  <si>
    <t>CONTRATACAO DE FUNDACAO DE APOIO PARA A GESTAO ADMINISTRATIVA E FINANCEIRA DO TERMO DE EXECUCAO DESCENTRALIZADA (TED), CELEBRADO ENTRE FUNDACAO NACIONAL DE SAUDE (FUNASA) E FUNDACAO UNIVERSIDADE FEDERAL DO ABC (UFABC)  COORDENADOR EDUARDO LUCAS SUBTIL. PROCESSO VINCULADO N° 23006.004387/2022-32. NOTA DE CREDITO 2022NC800050 Nº TRANSFERENCIA 936273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</si>
</sst>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_-&quot;R$&quot;\ * #,##0_-;\-&quot;R$&quot;\ * #,##0_-;_-&quot;R$&quot;\ * &quot;-&quot;??_-;_-@_-"/>
    <numFmt numFmtId="167" formatCode="#,##0.00_);\(#,##0.00\)"/>
    <numFmt numFmtId="168" formatCode="0.0%"/>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Arial"/>
      <family val="2"/>
    </font>
    <font>
      <sz val="11"/>
      <color rgb="FF000000"/>
      <name val="Calibri"/>
      <family val="2"/>
    </font>
    <font>
      <sz val="10"/>
      <color rgb="FF000000"/>
      <name val="Arial"/>
      <family val="2"/>
    </font>
    <font>
      <sz val="11"/>
      <color rgb="FF000000"/>
      <name val="Calibri"/>
    </font>
    <font>
      <sz val="12"/>
      <color theme="1"/>
      <name val="Calibri"/>
      <family val="2"/>
      <scheme val="minor"/>
    </font>
    <font>
      <sz val="11"/>
      <color indexed="8"/>
      <name val="Calibri"/>
      <family val="2"/>
    </font>
    <font>
      <sz val="11"/>
      <color theme="0"/>
      <name val="Calibri"/>
      <family val="2"/>
    </font>
    <font>
      <b/>
      <sz val="14"/>
      <color theme="1"/>
      <name val="Calibri"/>
      <family val="2"/>
      <scheme val="minor"/>
    </font>
    <font>
      <b/>
      <sz val="12"/>
      <color theme="0"/>
      <name val="Calibri"/>
      <family val="2"/>
      <scheme val="minor"/>
    </font>
    <font>
      <sz val="11"/>
      <name val="Calibri"/>
      <family val="2"/>
      <scheme val="minor"/>
    </font>
    <font>
      <sz val="10"/>
      <color rgb="FF000000"/>
      <name val="Arial"/>
    </font>
    <font>
      <sz val="8"/>
      <name val="Calibri"/>
      <family val="2"/>
      <scheme val="minor"/>
    </font>
  </fonts>
  <fills count="22">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rgb="FF005A3C"/>
        <bgColor indexed="64"/>
      </patternFill>
    </fill>
    <fill>
      <patternFill patternType="solid">
        <fgColor theme="9"/>
        <bgColor indexed="64"/>
      </patternFill>
    </fill>
    <fill>
      <patternFill patternType="solid">
        <fgColor theme="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59999389629810485"/>
        <bgColor indexed="64"/>
      </patternFill>
    </fill>
  </fills>
  <borders count="32">
    <border>
      <left/>
      <right/>
      <top/>
      <bottom/>
      <diagonal/>
    </border>
    <border>
      <left/>
      <right/>
      <top/>
      <bottom style="dashDot">
        <color auto="1"/>
      </bottom>
      <diagonal/>
    </border>
    <border>
      <left/>
      <right/>
      <top style="dashDot">
        <color theme="0"/>
      </top>
      <bottom style="dashDot">
        <color theme="0"/>
      </bottom>
      <diagonal/>
    </border>
    <border>
      <left/>
      <right/>
      <top style="dashDot">
        <color auto="1"/>
      </top>
      <bottom style="dashDot">
        <color auto="1"/>
      </bottom>
      <diagonal/>
    </border>
    <border>
      <left/>
      <right/>
      <top style="dashDot">
        <color auto="1"/>
      </top>
      <bottom/>
      <diagonal/>
    </border>
    <border>
      <left/>
      <right/>
      <top/>
      <bottom style="dashDotDot">
        <color auto="1"/>
      </bottom>
      <diagonal/>
    </border>
    <border>
      <left/>
      <right/>
      <top style="dashDotDot">
        <color auto="1"/>
      </top>
      <bottom style="dashDotDot">
        <color auto="1"/>
      </bottom>
      <diagonal/>
    </border>
    <border>
      <left/>
      <right/>
      <top style="dashDotDot">
        <color auto="1"/>
      </top>
      <bottom/>
      <diagonal/>
    </border>
    <border>
      <left style="hair">
        <color rgb="FF005A3C"/>
      </left>
      <right style="hair">
        <color rgb="FF005A3C"/>
      </right>
      <top style="hair">
        <color rgb="FF005A3C"/>
      </top>
      <bottom style="hair">
        <color rgb="FF005A3C"/>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dashDotDot">
        <color auto="1"/>
      </top>
      <bottom style="dashDotDot">
        <color auto="1"/>
      </bottom>
      <diagonal/>
    </border>
    <border>
      <left style="thin">
        <color auto="1"/>
      </left>
      <right style="thin">
        <color auto="1"/>
      </right>
      <top style="dashDotDot">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diagonal/>
    </border>
    <border>
      <left style="thin">
        <color auto="1"/>
      </left>
      <right style="thin">
        <color auto="1"/>
      </right>
      <top style="dashDotDot">
        <color auto="1"/>
      </top>
      <bottom/>
      <diagonal/>
    </border>
    <border>
      <left style="thin">
        <color auto="1"/>
      </left>
      <right/>
      <top style="dashDotDot">
        <color auto="1"/>
      </top>
      <bottom/>
      <diagonal/>
    </border>
    <border>
      <left/>
      <right style="thin">
        <color auto="1"/>
      </right>
      <top style="medium">
        <color auto="1"/>
      </top>
      <bottom style="dashDotDot">
        <color auto="1"/>
      </bottom>
      <diagonal/>
    </border>
    <border>
      <left style="thin">
        <color auto="1"/>
      </left>
      <right style="thin">
        <color auto="1"/>
      </right>
      <top style="medium">
        <color auto="1"/>
      </top>
      <bottom style="dashDotDot">
        <color auto="1"/>
      </bottom>
      <diagonal/>
    </border>
    <border>
      <left style="thin">
        <color auto="1"/>
      </left>
      <right/>
      <top style="medium">
        <color auto="1"/>
      </top>
      <bottom style="dashDotDot">
        <color auto="1"/>
      </bottom>
      <diagonal/>
    </border>
    <border>
      <left/>
      <right/>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medium">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s>
  <cellStyleXfs count="32">
    <xf numFmtId="0" fontId="0" fillId="0" borderId="0"/>
    <xf numFmtId="44" fontId="1" fillId="0" borderId="0" applyFont="0" applyFill="0" applyBorder="0" applyAlignment="0" applyProtection="0"/>
    <xf numFmtId="9" fontId="1" fillId="0" borderId="0" applyFont="0" applyFill="0" applyBorder="0" applyAlignment="0" applyProtection="0"/>
    <xf numFmtId="44" fontId="6" fillId="0" borderId="0"/>
    <xf numFmtId="44" fontId="6" fillId="0" borderId="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164" fontId="6" fillId="0" borderId="0" applyBorder="0" applyAlignment="0" applyProtection="0"/>
    <xf numFmtId="44" fontId="7" fillId="0" borderId="0" applyFont="0" applyFill="0" applyBorder="0" applyAlignment="0" applyProtection="0"/>
    <xf numFmtId="0" fontId="7" fillId="0" borderId="0"/>
    <xf numFmtId="0" fontId="8" fillId="0" borderId="0"/>
    <xf numFmtId="0" fontId="9" fillId="0" borderId="0"/>
    <xf numFmtId="0" fontId="1" fillId="0" borderId="0"/>
    <xf numFmtId="0" fontId="6" fillId="0" borderId="0"/>
    <xf numFmtId="0" fontId="7" fillId="0" borderId="0"/>
    <xf numFmtId="0" fontId="6" fillId="0" borderId="0"/>
    <xf numFmtId="0" fontId="1" fillId="0" borderId="0"/>
    <xf numFmtId="0" fontId="6" fillId="0" borderId="0"/>
    <xf numFmtId="0" fontId="6" fillId="0" borderId="0"/>
    <xf numFmtId="0" fontId="6" fillId="0" borderId="0"/>
    <xf numFmtId="0" fontId="1" fillId="0" borderId="0"/>
    <xf numFmtId="0" fontId="10"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6" fillId="0" borderId="0" applyFont="0" applyFill="0" applyBorder="0" applyAlignment="0" applyProtection="0"/>
    <xf numFmtId="43" fontId="11" fillId="0" borderId="0" applyFont="0" applyFill="0" applyBorder="0" applyAlignment="0" applyProtection="0"/>
    <xf numFmtId="0" fontId="16" fillId="0" borderId="0"/>
    <xf numFmtId="0" fontId="1" fillId="0" borderId="0"/>
    <xf numFmtId="0" fontId="1" fillId="0" borderId="0"/>
  </cellStyleXfs>
  <cellXfs count="148">
    <xf numFmtId="0" fontId="0" fillId="0" borderId="0" xfId="0"/>
    <xf numFmtId="0" fontId="2" fillId="2" borderId="0" xfId="0" applyFont="1" applyFill="1" applyAlignment="1">
      <alignment horizontal="center" vertical="center" wrapText="1"/>
    </xf>
    <xf numFmtId="0" fontId="2" fillId="2" borderId="0" xfId="0" applyFont="1" applyFill="1" applyAlignment="1">
      <alignment vertical="center" wrapText="1"/>
    </xf>
    <xf numFmtId="0" fontId="0" fillId="0" borderId="1" xfId="0" applyBorder="1"/>
    <xf numFmtId="43" fontId="0" fillId="3" borderId="1" xfId="0" applyNumberFormat="1" applyFill="1" applyBorder="1"/>
    <xf numFmtId="43" fontId="0" fillId="4" borderId="1" xfId="0" applyNumberFormat="1" applyFill="1" applyBorder="1"/>
    <xf numFmtId="43" fontId="0" fillId="5" borderId="1" xfId="0" applyNumberFormat="1" applyFill="1" applyBorder="1"/>
    <xf numFmtId="43" fontId="3" fillId="6" borderId="1" xfId="0" applyNumberFormat="1" applyFont="1" applyFill="1" applyBorder="1"/>
    <xf numFmtId="43" fontId="0" fillId="7" borderId="1" xfId="0" applyNumberFormat="1" applyFill="1" applyBorder="1"/>
    <xf numFmtId="43" fontId="4" fillId="2" borderId="2" xfId="0" applyNumberFormat="1" applyFont="1" applyFill="1" applyBorder="1"/>
    <xf numFmtId="43" fontId="0" fillId="8" borderId="1" xfId="0" applyNumberFormat="1" applyFill="1" applyBorder="1"/>
    <xf numFmtId="43" fontId="0" fillId="9" borderId="1" xfId="0" applyNumberFormat="1" applyFill="1" applyBorder="1"/>
    <xf numFmtId="0" fontId="0" fillId="0" borderId="3" xfId="0" applyBorder="1"/>
    <xf numFmtId="43" fontId="0" fillId="3" borderId="3" xfId="0" applyNumberFormat="1" applyFill="1" applyBorder="1"/>
    <xf numFmtId="43" fontId="0" fillId="4" borderId="3" xfId="0" applyNumberFormat="1" applyFill="1" applyBorder="1"/>
    <xf numFmtId="43" fontId="0" fillId="5" borderId="3" xfId="0" applyNumberFormat="1" applyFill="1" applyBorder="1"/>
    <xf numFmtId="43" fontId="3" fillId="6" borderId="3" xfId="0" applyNumberFormat="1" applyFont="1" applyFill="1" applyBorder="1"/>
    <xf numFmtId="43" fontId="0" fillId="7" borderId="3" xfId="0" applyNumberFormat="1" applyFill="1" applyBorder="1"/>
    <xf numFmtId="0" fontId="0" fillId="0" borderId="3" xfId="0" applyBorder="1" applyAlignment="1">
      <alignment vertical="center"/>
    </xf>
    <xf numFmtId="43" fontId="0" fillId="0" borderId="0" xfId="0" applyNumberFormat="1"/>
    <xf numFmtId="43" fontId="3" fillId="3" borderId="3" xfId="0" applyNumberFormat="1" applyFont="1" applyFill="1" applyBorder="1"/>
    <xf numFmtId="43" fontId="3" fillId="4" borderId="3" xfId="0" applyNumberFormat="1" applyFont="1" applyFill="1" applyBorder="1"/>
    <xf numFmtId="43" fontId="3" fillId="5" borderId="3" xfId="0" applyNumberFormat="1" applyFont="1" applyFill="1" applyBorder="1"/>
    <xf numFmtId="43" fontId="3" fillId="7" borderId="3" xfId="0" applyNumberFormat="1" applyFont="1" applyFill="1" applyBorder="1"/>
    <xf numFmtId="43" fontId="2" fillId="2" borderId="2" xfId="0" applyNumberFormat="1" applyFont="1" applyFill="1" applyBorder="1"/>
    <xf numFmtId="43" fontId="3" fillId="8" borderId="3" xfId="0" applyNumberFormat="1" applyFont="1" applyFill="1" applyBorder="1"/>
    <xf numFmtId="43" fontId="3" fillId="9" borderId="3" xfId="0" applyNumberFormat="1" applyFont="1" applyFill="1" applyBorder="1"/>
    <xf numFmtId="10" fontId="0" fillId="0" borderId="0" xfId="2" applyNumberFormat="1" applyFont="1"/>
    <xf numFmtId="0" fontId="5" fillId="0" borderId="0" xfId="0" applyFont="1" applyAlignment="1">
      <alignment wrapText="1"/>
    </xf>
    <xf numFmtId="0" fontId="0" fillId="8" borderId="5" xfId="0" applyFill="1" applyBorder="1" applyAlignment="1">
      <alignment wrapText="1"/>
    </xf>
    <xf numFmtId="166" fontId="0" fillId="8" borderId="5" xfId="1" applyNumberFormat="1" applyFont="1" applyFill="1" applyBorder="1"/>
    <xf numFmtId="0" fontId="0" fillId="8" borderId="6" xfId="0" applyFill="1" applyBorder="1" applyAlignment="1">
      <alignment wrapText="1"/>
    </xf>
    <xf numFmtId="166" fontId="0" fillId="8" borderId="6" xfId="1" applyNumberFormat="1" applyFont="1" applyFill="1" applyBorder="1"/>
    <xf numFmtId="0" fontId="4" fillId="10" borderId="6" xfId="0" applyFont="1" applyFill="1" applyBorder="1" applyAlignment="1">
      <alignment horizontal="right" wrapText="1"/>
    </xf>
    <xf numFmtId="166" fontId="4" fillId="10" borderId="6" xfId="1" applyNumberFormat="1" applyFont="1" applyFill="1" applyBorder="1"/>
    <xf numFmtId="0" fontId="0" fillId="0" borderId="6" xfId="0" applyBorder="1" applyAlignment="1">
      <alignment wrapText="1"/>
    </xf>
    <xf numFmtId="166" fontId="0" fillId="0" borderId="6" xfId="1" applyNumberFormat="1" applyFont="1" applyBorder="1"/>
    <xf numFmtId="0" fontId="2" fillId="10" borderId="7" xfId="0" applyFont="1" applyFill="1" applyBorder="1" applyAlignment="1">
      <alignment horizontal="right" wrapText="1"/>
    </xf>
    <xf numFmtId="166" fontId="2" fillId="10" borderId="7" xfId="1" applyNumberFormat="1" applyFont="1" applyFill="1" applyBorder="1"/>
    <xf numFmtId="0" fontId="0" fillId="0" borderId="3" xfId="0" applyBorder="1" applyAlignment="1">
      <alignment wrapText="1"/>
    </xf>
    <xf numFmtId="0" fontId="0" fillId="0" borderId="3" xfId="0" applyBorder="1" applyAlignment="1">
      <alignment vertical="center" wrapText="1"/>
    </xf>
    <xf numFmtId="43" fontId="0" fillId="8" borderId="3" xfId="0" applyNumberFormat="1" applyFill="1" applyBorder="1"/>
    <xf numFmtId="43" fontId="0" fillId="9" borderId="3" xfId="0" applyNumberFormat="1" applyFill="1" applyBorder="1"/>
    <xf numFmtId="43" fontId="0" fillId="11" borderId="3" xfId="0" applyNumberFormat="1" applyFill="1" applyBorder="1"/>
    <xf numFmtId="167" fontId="0" fillId="0" borderId="0" xfId="0" applyNumberFormat="1"/>
    <xf numFmtId="49" fontId="0" fillId="0" borderId="0" xfId="0" applyNumberFormat="1" applyAlignment="1">
      <alignment horizontal="center" vertical="center"/>
    </xf>
    <xf numFmtId="0" fontId="0" fillId="0" borderId="0" xfId="0" applyAlignment="1">
      <alignment horizontal="center" vertical="center"/>
    </xf>
    <xf numFmtId="0" fontId="12" fillId="12" borderId="8" xfId="0" applyFont="1" applyFill="1" applyBorder="1" applyAlignment="1">
      <alignment horizontal="left"/>
    </xf>
    <xf numFmtId="49" fontId="0" fillId="0" borderId="0" xfId="0" applyNumberFormat="1" applyAlignment="1">
      <alignment horizontal="center"/>
    </xf>
    <xf numFmtId="0" fontId="0" fillId="0" borderId="0" xfId="0" applyAlignment="1">
      <alignment horizontal="center"/>
    </xf>
    <xf numFmtId="0" fontId="0" fillId="3" borderId="0" xfId="0" applyFill="1"/>
    <xf numFmtId="0" fontId="4" fillId="2" borderId="0" xfId="0" applyFont="1" applyFill="1"/>
    <xf numFmtId="49" fontId="0" fillId="0" borderId="0" xfId="0" quotePrefix="1" applyNumberFormat="1" applyAlignment="1">
      <alignment horizontal="center" vertical="center"/>
    </xf>
    <xf numFmtId="49" fontId="0" fillId="0" borderId="0" xfId="0" quotePrefix="1" applyNumberFormat="1" applyAlignment="1">
      <alignment horizontal="center"/>
    </xf>
    <xf numFmtId="0" fontId="0" fillId="0" borderId="0" xfId="0" quotePrefix="1"/>
    <xf numFmtId="0" fontId="13" fillId="13" borderId="0" xfId="0" applyFont="1" applyFill="1"/>
    <xf numFmtId="44" fontId="2" fillId="2" borderId="0" xfId="1" applyFont="1" applyFill="1"/>
    <xf numFmtId="0" fontId="2" fillId="2" borderId="0" xfId="0" applyFont="1" applyFill="1" applyAlignment="1">
      <alignment vertical="center"/>
    </xf>
    <xf numFmtId="43" fontId="0" fillId="15" borderId="3" xfId="0" applyNumberFormat="1" applyFill="1" applyBorder="1"/>
    <xf numFmtId="43" fontId="0" fillId="16" borderId="3" xfId="0" applyNumberFormat="1" applyFill="1" applyBorder="1"/>
    <xf numFmtId="0" fontId="15" fillId="18" borderId="9" xfId="0" applyFont="1" applyFill="1" applyBorder="1" applyAlignment="1">
      <alignment horizontal="center" vertical="center" wrapText="1"/>
    </xf>
    <xf numFmtId="0" fontId="15" fillId="17" borderId="9" xfId="0" applyFont="1" applyFill="1" applyBorder="1" applyAlignment="1">
      <alignment horizontal="center" vertical="center" wrapText="1"/>
    </xf>
    <xf numFmtId="0" fontId="15" fillId="17" borderId="10" xfId="0" applyFont="1" applyFill="1" applyBorder="1" applyAlignment="1">
      <alignment horizontal="center" vertical="center"/>
    </xf>
    <xf numFmtId="0" fontId="15" fillId="17" borderId="11" xfId="0" applyFont="1" applyFill="1" applyBorder="1" applyAlignment="1">
      <alignment horizontal="center" vertical="center" wrapText="1"/>
    </xf>
    <xf numFmtId="167" fontId="4" fillId="2" borderId="0" xfId="0" applyNumberFormat="1" applyFont="1" applyFill="1"/>
    <xf numFmtId="167" fontId="3" fillId="0" borderId="0" xfId="0" applyNumberFormat="1" applyFont="1"/>
    <xf numFmtId="0" fontId="3" fillId="0" borderId="0" xfId="0" applyFont="1"/>
    <xf numFmtId="43" fontId="3" fillId="20" borderId="3" xfId="0" applyNumberFormat="1" applyFont="1" applyFill="1" applyBorder="1"/>
    <xf numFmtId="43" fontId="0" fillId="19" borderId="3" xfId="0" applyNumberFormat="1" applyFill="1" applyBorder="1"/>
    <xf numFmtId="0" fontId="14" fillId="2" borderId="0" xfId="0" applyFont="1" applyFill="1" applyAlignment="1">
      <alignment horizontal="center" vertical="center" wrapText="1"/>
    </xf>
    <xf numFmtId="16" fontId="0" fillId="0" borderId="0" xfId="0" applyNumberFormat="1"/>
    <xf numFmtId="0" fontId="0" fillId="21" borderId="0" xfId="0" applyFill="1"/>
    <xf numFmtId="44" fontId="0" fillId="21" borderId="0" xfId="1" applyFont="1" applyFill="1"/>
    <xf numFmtId="0" fontId="16" fillId="0" borderId="0" xfId="29"/>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44" fontId="0" fillId="0" borderId="0" xfId="1" applyFont="1"/>
    <xf numFmtId="168" fontId="0" fillId="0" borderId="0" xfId="2" applyNumberFormat="1" applyFont="1"/>
    <xf numFmtId="0" fontId="5" fillId="13" borderId="0" xfId="0" applyFont="1" applyFill="1" applyAlignment="1">
      <alignment horizontal="center" wrapText="1"/>
    </xf>
    <xf numFmtId="0" fontId="5" fillId="13" borderId="0" xfId="0" applyFont="1" applyFill="1" applyAlignment="1">
      <alignment wrapText="1"/>
    </xf>
    <xf numFmtId="0" fontId="3" fillId="13" borderId="0" xfId="0" applyFont="1" applyFill="1" applyAlignment="1">
      <alignment wrapText="1"/>
    </xf>
    <xf numFmtId="44" fontId="0" fillId="0" borderId="22" xfId="1" applyFont="1" applyBorder="1"/>
    <xf numFmtId="0" fontId="0" fillId="0" borderId="22" xfId="0" applyBorder="1" applyAlignment="1">
      <alignment horizontal="center"/>
    </xf>
    <xf numFmtId="9" fontId="0" fillId="0" borderId="22" xfId="0" applyNumberFormat="1" applyBorder="1" applyAlignment="1">
      <alignment horizontal="center"/>
    </xf>
    <xf numFmtId="44" fontId="0" fillId="0" borderId="22" xfId="1" applyFont="1" applyBorder="1" applyAlignment="1">
      <alignment horizontal="center"/>
    </xf>
    <xf numFmtId="44" fontId="0" fillId="0" borderId="0" xfId="1" applyFont="1" applyBorder="1"/>
    <xf numFmtId="0" fontId="0" fillId="0" borderId="0" xfId="0" applyAlignment="1">
      <alignment horizontal="left"/>
    </xf>
    <xf numFmtId="44" fontId="3" fillId="0" borderId="0" xfId="1" applyFont="1" applyFill="1" applyBorder="1"/>
    <xf numFmtId="0" fontId="3" fillId="0" borderId="0" xfId="0" applyFont="1" applyAlignment="1">
      <alignment horizontal="center"/>
    </xf>
    <xf numFmtId="44" fontId="3" fillId="0" borderId="26" xfId="1" applyFont="1" applyFill="1" applyBorder="1"/>
    <xf numFmtId="0" fontId="3" fillId="0" borderId="26" xfId="0" applyFont="1" applyBorder="1" applyAlignment="1">
      <alignment horizontal="center"/>
    </xf>
    <xf numFmtId="0" fontId="0" fillId="0" borderId="27" xfId="0" applyBorder="1" applyAlignment="1">
      <alignment horizontal="center"/>
    </xf>
    <xf numFmtId="9" fontId="0" fillId="0" borderId="24" xfId="0" applyNumberFormat="1" applyBorder="1" applyAlignment="1">
      <alignment horizontal="center"/>
    </xf>
    <xf numFmtId="44" fontId="0" fillId="0" borderId="0" xfId="0" applyNumberFormat="1"/>
    <xf numFmtId="44" fontId="14" fillId="12" borderId="22" xfId="1" applyFont="1" applyFill="1" applyBorder="1" applyAlignment="1">
      <alignment horizontal="center" vertical="center" wrapText="1"/>
    </xf>
    <xf numFmtId="44" fontId="14" fillId="12" borderId="22" xfId="1" applyFont="1" applyFill="1" applyBorder="1" applyAlignment="1">
      <alignment horizontal="center" vertical="center"/>
    </xf>
    <xf numFmtId="44" fontId="14" fillId="12" borderId="25" xfId="1" applyFont="1" applyFill="1" applyBorder="1" applyAlignment="1">
      <alignment horizontal="center" vertical="center"/>
    </xf>
    <xf numFmtId="0" fontId="14" fillId="12" borderId="25" xfId="0" applyFont="1" applyFill="1" applyBorder="1" applyAlignment="1">
      <alignment horizontal="center" vertical="center"/>
    </xf>
    <xf numFmtId="0" fontId="14" fillId="12" borderId="25" xfId="0" applyFont="1" applyFill="1" applyBorder="1" applyAlignment="1">
      <alignment horizontal="center" vertical="center" wrapText="1"/>
    </xf>
    <xf numFmtId="0" fontId="2" fillId="2" borderId="1" xfId="0" applyFont="1" applyFill="1" applyBorder="1" applyAlignment="1">
      <alignment vertical="center" wrapText="1"/>
    </xf>
    <xf numFmtId="0" fontId="4" fillId="2" borderId="3" xfId="0" applyFont="1" applyFill="1" applyBorder="1" applyAlignment="1">
      <alignment wrapText="1"/>
    </xf>
    <xf numFmtId="43" fontId="2" fillId="2" borderId="3" xfId="0" applyNumberFormat="1" applyFont="1" applyFill="1" applyBorder="1"/>
    <xf numFmtId="0" fontId="14" fillId="14" borderId="0" xfId="0" applyFont="1" applyFill="1" applyAlignment="1">
      <alignment vertical="center" wrapText="1"/>
    </xf>
    <xf numFmtId="0" fontId="14" fillId="10" borderId="0" xfId="0" applyFont="1" applyFill="1" applyAlignment="1">
      <alignment vertical="center" wrapText="1"/>
    </xf>
    <xf numFmtId="0" fontId="0" fillId="0" borderId="0" xfId="0" applyAlignment="1">
      <alignment vertical="center" wrapText="1"/>
    </xf>
    <xf numFmtId="0" fontId="14" fillId="14" borderId="0" xfId="0" applyFont="1" applyFill="1" applyAlignment="1">
      <alignment vertical="top" wrapText="1"/>
    </xf>
    <xf numFmtId="0" fontId="14" fillId="10" borderId="0" xfId="0" applyFont="1" applyFill="1" applyAlignment="1">
      <alignment vertical="top" wrapText="1"/>
    </xf>
    <xf numFmtId="0" fontId="0" fillId="0" borderId="0" xfId="0" applyAlignment="1">
      <alignment vertical="top" wrapText="1"/>
    </xf>
    <xf numFmtId="0" fontId="0" fillId="0" borderId="6" xfId="0" applyBorder="1" applyAlignment="1">
      <alignment horizontal="left" wrapText="1"/>
    </xf>
    <xf numFmtId="0" fontId="0" fillId="0" borderId="28" xfId="0" applyBorder="1"/>
    <xf numFmtId="0" fontId="0" fillId="0" borderId="28" xfId="0" applyBorder="1" applyAlignment="1">
      <alignment horizontal="center"/>
    </xf>
    <xf numFmtId="4" fontId="0" fillId="0" borderId="0" xfId="0" applyNumberFormat="1"/>
    <xf numFmtId="4" fontId="0" fillId="0" borderId="28" xfId="0" applyNumberFormat="1" applyBorder="1"/>
    <xf numFmtId="14" fontId="0" fillId="0" borderId="28" xfId="0" applyNumberFormat="1" applyBorder="1"/>
    <xf numFmtId="4" fontId="0" fillId="0" borderId="28" xfId="0" applyNumberFormat="1" applyBorder="1" applyAlignment="1">
      <alignment horizontal="center"/>
    </xf>
    <xf numFmtId="49" fontId="0" fillId="0" borderId="0" xfId="0" applyNumberFormat="1"/>
    <xf numFmtId="0" fontId="0" fillId="0" borderId="0" xfId="0" applyAlignment="1">
      <alignment horizontal="right"/>
    </xf>
    <xf numFmtId="0" fontId="2" fillId="2" borderId="0" xfId="0" applyFont="1" applyFill="1" applyAlignment="1">
      <alignment horizontal="center" vertical="center" wrapText="1"/>
    </xf>
    <xf numFmtId="0" fontId="5" fillId="0" borderId="4" xfId="0" applyFont="1" applyBorder="1" applyAlignment="1">
      <alignment horizontal="right"/>
    </xf>
    <xf numFmtId="44" fontId="14" fillId="12" borderId="29" xfId="1" applyFont="1" applyFill="1" applyBorder="1" applyAlignment="1">
      <alignment horizontal="center" vertical="center" wrapText="1"/>
    </xf>
    <xf numFmtId="44" fontId="14" fillId="12" borderId="30" xfId="1" applyFont="1" applyFill="1" applyBorder="1" applyAlignment="1">
      <alignment horizontal="center" vertical="center" wrapText="1"/>
    </xf>
    <xf numFmtId="44" fontId="14" fillId="12" borderId="31" xfId="1" applyFont="1" applyFill="1" applyBorder="1" applyAlignment="1">
      <alignment horizontal="center" vertical="center" wrapText="1"/>
    </xf>
    <xf numFmtId="14" fontId="3" fillId="0" borderId="25" xfId="0" applyNumberFormat="1" applyFont="1" applyBorder="1" applyAlignment="1">
      <alignment horizontal="center" vertical="center"/>
    </xf>
    <xf numFmtId="14" fontId="3" fillId="0" borderId="24" xfId="0" applyNumberFormat="1" applyFont="1" applyBorder="1" applyAlignment="1">
      <alignment horizontal="center" vertical="center"/>
    </xf>
    <xf numFmtId="14" fontId="3" fillId="0" borderId="23"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14" fillId="12" borderId="25" xfId="0" applyFont="1" applyFill="1" applyBorder="1" applyAlignment="1">
      <alignment horizontal="center" vertical="center"/>
    </xf>
    <xf numFmtId="0" fontId="0" fillId="0" borderId="24" xfId="0" applyBorder="1" applyAlignment="1">
      <alignment horizontal="center" wrapText="1"/>
    </xf>
    <xf numFmtId="0" fontId="0" fillId="0" borderId="23" xfId="0" applyBorder="1" applyAlignment="1">
      <alignment horizontal="center" wrapText="1"/>
    </xf>
    <xf numFmtId="0" fontId="3" fillId="13" borderId="0" xfId="0" applyFont="1" applyFill="1" applyAlignment="1">
      <alignment horizontal="center" wrapText="1"/>
    </xf>
    <xf numFmtId="0" fontId="5" fillId="13" borderId="0" xfId="0" applyFont="1" applyFill="1" applyAlignment="1">
      <alignment horizontal="center" wrapText="1"/>
    </xf>
    <xf numFmtId="0" fontId="13" fillId="13" borderId="0" xfId="0" applyFont="1" applyFill="1" applyAlignment="1">
      <alignment horizontal="center" wrapText="1"/>
    </xf>
    <xf numFmtId="0" fontId="13" fillId="0" borderId="21" xfId="0" applyFont="1" applyBorder="1" applyAlignment="1">
      <alignment horizontal="center"/>
    </xf>
  </cellXfs>
  <cellStyles count="32">
    <cellStyle name="Moeda" xfId="1" builtinId="4"/>
    <cellStyle name="Moeda 2" xfId="3"/>
    <cellStyle name="Moeda 2 2" xfId="4"/>
    <cellStyle name="Moeda 2 3" xfId="5"/>
    <cellStyle name="Moeda 3" xfId="6"/>
    <cellStyle name="Moeda 3 2" xfId="7"/>
    <cellStyle name="Moeda 4" xfId="8"/>
    <cellStyle name="Moeda 5" xfId="9"/>
    <cellStyle name="Normal" xfId="0" builtinId="0"/>
    <cellStyle name="Normal 10" xfId="10"/>
    <cellStyle name="Normal 11" xfId="11"/>
    <cellStyle name="Normal 12" xfId="12"/>
    <cellStyle name="Normal 13" xfId="29"/>
    <cellStyle name="Normal 2" xfId="13"/>
    <cellStyle name="Normal 2 2" xfId="14"/>
    <cellStyle name="Normal 2 2 2" xfId="30"/>
    <cellStyle name="Normal 2 3" xfId="15"/>
    <cellStyle name="Normal 3" xfId="16"/>
    <cellStyle name="Normal 3 2" xfId="17"/>
    <cellStyle name="Normal 4" xfId="18"/>
    <cellStyle name="Normal 4 2" xfId="31"/>
    <cellStyle name="Normal 5" xfId="19"/>
    <cellStyle name="Normal 6" xfId="20"/>
    <cellStyle name="Normal 6 2" xfId="21"/>
    <cellStyle name="Normal 7" xfId="22"/>
    <cellStyle name="Normal 8" xfId="23"/>
    <cellStyle name="Normal 9" xfId="24"/>
    <cellStyle name="Porcentagem" xfId="2" builtinId="5"/>
    <cellStyle name="Porcentagem 2" xfId="25"/>
    <cellStyle name="Porcentagem 3" xfId="26"/>
    <cellStyle name="Separador de milhares 2" xfId="27"/>
    <cellStyle name="Vírgula 2" xfId="28"/>
  </cellStyles>
  <dxfs count="7">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border outline="0">
        <top style="thin">
          <color auto="1"/>
        </top>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PLADI\CPO\Agentes%20de%20Planejamento\2019\Planilha%20dos%20APs%20-%20backups%20e%20testes\AEOs\2019.02.11\ACI\D0%20-%20A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PROPLADI\CPO\Or&#231;amento\2016\Or&#231;amento%202016\Modelo%20PLANILHA%20DE%20PREVIS&#195;O%20OR&#199;AMENT&#193;RIA%20%202016%20-%20DESPESAS%20DE%20USO%20COM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ecução - Custeio"/>
      <sheetName val="2. Execução - Investimento"/>
      <sheetName val="3. Diárias"/>
      <sheetName val="4. Remanejamentos - Custeio"/>
      <sheetName val="5. Remanejamentos -Investimento"/>
      <sheetName val="6. Planejamento x Execução"/>
      <sheetName val="7. Execução - Custeio"/>
      <sheetName val="8. Execução - Investimento"/>
      <sheetName val="9. Diárias"/>
      <sheetName val="10. Pré-Empenhos"/>
      <sheetName val="11. Empenhos"/>
    </sheetNames>
    <sheetDataSet>
      <sheetData sheetId="0">
        <row r="6">
          <cell r="B6" t="str">
            <v>D0</v>
          </cell>
        </row>
      </sheetData>
      <sheetData sheetId="1">
        <row r="9">
          <cell r="I9">
            <v>0</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TA 2016"/>
    </sheetNames>
    <sheetDataSet>
      <sheetData sheetId="0">
        <row r="90">
          <cell r="A90" t="str">
            <v xml:space="preserve">105 - RECURSOS DO TESOURO </v>
          </cell>
        </row>
        <row r="91">
          <cell r="A91" t="str">
            <v>250 - RECURSOS PRÓPRIOS</v>
          </cell>
        </row>
        <row r="92">
          <cell r="A92" t="str">
            <v>281 - RECURSOS DE CONVÊNIOS</v>
          </cell>
        </row>
      </sheetData>
    </sheetDataSet>
  </externalBook>
</externalLink>
</file>

<file path=xl/tables/table1.xml><?xml version="1.0" encoding="utf-8"?>
<table xmlns="http://schemas.openxmlformats.org/spreadsheetml/2006/main" id="1" name="Tabela1" displayName="Tabela1" ref="A1:G301" totalsRowShown="0" headerRowDxfId="6" headerRowBorderDxfId="5" tableBorderDxfId="4">
  <autoFilter ref="A1:G301"/>
  <tableColumns count="7">
    <tableColumn id="1" name="Status do Lançamento"/>
    <tableColumn id="2" name="DATA (dia/mês)"/>
    <tableColumn id="3" name="DE (ÁREA / ORIGEM)" dataDxfId="3"/>
    <tableColumn id="4" name="PARA (ÁREA / DESTINO)" dataDxfId="2"/>
    <tableColumn id="7" name="CUSTEIO ou INVESTIMENTO?" dataDxfId="1"/>
    <tableColumn id="5" name="JUSTIFICATIVA"/>
    <tableColumn id="6" name="VALOR" dataDxfId="0" dataCellStyle="Moeda"/>
  </tableColumns>
  <tableStyleInfo name="TableStyleMedium6"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8"/>
  <sheetViews>
    <sheetView workbookViewId="0">
      <selection activeCell="A6" sqref="A6"/>
    </sheetView>
  </sheetViews>
  <sheetFormatPr defaultRowHeight="15" x14ac:dyDescent="0.25"/>
  <cols>
    <col min="1" max="1" width="62.7109375" customWidth="1"/>
    <col min="2" max="2" width="15" customWidth="1"/>
    <col min="3" max="4" width="5.85546875" customWidth="1"/>
    <col min="5" max="5" width="68.42578125" customWidth="1"/>
    <col min="6" max="6" width="15" customWidth="1"/>
  </cols>
  <sheetData>
    <row r="4" spans="1:6" ht="31.5" x14ac:dyDescent="0.25">
      <c r="A4" s="28" t="s">
        <v>1000</v>
      </c>
      <c r="E4" s="28" t="s">
        <v>1001</v>
      </c>
    </row>
    <row r="5" spans="1:6" x14ac:dyDescent="0.25">
      <c r="A5" s="29" t="s">
        <v>99</v>
      </c>
      <c r="B5" s="30">
        <v>7904658</v>
      </c>
      <c r="E5" s="31" t="s">
        <v>561</v>
      </c>
      <c r="F5" s="32">
        <v>1933412</v>
      </c>
    </row>
    <row r="6" spans="1:6" x14ac:dyDescent="0.25">
      <c r="A6" s="31" t="s">
        <v>100</v>
      </c>
      <c r="B6" s="32">
        <v>2208248</v>
      </c>
      <c r="E6" s="31" t="s">
        <v>102</v>
      </c>
      <c r="F6" s="32">
        <v>550000</v>
      </c>
    </row>
    <row r="7" spans="1:6" x14ac:dyDescent="0.25">
      <c r="A7" s="31" t="s">
        <v>101</v>
      </c>
      <c r="B7" s="32">
        <v>30977208</v>
      </c>
      <c r="E7" s="33" t="s">
        <v>104</v>
      </c>
      <c r="F7" s="34">
        <v>2483412</v>
      </c>
    </row>
    <row r="8" spans="1:6" ht="33" customHeight="1" x14ac:dyDescent="0.25">
      <c r="A8" s="31" t="s">
        <v>102</v>
      </c>
      <c r="B8" s="32">
        <v>1316387</v>
      </c>
      <c r="E8" s="35" t="s">
        <v>562</v>
      </c>
      <c r="F8" s="36">
        <v>10000000</v>
      </c>
    </row>
    <row r="9" spans="1:6" ht="20.25" customHeight="1" x14ac:dyDescent="0.25">
      <c r="A9" s="31" t="s">
        <v>103</v>
      </c>
      <c r="B9" s="32">
        <v>3819511</v>
      </c>
      <c r="E9" s="35" t="s">
        <v>105</v>
      </c>
      <c r="F9" s="36">
        <v>1328847.1099999994</v>
      </c>
    </row>
    <row r="10" spans="1:6" x14ac:dyDescent="0.25">
      <c r="A10" s="33" t="s">
        <v>104</v>
      </c>
      <c r="B10" s="34">
        <v>46226012</v>
      </c>
      <c r="E10" s="33" t="s">
        <v>563</v>
      </c>
      <c r="F10" s="34">
        <v>11328847.109999999</v>
      </c>
    </row>
    <row r="11" spans="1:6" ht="18.75" customHeight="1" x14ac:dyDescent="0.25">
      <c r="A11" s="35" t="s">
        <v>105</v>
      </c>
      <c r="B11" s="36">
        <v>14683753</v>
      </c>
      <c r="E11" s="37" t="s">
        <v>107</v>
      </c>
      <c r="F11" s="38">
        <v>13812259.109999999</v>
      </c>
    </row>
    <row r="12" spans="1:6" x14ac:dyDescent="0.25">
      <c r="A12" s="33" t="s">
        <v>995</v>
      </c>
      <c r="B12" s="34">
        <v>60909765</v>
      </c>
    </row>
    <row r="13" spans="1:6" x14ac:dyDescent="0.25">
      <c r="A13" s="35" t="s">
        <v>106</v>
      </c>
      <c r="B13" s="36">
        <v>8461817</v>
      </c>
    </row>
    <row r="14" spans="1:6" x14ac:dyDescent="0.25">
      <c r="A14" s="37" t="s">
        <v>107</v>
      </c>
      <c r="B14" s="38">
        <v>69371582</v>
      </c>
    </row>
    <row r="16" spans="1:6" x14ac:dyDescent="0.25">
      <c r="E16" s="87"/>
    </row>
    <row r="18" spans="1:6" ht="31.5" x14ac:dyDescent="0.25">
      <c r="A18" s="28" t="s">
        <v>1002</v>
      </c>
      <c r="E18" s="28" t="s">
        <v>1003</v>
      </c>
    </row>
    <row r="19" spans="1:6" x14ac:dyDescent="0.25">
      <c r="A19" s="29" t="s">
        <v>99</v>
      </c>
      <c r="B19" s="30">
        <v>7904658</v>
      </c>
      <c r="E19" s="31" t="s">
        <v>561</v>
      </c>
      <c r="F19" s="32">
        <v>1933412</v>
      </c>
    </row>
    <row r="20" spans="1:6" x14ac:dyDescent="0.25">
      <c r="A20" s="31" t="s">
        <v>100</v>
      </c>
      <c r="B20" s="32">
        <v>2208248</v>
      </c>
      <c r="E20" s="31" t="s">
        <v>102</v>
      </c>
      <c r="F20" s="32">
        <v>550000</v>
      </c>
    </row>
    <row r="21" spans="1:6" x14ac:dyDescent="0.25">
      <c r="A21" s="31" t="s">
        <v>101</v>
      </c>
      <c r="B21" s="32">
        <v>30977208</v>
      </c>
      <c r="E21" s="33" t="s">
        <v>104</v>
      </c>
      <c r="F21" s="34">
        <v>2483412</v>
      </c>
    </row>
    <row r="22" spans="1:6" ht="30" x14ac:dyDescent="0.25">
      <c r="A22" s="31" t="s">
        <v>102</v>
      </c>
      <c r="B22" s="32">
        <v>1316387</v>
      </c>
      <c r="E22" s="35" t="s">
        <v>562</v>
      </c>
      <c r="F22" s="36">
        <v>10000000</v>
      </c>
    </row>
    <row r="23" spans="1:6" x14ac:dyDescent="0.25">
      <c r="A23" s="31" t="s">
        <v>103</v>
      </c>
      <c r="B23" s="32">
        <v>3819511</v>
      </c>
      <c r="E23" s="118" t="s">
        <v>998</v>
      </c>
      <c r="F23" s="36">
        <v>2917287</v>
      </c>
    </row>
    <row r="24" spans="1:6" ht="30" x14ac:dyDescent="0.25">
      <c r="A24" s="33" t="s">
        <v>104</v>
      </c>
      <c r="B24" s="34">
        <v>46226012</v>
      </c>
      <c r="E24" s="33" t="s">
        <v>999</v>
      </c>
      <c r="F24" s="34">
        <f>F22+F23</f>
        <v>12917287</v>
      </c>
    </row>
    <row r="25" spans="1:6" x14ac:dyDescent="0.25">
      <c r="A25" s="118" t="s">
        <v>996</v>
      </c>
      <c r="B25" s="36">
        <v>9612132</v>
      </c>
      <c r="E25" s="37" t="s">
        <v>107</v>
      </c>
      <c r="F25" s="38">
        <f>F21+F24</f>
        <v>15400699</v>
      </c>
    </row>
    <row r="26" spans="1:6" x14ac:dyDescent="0.25">
      <c r="A26" s="33" t="s">
        <v>997</v>
      </c>
      <c r="B26" s="34">
        <f>B24+B25</f>
        <v>55838144</v>
      </c>
    </row>
    <row r="27" spans="1:6" x14ac:dyDescent="0.25">
      <c r="A27" s="35" t="s">
        <v>106</v>
      </c>
      <c r="B27" s="36">
        <v>8461817</v>
      </c>
    </row>
    <row r="28" spans="1:6" x14ac:dyDescent="0.25">
      <c r="A28" s="37" t="s">
        <v>107</v>
      </c>
      <c r="B28" s="38">
        <f>B26+B27</f>
        <v>64299961</v>
      </c>
    </row>
  </sheetData>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1001"/>
  <sheetViews>
    <sheetView workbookViewId="0">
      <selection activeCell="A5" sqref="A5"/>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3.42578125" bestFit="1" customWidth="1"/>
    <col min="18" max="18" width="18.85546875" customWidth="1"/>
    <col min="19" max="19" width="28.85546875" customWidth="1"/>
    <col min="20" max="20" width="20.85546875" customWidth="1"/>
    <col min="21" max="23" width="17.140625" customWidth="1"/>
    <col min="24" max="24" width="19.5703125" customWidth="1"/>
    <col min="25" max="25" width="18.7109375" customWidth="1"/>
    <col min="26" max="26" width="19.28515625" customWidth="1"/>
    <col min="27" max="27" width="26" customWidth="1"/>
    <col min="28" max="28" width="19" customWidth="1"/>
    <col min="29" max="29" width="21" customWidth="1"/>
    <col min="30" max="16384" width="9.140625" hidden="1"/>
  </cols>
  <sheetData>
    <row r="1" spans="1:29" ht="28.5" customHeight="1" x14ac:dyDescent="0.25">
      <c r="A1" s="89" t="s">
        <v>157</v>
      </c>
      <c r="I1" s="90" t="s">
        <v>285</v>
      </c>
      <c r="T1" s="54"/>
      <c r="U1" s="54"/>
      <c r="V1" s="54"/>
      <c r="W1" s="54"/>
      <c r="X1" s="54"/>
    </row>
    <row r="2" spans="1:29" ht="18.75" x14ac:dyDescent="0.3">
      <c r="A2" s="89"/>
      <c r="I2" s="90"/>
      <c r="T2" s="54"/>
      <c r="U2" s="54"/>
      <c r="V2" s="54"/>
      <c r="W2" s="54"/>
      <c r="X2" s="54"/>
      <c r="Z2" s="55" t="s">
        <v>864</v>
      </c>
    </row>
    <row r="3" spans="1:29" s="114" customFormat="1" ht="63" x14ac:dyDescent="0.25">
      <c r="A3" s="112" t="s">
        <v>116</v>
      </c>
      <c r="B3" s="113" t="s">
        <v>441</v>
      </c>
      <c r="C3" s="112" t="s">
        <v>440</v>
      </c>
      <c r="D3" s="113" t="s">
        <v>3</v>
      </c>
      <c r="E3" s="112" t="s">
        <v>117</v>
      </c>
      <c r="F3" s="113" t="s">
        <v>4</v>
      </c>
      <c r="G3" s="113" t="s">
        <v>442</v>
      </c>
      <c r="H3" s="113" t="s">
        <v>558</v>
      </c>
      <c r="I3" s="113" t="s">
        <v>284</v>
      </c>
      <c r="J3" s="113" t="s">
        <v>0</v>
      </c>
      <c r="K3" s="113" t="s">
        <v>164</v>
      </c>
      <c r="L3" s="113" t="s">
        <v>1</v>
      </c>
      <c r="M3" s="113" t="s">
        <v>165</v>
      </c>
      <c r="N3" s="112" t="s">
        <v>166</v>
      </c>
      <c r="O3" s="112" t="s">
        <v>167</v>
      </c>
      <c r="P3" s="112" t="s">
        <v>168</v>
      </c>
      <c r="Q3" s="112" t="s">
        <v>169</v>
      </c>
      <c r="R3" s="112" t="s">
        <v>170</v>
      </c>
      <c r="S3" s="113" t="s">
        <v>130</v>
      </c>
      <c r="T3" s="112" t="s">
        <v>717</v>
      </c>
      <c r="U3" s="112" t="s">
        <v>129</v>
      </c>
      <c r="V3" s="112" t="s">
        <v>626</v>
      </c>
      <c r="W3" s="113" t="s">
        <v>627</v>
      </c>
      <c r="X3" s="112" t="s">
        <v>152</v>
      </c>
      <c r="Y3" s="113" t="s">
        <v>153</v>
      </c>
      <c r="Z3" s="113" t="s">
        <v>407</v>
      </c>
      <c r="AA3" s="113" t="s">
        <v>291</v>
      </c>
      <c r="AB3" s="113" t="s">
        <v>292</v>
      </c>
      <c r="AC3" s="113" t="s">
        <v>293</v>
      </c>
    </row>
    <row r="4" spans="1:29" ht="14.45" customHeight="1" x14ac:dyDescent="0.25">
      <c r="A4" s="54" t="s">
        <v>847</v>
      </c>
      <c r="B4" s="73">
        <v>8</v>
      </c>
      <c r="C4" s="73"/>
      <c r="F4" s="51" t="str">
        <f>IFERROR(VLOOKUP(D4,'Tabelas auxiliares'!$A$3:$B$61,2,FALSE),"")</f>
        <v/>
      </c>
      <c r="G4" s="51" t="str">
        <f>IFERROR(VLOOKUP($B4,'Tabelas auxiliares'!$A$65:$C$102,2,FALSE),"")</f>
        <v/>
      </c>
      <c r="H4" s="51" t="str">
        <f>IFERROR(VLOOKUP($B4,'Tabelas auxiliares'!$A$65:$C$102,3,FALSE),"")</f>
        <v/>
      </c>
      <c r="I4" t="s">
        <v>3615</v>
      </c>
      <c r="J4" t="s">
        <v>3616</v>
      </c>
      <c r="K4" t="s">
        <v>3617</v>
      </c>
      <c r="L4" t="s">
        <v>3618</v>
      </c>
      <c r="M4" t="s">
        <v>3619</v>
      </c>
      <c r="N4" t="s">
        <v>177</v>
      </c>
      <c r="O4" t="s">
        <v>178</v>
      </c>
      <c r="P4" t="s">
        <v>288</v>
      </c>
      <c r="Q4" t="s">
        <v>3620</v>
      </c>
      <c r="R4" t="s">
        <v>3621</v>
      </c>
      <c r="S4" t="s">
        <v>120</v>
      </c>
      <c r="T4" t="s">
        <v>174</v>
      </c>
      <c r="U4" t="s">
        <v>119</v>
      </c>
      <c r="V4" t="s">
        <v>734</v>
      </c>
      <c r="W4" t="s">
        <v>644</v>
      </c>
      <c r="X4" s="51" t="str">
        <f t="shared" ref="X4:X67" si="0">LEFT(V4,1)</f>
        <v>3</v>
      </c>
      <c r="Y4" s="51" t="str">
        <f>IF(T4="","",IF(AND(T4&lt;&gt;'Tabelas auxiliares'!$B$236,T4&lt;&gt;'Tabelas auxiliares'!$B$237),"FOLHA DE PESSOAL",IF(X4='Tabelas auxiliares'!$A$237,"CUSTEIO",IF(X4='Tabelas auxiliares'!$A$236,"INVESTIMENTO","ERRO - VERIFICAR"))))</f>
        <v>CUSTEIO</v>
      </c>
      <c r="Z4" s="44">
        <v>527.87</v>
      </c>
      <c r="AA4" s="44">
        <v>527.87</v>
      </c>
    </row>
    <row r="5" spans="1:29" ht="14.45" customHeight="1" x14ac:dyDescent="0.25">
      <c r="A5" t="s">
        <v>1099</v>
      </c>
      <c r="B5" s="73" t="s">
        <v>447</v>
      </c>
      <c r="C5" s="73" t="s">
        <v>1107</v>
      </c>
      <c r="D5" t="s">
        <v>69</v>
      </c>
      <c r="E5" t="s">
        <v>117</v>
      </c>
      <c r="F5" s="51" t="str">
        <f>IFERROR(VLOOKUP(D5,'Tabelas auxiliares'!$A$3:$B$61,2,FALSE),"")</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t="s">
        <v>3622</v>
      </c>
      <c r="J5" t="s">
        <v>3623</v>
      </c>
      <c r="K5" t="s">
        <v>3624</v>
      </c>
      <c r="L5" t="s">
        <v>3625</v>
      </c>
      <c r="M5" t="s">
        <v>176</v>
      </c>
      <c r="N5" t="s">
        <v>316</v>
      </c>
      <c r="O5" t="s">
        <v>178</v>
      </c>
      <c r="P5" t="s">
        <v>317</v>
      </c>
      <c r="Q5" t="s">
        <v>179</v>
      </c>
      <c r="R5" t="s">
        <v>176</v>
      </c>
      <c r="S5" t="s">
        <v>120</v>
      </c>
      <c r="T5" t="s">
        <v>174</v>
      </c>
      <c r="U5" t="s">
        <v>720</v>
      </c>
      <c r="V5" t="s">
        <v>719</v>
      </c>
      <c r="W5" t="s">
        <v>628</v>
      </c>
      <c r="X5" s="51" t="str">
        <f t="shared" si="0"/>
        <v>3</v>
      </c>
      <c r="Y5" s="51" t="str">
        <f>IF(T5="","",IF(AND(T5&lt;&gt;'Tabelas auxiliares'!$B$236,T5&lt;&gt;'Tabelas auxiliares'!$B$237),"FOLHA DE PESSOAL",IF(X5='Tabelas auxiliares'!$A$237,"CUSTEIO",IF(X5='Tabelas auxiliares'!$A$236,"INVESTIMENTO","ERRO - VERIFICAR"))))</f>
        <v>CUSTEIO</v>
      </c>
      <c r="Z5" s="44">
        <v>5200</v>
      </c>
      <c r="AA5" s="44">
        <v>5200</v>
      </c>
    </row>
    <row r="6" spans="1:29" ht="14.45" customHeight="1" x14ac:dyDescent="0.25">
      <c r="A6" t="s">
        <v>1099</v>
      </c>
      <c r="B6" s="73" t="s">
        <v>447</v>
      </c>
      <c r="C6" s="73" t="s">
        <v>1107</v>
      </c>
      <c r="D6" t="s">
        <v>69</v>
      </c>
      <c r="E6" t="s">
        <v>117</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t="s">
        <v>3626</v>
      </c>
      <c r="J6" t="s">
        <v>3627</v>
      </c>
      <c r="K6" t="s">
        <v>3628</v>
      </c>
      <c r="L6" t="s">
        <v>3629</v>
      </c>
      <c r="M6" t="s">
        <v>176</v>
      </c>
      <c r="N6" t="s">
        <v>177</v>
      </c>
      <c r="O6" t="s">
        <v>178</v>
      </c>
      <c r="P6" t="s">
        <v>288</v>
      </c>
      <c r="Q6" t="s">
        <v>179</v>
      </c>
      <c r="R6" t="s">
        <v>176</v>
      </c>
      <c r="S6" t="s">
        <v>120</v>
      </c>
      <c r="T6" t="s">
        <v>174</v>
      </c>
      <c r="U6" t="s">
        <v>119</v>
      </c>
      <c r="V6" t="s">
        <v>719</v>
      </c>
      <c r="W6" t="s">
        <v>628</v>
      </c>
      <c r="X6" s="51" t="str">
        <f t="shared" si="0"/>
        <v>3</v>
      </c>
      <c r="Y6" s="51" t="str">
        <f>IF(T6="","",IF(AND(T6&lt;&gt;'Tabelas auxiliares'!$B$236,T6&lt;&gt;'Tabelas auxiliares'!$B$237),"FOLHA DE PESSOAL",IF(X6='Tabelas auxiliares'!$A$237,"CUSTEIO",IF(X6='Tabelas auxiliares'!$A$236,"INVESTIMENTO","ERRO - VERIFICAR"))))</f>
        <v>CUSTEIO</v>
      </c>
      <c r="Z6" s="44">
        <v>1200</v>
      </c>
      <c r="AA6" s="44">
        <v>1200</v>
      </c>
    </row>
    <row r="7" spans="1:29" ht="14.45" customHeight="1" x14ac:dyDescent="0.25">
      <c r="A7" t="s">
        <v>1099</v>
      </c>
      <c r="B7" s="73" t="s">
        <v>447</v>
      </c>
      <c r="C7" s="73" t="s">
        <v>1107</v>
      </c>
      <c r="D7" t="s">
        <v>69</v>
      </c>
      <c r="E7" t="s">
        <v>117</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t="s">
        <v>3630</v>
      </c>
      <c r="J7" t="s">
        <v>3631</v>
      </c>
      <c r="K7" t="s">
        <v>3632</v>
      </c>
      <c r="L7" t="s">
        <v>3633</v>
      </c>
      <c r="M7" t="s">
        <v>176</v>
      </c>
      <c r="N7" t="s">
        <v>177</v>
      </c>
      <c r="O7" t="s">
        <v>178</v>
      </c>
      <c r="P7" t="s">
        <v>288</v>
      </c>
      <c r="Q7" t="s">
        <v>179</v>
      </c>
      <c r="R7" t="s">
        <v>176</v>
      </c>
      <c r="S7" t="s">
        <v>120</v>
      </c>
      <c r="T7" t="s">
        <v>174</v>
      </c>
      <c r="U7" t="s">
        <v>119</v>
      </c>
      <c r="V7" t="s">
        <v>719</v>
      </c>
      <c r="W7" t="s">
        <v>628</v>
      </c>
      <c r="X7" s="51" t="str">
        <f t="shared" si="0"/>
        <v>3</v>
      </c>
      <c r="Y7" s="51" t="str">
        <f>IF(T7="","",IF(AND(T7&lt;&gt;'Tabelas auxiliares'!$B$236,T7&lt;&gt;'Tabelas auxiliares'!$B$237),"FOLHA DE PESSOAL",IF(X7='Tabelas auxiliares'!$A$237,"CUSTEIO",IF(X7='Tabelas auxiliares'!$A$236,"INVESTIMENTO","ERRO - VERIFICAR"))))</f>
        <v>CUSTEIO</v>
      </c>
      <c r="Z7" s="44">
        <v>4800</v>
      </c>
      <c r="AA7" s="44">
        <v>4800</v>
      </c>
    </row>
    <row r="8" spans="1:29" ht="14.45" customHeight="1" x14ac:dyDescent="0.25">
      <c r="A8" t="s">
        <v>1099</v>
      </c>
      <c r="B8" s="73" t="s">
        <v>447</v>
      </c>
      <c r="C8" s="73" t="s">
        <v>1107</v>
      </c>
      <c r="D8" t="s">
        <v>69</v>
      </c>
      <c r="E8" t="s">
        <v>117</v>
      </c>
      <c r="F8" s="51" t="str">
        <f>IFERROR(VLOOKUP(D8,'Tabelas auxiliares'!$A$3:$B$61,2,FALSE),"")</f>
        <v>PROAP - PNAES</v>
      </c>
      <c r="G8" s="51" t="str">
        <f>IFERROR(VLOOKUP($B8,'Tabelas auxiliares'!$A$65:$C$102,2,FALSE),"")</f>
        <v>Assistência - Sociais</v>
      </c>
      <c r="H8" s="51" t="str">
        <f>IFERROR(VLOOKUP($B8,'Tabelas auxiliares'!$A$65:$C$102,3,FALSE),"")</f>
        <v>AUXILIO MORADIA / AUXILIO CRECHE / AUXILIO TRANSPORTE / BOLSA PERMANENCIA / BOLSA AUXILIO ALIMENTACAO AOS ESTUDANTES DE GRADUACAO / MONITORIA DE AÇÕES AFIRMATIVAS</v>
      </c>
      <c r="I8" t="s">
        <v>3630</v>
      </c>
      <c r="J8" t="s">
        <v>3631</v>
      </c>
      <c r="K8" t="s">
        <v>3634</v>
      </c>
      <c r="L8" t="s">
        <v>3633</v>
      </c>
      <c r="M8" t="s">
        <v>176</v>
      </c>
      <c r="N8" t="s">
        <v>316</v>
      </c>
      <c r="O8" t="s">
        <v>227</v>
      </c>
      <c r="P8" t="s">
        <v>318</v>
      </c>
      <c r="Q8" t="s">
        <v>179</v>
      </c>
      <c r="R8" t="s">
        <v>176</v>
      </c>
      <c r="S8" t="s">
        <v>120</v>
      </c>
      <c r="T8" t="s">
        <v>174</v>
      </c>
      <c r="U8" t="s">
        <v>806</v>
      </c>
      <c r="V8" t="s">
        <v>719</v>
      </c>
      <c r="W8" t="s">
        <v>628</v>
      </c>
      <c r="X8" s="51" t="str">
        <f t="shared" si="0"/>
        <v>3</v>
      </c>
      <c r="Y8" s="51" t="str">
        <f>IF(T8="","",IF(AND(T8&lt;&gt;'Tabelas auxiliares'!$B$236,T8&lt;&gt;'Tabelas auxiliares'!$B$237),"FOLHA DE PESSOAL",IF(X8='Tabelas auxiliares'!$A$237,"CUSTEIO",IF(X8='Tabelas auxiliares'!$A$236,"INVESTIMENTO","ERRO - VERIFICAR"))))</f>
        <v>CUSTEIO</v>
      </c>
      <c r="Z8" s="44">
        <v>1600</v>
      </c>
      <c r="AA8" s="44">
        <v>1600</v>
      </c>
    </row>
    <row r="9" spans="1:29" ht="14.45" customHeight="1" x14ac:dyDescent="0.25">
      <c r="A9" t="s">
        <v>1099</v>
      </c>
      <c r="B9" s="73" t="s">
        <v>447</v>
      </c>
      <c r="C9" s="73" t="s">
        <v>1107</v>
      </c>
      <c r="D9" t="s">
        <v>69</v>
      </c>
      <c r="E9" t="s">
        <v>117</v>
      </c>
      <c r="F9" s="51" t="str">
        <f>IFERROR(VLOOKUP(D9,'Tabelas auxiliares'!$A$3:$B$61,2,FALSE),"")</f>
        <v>PROAP - PNAES</v>
      </c>
      <c r="G9" s="51" t="str">
        <f>IFERROR(VLOOKUP($B9,'Tabelas auxiliares'!$A$65:$C$102,2,FALSE),"")</f>
        <v>Assistência - Sociais</v>
      </c>
      <c r="H9" s="51" t="str">
        <f>IFERROR(VLOOKUP($B9,'Tabelas auxiliares'!$A$65:$C$102,3,FALSE),"")</f>
        <v>AUXILIO MORADIA / AUXILIO CRECHE / AUXILIO TRANSPORTE / BOLSA PERMANENCIA / BOLSA AUXILIO ALIMENTACAO AOS ESTUDANTES DE GRADUACAO / MONITORIA DE AÇÕES AFIRMATIVAS</v>
      </c>
      <c r="I9" t="s">
        <v>3630</v>
      </c>
      <c r="J9" t="s">
        <v>3635</v>
      </c>
      <c r="K9" t="s">
        <v>3636</v>
      </c>
      <c r="L9" t="s">
        <v>3637</v>
      </c>
      <c r="M9" t="s">
        <v>176</v>
      </c>
      <c r="N9" t="s">
        <v>316</v>
      </c>
      <c r="O9" t="s">
        <v>178</v>
      </c>
      <c r="P9" t="s">
        <v>317</v>
      </c>
      <c r="Q9" t="s">
        <v>179</v>
      </c>
      <c r="R9" t="s">
        <v>176</v>
      </c>
      <c r="S9" t="s">
        <v>120</v>
      </c>
      <c r="T9" t="s">
        <v>174</v>
      </c>
      <c r="U9" t="s">
        <v>720</v>
      </c>
      <c r="V9" t="s">
        <v>719</v>
      </c>
      <c r="W9" t="s">
        <v>628</v>
      </c>
      <c r="X9" s="51" t="str">
        <f t="shared" si="0"/>
        <v>3</v>
      </c>
      <c r="Y9" s="51" t="str">
        <f>IF(T9="","",IF(AND(T9&lt;&gt;'Tabelas auxiliares'!$B$236,T9&lt;&gt;'Tabelas auxiliares'!$B$237),"FOLHA DE PESSOAL",IF(X9='Tabelas auxiliares'!$A$237,"CUSTEIO",IF(X9='Tabelas auxiliares'!$A$236,"INVESTIMENTO","ERRO - VERIFICAR"))))</f>
        <v>CUSTEIO</v>
      </c>
      <c r="Z9" s="44">
        <v>12500</v>
      </c>
      <c r="AA9" s="44">
        <v>12500</v>
      </c>
    </row>
    <row r="10" spans="1:29" ht="14.45" customHeight="1" x14ac:dyDescent="0.25">
      <c r="A10" t="s">
        <v>1099</v>
      </c>
      <c r="B10" s="73" t="s">
        <v>447</v>
      </c>
      <c r="C10" s="73" t="s">
        <v>1107</v>
      </c>
      <c r="D10" t="s">
        <v>69</v>
      </c>
      <c r="E10" t="s">
        <v>117</v>
      </c>
      <c r="F10" s="51" t="str">
        <f>IFERROR(VLOOKUP(D10,'Tabelas auxiliares'!$A$3:$B$61,2,FALSE),"")</f>
        <v>PROAP - PNAES</v>
      </c>
      <c r="G10" s="51" t="str">
        <f>IFERROR(VLOOKUP($B10,'Tabelas auxiliares'!$A$65:$C$102,2,FALSE),"")</f>
        <v>Assistência - Sociais</v>
      </c>
      <c r="H10" s="51" t="str">
        <f>IFERROR(VLOOKUP($B10,'Tabelas auxiliares'!$A$65:$C$102,3,FALSE),"")</f>
        <v>AUXILIO MORADIA / AUXILIO CRECHE / AUXILIO TRANSPORTE / BOLSA PERMANENCIA / BOLSA AUXILIO ALIMENTACAO AOS ESTUDANTES DE GRADUACAO / MONITORIA DE AÇÕES AFIRMATIVAS</v>
      </c>
      <c r="I10" t="s">
        <v>3638</v>
      </c>
      <c r="J10" t="s">
        <v>3639</v>
      </c>
      <c r="K10" t="s">
        <v>3640</v>
      </c>
      <c r="L10" t="s">
        <v>3641</v>
      </c>
      <c r="M10" t="s">
        <v>176</v>
      </c>
      <c r="N10" t="s">
        <v>182</v>
      </c>
      <c r="O10" t="s">
        <v>178</v>
      </c>
      <c r="P10" t="s">
        <v>2954</v>
      </c>
      <c r="Q10" t="s">
        <v>179</v>
      </c>
      <c r="R10" t="s">
        <v>176</v>
      </c>
      <c r="S10" t="s">
        <v>120</v>
      </c>
      <c r="T10" t="s">
        <v>319</v>
      </c>
      <c r="U10" t="s">
        <v>3642</v>
      </c>
      <c r="V10" t="s">
        <v>719</v>
      </c>
      <c r="W10" t="s">
        <v>628</v>
      </c>
      <c r="X10" s="51" t="str">
        <f t="shared" si="0"/>
        <v>3</v>
      </c>
      <c r="Y10" s="51" t="str">
        <f>IF(T10="","",IF(AND(T10&lt;&gt;'Tabelas auxiliares'!$B$236,T10&lt;&gt;'Tabelas auxiliares'!$B$237),"FOLHA DE PESSOAL",IF(X10='Tabelas auxiliares'!$A$237,"CUSTEIO",IF(X10='Tabelas auxiliares'!$A$236,"INVESTIMENTO","ERRO - VERIFICAR"))))</f>
        <v>CUSTEIO</v>
      </c>
      <c r="Z10" s="44">
        <v>42400</v>
      </c>
      <c r="AA10" s="44">
        <v>42400</v>
      </c>
    </row>
    <row r="11" spans="1:29" x14ac:dyDescent="0.25">
      <c r="A11" t="s">
        <v>1099</v>
      </c>
      <c r="B11" s="73" t="s">
        <v>447</v>
      </c>
      <c r="C11" s="73" t="s">
        <v>1107</v>
      </c>
      <c r="D11" t="s">
        <v>69</v>
      </c>
      <c r="E11" t="s">
        <v>117</v>
      </c>
      <c r="F11" s="51" t="str">
        <f>IFERROR(VLOOKUP(D11,'Tabelas auxiliares'!$A$3:$B$61,2,FALSE),"")</f>
        <v>PROAP - PNAES</v>
      </c>
      <c r="G11" s="51" t="str">
        <f>IFERROR(VLOOKUP($B11,'Tabelas auxiliares'!$A$65:$C$102,2,FALSE),"")</f>
        <v>Assistência - Sociais</v>
      </c>
      <c r="H11" s="51" t="str">
        <f>IFERROR(VLOOKUP($B11,'Tabelas auxiliares'!$A$65:$C$102,3,FALSE),"")</f>
        <v>AUXILIO MORADIA / AUXILIO CRECHE / AUXILIO TRANSPORTE / BOLSA PERMANENCIA / BOLSA AUXILIO ALIMENTACAO AOS ESTUDANTES DE GRADUACAO / MONITORIA DE AÇÕES AFIRMATIVAS</v>
      </c>
      <c r="I11" t="s">
        <v>3643</v>
      </c>
      <c r="J11" t="s">
        <v>3644</v>
      </c>
      <c r="K11" t="s">
        <v>3645</v>
      </c>
      <c r="L11" t="s">
        <v>3646</v>
      </c>
      <c r="M11" t="s">
        <v>176</v>
      </c>
      <c r="N11" t="s">
        <v>177</v>
      </c>
      <c r="O11" t="s">
        <v>178</v>
      </c>
      <c r="P11" t="s">
        <v>288</v>
      </c>
      <c r="Q11" t="s">
        <v>179</v>
      </c>
      <c r="R11" t="s">
        <v>176</v>
      </c>
      <c r="S11" t="s">
        <v>120</v>
      </c>
      <c r="T11" t="s">
        <v>174</v>
      </c>
      <c r="U11" t="s">
        <v>119</v>
      </c>
      <c r="V11" t="s">
        <v>719</v>
      </c>
      <c r="W11" t="s">
        <v>628</v>
      </c>
      <c r="X11" s="51" t="str">
        <f t="shared" si="0"/>
        <v>3</v>
      </c>
      <c r="Y11" s="51" t="str">
        <f>IF(T11="","",IF(AND(T11&lt;&gt;'Tabelas auxiliares'!$B$236,T11&lt;&gt;'Tabelas auxiliares'!$B$237),"FOLHA DE PESSOAL",IF(X11='Tabelas auxiliares'!$A$237,"CUSTEIO",IF(X11='Tabelas auxiliares'!$A$236,"INVESTIMENTO","ERRO - VERIFICAR"))))</f>
        <v>CUSTEIO</v>
      </c>
      <c r="Z11" s="44">
        <v>4366</v>
      </c>
      <c r="AA11" s="44">
        <v>4366</v>
      </c>
    </row>
    <row r="12" spans="1:29" ht="14.45" customHeight="1" x14ac:dyDescent="0.25">
      <c r="A12" t="s">
        <v>1099</v>
      </c>
      <c r="B12" s="73" t="s">
        <v>447</v>
      </c>
      <c r="C12" s="73" t="s">
        <v>1107</v>
      </c>
      <c r="D12" t="s">
        <v>69</v>
      </c>
      <c r="E12" t="s">
        <v>117</v>
      </c>
      <c r="F12" s="51" t="str">
        <f>IFERROR(VLOOKUP(D12,'Tabelas auxiliares'!$A$3:$B$61,2,FALSE),"")</f>
        <v>PROAP - PNAES</v>
      </c>
      <c r="G12" s="51" t="str">
        <f>IFERROR(VLOOKUP($B12,'Tabelas auxiliares'!$A$65:$C$102,2,FALSE),"")</f>
        <v>Assistência - Sociais</v>
      </c>
      <c r="H12" s="51" t="str">
        <f>IFERROR(VLOOKUP($B12,'Tabelas auxiliares'!$A$65:$C$102,3,FALSE),"")</f>
        <v>AUXILIO MORADIA / AUXILIO CRECHE / AUXILIO TRANSPORTE / BOLSA PERMANENCIA / BOLSA AUXILIO ALIMENTACAO AOS ESTUDANTES DE GRADUACAO / MONITORIA DE AÇÕES AFIRMATIVAS</v>
      </c>
      <c r="I12" t="s">
        <v>3313</v>
      </c>
      <c r="J12" t="s">
        <v>3647</v>
      </c>
      <c r="K12" t="s">
        <v>3648</v>
      </c>
      <c r="L12" t="s">
        <v>3649</v>
      </c>
      <c r="M12" t="s">
        <v>176</v>
      </c>
      <c r="N12" t="s">
        <v>316</v>
      </c>
      <c r="O12" t="s">
        <v>227</v>
      </c>
      <c r="P12" t="s">
        <v>318</v>
      </c>
      <c r="Q12" t="s">
        <v>179</v>
      </c>
      <c r="R12" t="s">
        <v>176</v>
      </c>
      <c r="S12" t="s">
        <v>120</v>
      </c>
      <c r="T12" t="s">
        <v>174</v>
      </c>
      <c r="U12" t="s">
        <v>806</v>
      </c>
      <c r="V12" t="s">
        <v>719</v>
      </c>
      <c r="W12" t="s">
        <v>628</v>
      </c>
      <c r="X12" s="51" t="str">
        <f t="shared" si="0"/>
        <v>3</v>
      </c>
      <c r="Y12" s="51" t="str">
        <f>IF(T12="","",IF(AND(T12&lt;&gt;'Tabelas auxiliares'!$B$236,T12&lt;&gt;'Tabelas auxiliares'!$B$237),"FOLHA DE PESSOAL",IF(X12='Tabelas auxiliares'!$A$237,"CUSTEIO",IF(X12='Tabelas auxiliares'!$A$236,"INVESTIMENTO","ERRO - VERIFICAR"))))</f>
        <v>CUSTEIO</v>
      </c>
      <c r="Z12" s="44">
        <v>872000</v>
      </c>
      <c r="AC12" s="44">
        <v>872000</v>
      </c>
    </row>
    <row r="13" spans="1:29" ht="14.45" customHeight="1" x14ac:dyDescent="0.25">
      <c r="A13" t="s">
        <v>1099</v>
      </c>
      <c r="B13" s="73" t="s">
        <v>447</v>
      </c>
      <c r="C13" s="73" t="s">
        <v>1107</v>
      </c>
      <c r="D13" t="s">
        <v>69</v>
      </c>
      <c r="E13" t="s">
        <v>117</v>
      </c>
      <c r="F13" s="51" t="str">
        <f>IFERROR(VLOOKUP(D13,'Tabelas auxiliares'!$A$3:$B$61,2,FALSE),"")</f>
        <v>PROAP - PNAES</v>
      </c>
      <c r="G13" s="51" t="str">
        <f>IFERROR(VLOOKUP($B13,'Tabelas auxiliares'!$A$65:$C$102,2,FALSE),"")</f>
        <v>Assistência - Sociais</v>
      </c>
      <c r="H13" s="51" t="str">
        <f>IFERROR(VLOOKUP($B13,'Tabelas auxiliares'!$A$65:$C$102,3,FALSE),"")</f>
        <v>AUXILIO MORADIA / AUXILIO CRECHE / AUXILIO TRANSPORTE / BOLSA PERMANENCIA / BOLSA AUXILIO ALIMENTACAO AOS ESTUDANTES DE GRADUACAO / MONITORIA DE AÇÕES AFIRMATIVAS</v>
      </c>
      <c r="I13" t="s">
        <v>3054</v>
      </c>
      <c r="J13" t="s">
        <v>3650</v>
      </c>
      <c r="K13" t="s">
        <v>3651</v>
      </c>
      <c r="L13" t="s">
        <v>3652</v>
      </c>
      <c r="M13" t="s">
        <v>176</v>
      </c>
      <c r="N13" t="s">
        <v>316</v>
      </c>
      <c r="O13" t="s">
        <v>178</v>
      </c>
      <c r="P13" t="s">
        <v>317</v>
      </c>
      <c r="Q13" t="s">
        <v>179</v>
      </c>
      <c r="R13" t="s">
        <v>176</v>
      </c>
      <c r="S13" t="s">
        <v>120</v>
      </c>
      <c r="T13" t="s">
        <v>174</v>
      </c>
      <c r="U13" t="s">
        <v>720</v>
      </c>
      <c r="V13" t="s">
        <v>719</v>
      </c>
      <c r="W13" t="s">
        <v>628</v>
      </c>
      <c r="X13" s="51" t="str">
        <f t="shared" si="0"/>
        <v>3</v>
      </c>
      <c r="Y13" s="51" t="str">
        <f>IF(T13="","",IF(AND(T13&lt;&gt;'Tabelas auxiliares'!$B$236,T13&lt;&gt;'Tabelas auxiliares'!$B$237),"FOLHA DE PESSOAL",IF(X13='Tabelas auxiliares'!$A$237,"CUSTEIO",IF(X13='Tabelas auxiliares'!$A$236,"INVESTIMENTO","ERRO - VERIFICAR"))))</f>
        <v>CUSTEIO</v>
      </c>
      <c r="Z13" s="44">
        <v>8346</v>
      </c>
      <c r="AC13" s="44">
        <v>8346</v>
      </c>
    </row>
    <row r="14" spans="1:29" ht="14.45" customHeight="1" x14ac:dyDescent="0.25">
      <c r="A14" t="s">
        <v>1099</v>
      </c>
      <c r="B14" s="73" t="s">
        <v>447</v>
      </c>
      <c r="C14" s="73" t="s">
        <v>1107</v>
      </c>
      <c r="D14" t="s">
        <v>69</v>
      </c>
      <c r="E14" t="s">
        <v>117</v>
      </c>
      <c r="F14" s="51" t="str">
        <f>IFERROR(VLOOKUP(D14,'Tabelas auxiliares'!$A$3:$B$61,2,FALSE),"")</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t="s">
        <v>3653</v>
      </c>
      <c r="J14" t="s">
        <v>3654</v>
      </c>
      <c r="K14" t="s">
        <v>3655</v>
      </c>
      <c r="L14" t="s">
        <v>3656</v>
      </c>
      <c r="M14" t="s">
        <v>176</v>
      </c>
      <c r="N14" t="s">
        <v>316</v>
      </c>
      <c r="O14" t="s">
        <v>178</v>
      </c>
      <c r="P14" t="s">
        <v>317</v>
      </c>
      <c r="Q14" t="s">
        <v>179</v>
      </c>
      <c r="R14" t="s">
        <v>176</v>
      </c>
      <c r="S14" t="s">
        <v>120</v>
      </c>
      <c r="T14" t="s">
        <v>174</v>
      </c>
      <c r="U14" t="s">
        <v>720</v>
      </c>
      <c r="V14" t="s">
        <v>719</v>
      </c>
      <c r="W14" t="s">
        <v>628</v>
      </c>
      <c r="X14" s="51" t="str">
        <f t="shared" si="0"/>
        <v>3</v>
      </c>
      <c r="Y14" s="51" t="str">
        <f>IF(T14="","",IF(AND(T14&lt;&gt;'Tabelas auxiliares'!$B$236,T14&lt;&gt;'Tabelas auxiliares'!$B$237),"FOLHA DE PESSOAL",IF(X14='Tabelas auxiliares'!$A$237,"CUSTEIO",IF(X14='Tabelas auxiliares'!$A$236,"INVESTIMENTO","ERRO - VERIFICAR"))))</f>
        <v>CUSTEIO</v>
      </c>
      <c r="Z14" s="44">
        <v>4200</v>
      </c>
      <c r="AC14" s="44">
        <v>4200</v>
      </c>
    </row>
    <row r="15" spans="1:29" x14ac:dyDescent="0.25">
      <c r="A15" t="s">
        <v>1099</v>
      </c>
      <c r="B15" s="73" t="s">
        <v>447</v>
      </c>
      <c r="C15" s="73" t="s">
        <v>1107</v>
      </c>
      <c r="D15" t="s">
        <v>69</v>
      </c>
      <c r="E15" t="s">
        <v>117</v>
      </c>
      <c r="F15" s="51" t="str">
        <f>IFERROR(VLOOKUP(D15,'Tabelas auxiliares'!$A$3:$B$61,2,FALSE),"")</f>
        <v>PROAP - PNAES</v>
      </c>
      <c r="G15" s="51" t="str">
        <f>IFERROR(VLOOKUP($B15,'Tabelas auxiliares'!$A$65:$C$102,2,FALSE),"")</f>
        <v>Assistência - Sociais</v>
      </c>
      <c r="H15" s="51" t="str">
        <f>IFERROR(VLOOKUP($B15,'Tabelas auxiliares'!$A$65:$C$102,3,FALSE),"")</f>
        <v>AUXILIO MORADIA / AUXILIO CRECHE / AUXILIO TRANSPORTE / BOLSA PERMANENCIA / BOLSA AUXILIO ALIMENTACAO AOS ESTUDANTES DE GRADUACAO / MONITORIA DE AÇÕES AFIRMATIVAS</v>
      </c>
      <c r="I15" t="s">
        <v>3657</v>
      </c>
      <c r="J15" t="s">
        <v>3658</v>
      </c>
      <c r="K15" t="s">
        <v>3659</v>
      </c>
      <c r="L15" t="s">
        <v>3660</v>
      </c>
      <c r="M15" t="s">
        <v>176</v>
      </c>
      <c r="N15" t="s">
        <v>316</v>
      </c>
      <c r="O15" t="s">
        <v>183</v>
      </c>
      <c r="P15" t="s">
        <v>3661</v>
      </c>
      <c r="Q15" t="s">
        <v>179</v>
      </c>
      <c r="R15" t="s">
        <v>176</v>
      </c>
      <c r="S15" t="s">
        <v>120</v>
      </c>
      <c r="T15" t="s">
        <v>174</v>
      </c>
      <c r="U15" t="s">
        <v>3662</v>
      </c>
      <c r="V15" t="s">
        <v>719</v>
      </c>
      <c r="W15" t="s">
        <v>628</v>
      </c>
      <c r="X15" s="51" t="str">
        <f t="shared" si="0"/>
        <v>3</v>
      </c>
      <c r="Y15" s="51" t="str">
        <f>IF(T15="","",IF(AND(T15&lt;&gt;'Tabelas auxiliares'!$B$236,T15&lt;&gt;'Tabelas auxiliares'!$B$237),"FOLHA DE PESSOAL",IF(X15='Tabelas auxiliares'!$A$237,"CUSTEIO",IF(X15='Tabelas auxiliares'!$A$236,"INVESTIMENTO","ERRO - VERIFICAR"))))</f>
        <v>CUSTEIO</v>
      </c>
      <c r="Z15" s="44">
        <v>113600</v>
      </c>
      <c r="AC15" s="44">
        <v>113600</v>
      </c>
    </row>
    <row r="16" spans="1:29" ht="14.45" customHeight="1" x14ac:dyDescent="0.25">
      <c r="A16" t="s">
        <v>1099</v>
      </c>
      <c r="B16" s="73" t="s">
        <v>447</v>
      </c>
      <c r="C16" s="73" t="s">
        <v>1107</v>
      </c>
      <c r="D16" t="s">
        <v>69</v>
      </c>
      <c r="E16" t="s">
        <v>117</v>
      </c>
      <c r="F16" s="51" t="str">
        <f>IFERROR(VLOOKUP(D16,'Tabelas auxiliares'!$A$3:$B$61,2,FALSE),"")</f>
        <v>PROAP - PNAES</v>
      </c>
      <c r="G16" s="51" t="str">
        <f>IFERROR(VLOOKUP($B16,'Tabelas auxiliares'!$A$65:$C$102,2,FALSE),"")</f>
        <v>Assistência - Sociais</v>
      </c>
      <c r="H16" s="51" t="str">
        <f>IFERROR(VLOOKUP($B16,'Tabelas auxiliares'!$A$65:$C$102,3,FALSE),"")</f>
        <v>AUXILIO MORADIA / AUXILIO CRECHE / AUXILIO TRANSPORTE / BOLSA PERMANENCIA / BOLSA AUXILIO ALIMENTACAO AOS ESTUDANTES DE GRADUACAO / MONITORIA DE AÇÕES AFIRMATIVAS</v>
      </c>
      <c r="I16" t="s">
        <v>3663</v>
      </c>
      <c r="J16" t="s">
        <v>3654</v>
      </c>
      <c r="K16" t="s">
        <v>3664</v>
      </c>
      <c r="L16" t="s">
        <v>3665</v>
      </c>
      <c r="M16" t="s">
        <v>176</v>
      </c>
      <c r="N16" t="s">
        <v>316</v>
      </c>
      <c r="O16" t="s">
        <v>227</v>
      </c>
      <c r="P16" t="s">
        <v>318</v>
      </c>
      <c r="Q16" t="s">
        <v>179</v>
      </c>
      <c r="R16" t="s">
        <v>176</v>
      </c>
      <c r="S16" t="s">
        <v>120</v>
      </c>
      <c r="T16" t="s">
        <v>174</v>
      </c>
      <c r="U16" t="s">
        <v>806</v>
      </c>
      <c r="V16" t="s">
        <v>719</v>
      </c>
      <c r="W16" t="s">
        <v>628</v>
      </c>
      <c r="X16" s="51" t="str">
        <f t="shared" si="0"/>
        <v>3</v>
      </c>
      <c r="Y16" s="51" t="str">
        <f>IF(T16="","",IF(AND(T16&lt;&gt;'Tabelas auxiliares'!$B$236,T16&lt;&gt;'Tabelas auxiliares'!$B$237),"FOLHA DE PESSOAL",IF(X16='Tabelas auxiliares'!$A$237,"CUSTEIO",IF(X16='Tabelas auxiliares'!$A$236,"INVESTIMENTO","ERRO - VERIFICAR"))))</f>
        <v>CUSTEIO</v>
      </c>
      <c r="Z16" s="44">
        <v>134100</v>
      </c>
      <c r="AC16" s="44">
        <v>134100</v>
      </c>
    </row>
    <row r="17" spans="1:29" ht="14.45" customHeight="1" x14ac:dyDescent="0.25">
      <c r="A17" t="s">
        <v>1099</v>
      </c>
      <c r="B17" s="73" t="s">
        <v>447</v>
      </c>
      <c r="C17" s="73" t="s">
        <v>1107</v>
      </c>
      <c r="D17" t="s">
        <v>69</v>
      </c>
      <c r="E17" t="s">
        <v>117</v>
      </c>
      <c r="F17" s="51" t="str">
        <f>IFERROR(VLOOKUP(D17,'Tabelas auxiliares'!$A$3:$B$61,2,FALSE),"")</f>
        <v>PROAP - PNAES</v>
      </c>
      <c r="G17" s="51" t="str">
        <f>IFERROR(VLOOKUP($B17,'Tabelas auxiliares'!$A$65:$C$102,2,FALSE),"")</f>
        <v>Assistência - Sociais</v>
      </c>
      <c r="H17" s="51" t="str">
        <f>IFERROR(VLOOKUP($B17,'Tabelas auxiliares'!$A$65:$C$102,3,FALSE),"")</f>
        <v>AUXILIO MORADIA / AUXILIO CRECHE / AUXILIO TRANSPORTE / BOLSA PERMANENCIA / BOLSA AUXILIO ALIMENTACAO AOS ESTUDANTES DE GRADUACAO / MONITORIA DE AÇÕES AFIRMATIVAS</v>
      </c>
      <c r="I17" t="s">
        <v>3663</v>
      </c>
      <c r="J17" t="s">
        <v>3654</v>
      </c>
      <c r="K17" t="s">
        <v>3666</v>
      </c>
      <c r="L17" t="s">
        <v>3665</v>
      </c>
      <c r="M17" t="s">
        <v>176</v>
      </c>
      <c r="N17" t="s">
        <v>316</v>
      </c>
      <c r="O17" t="s">
        <v>178</v>
      </c>
      <c r="P17" t="s">
        <v>317</v>
      </c>
      <c r="Q17" t="s">
        <v>179</v>
      </c>
      <c r="R17" t="s">
        <v>176</v>
      </c>
      <c r="S17" t="s">
        <v>120</v>
      </c>
      <c r="T17" t="s">
        <v>174</v>
      </c>
      <c r="U17" t="s">
        <v>720</v>
      </c>
      <c r="V17" t="s">
        <v>719</v>
      </c>
      <c r="W17" t="s">
        <v>628</v>
      </c>
      <c r="X17" s="51" t="str">
        <f t="shared" si="0"/>
        <v>3</v>
      </c>
      <c r="Y17" s="51" t="str">
        <f>IF(T17="","",IF(AND(T17&lt;&gt;'Tabelas auxiliares'!$B$236,T17&lt;&gt;'Tabelas auxiliares'!$B$237),"FOLHA DE PESSOAL",IF(X17='Tabelas auxiliares'!$A$237,"CUSTEIO",IF(X17='Tabelas auxiliares'!$A$236,"INVESTIMENTO","ERRO - VERIFICAR"))))</f>
        <v>CUSTEIO</v>
      </c>
      <c r="Z17" s="44">
        <v>65700</v>
      </c>
      <c r="AC17" s="44">
        <v>65700</v>
      </c>
    </row>
    <row r="18" spans="1:29" ht="14.45" customHeight="1" x14ac:dyDescent="0.25">
      <c r="A18" t="s">
        <v>1099</v>
      </c>
      <c r="B18" s="73" t="s">
        <v>447</v>
      </c>
      <c r="C18" s="73" t="s">
        <v>1107</v>
      </c>
      <c r="D18" t="s">
        <v>69</v>
      </c>
      <c r="E18" t="s">
        <v>117</v>
      </c>
      <c r="F18" s="51" t="str">
        <f>IFERROR(VLOOKUP(D18,'Tabelas auxiliares'!$A$3:$B$61,2,FALSE),"")</f>
        <v>PROAP - PNAES</v>
      </c>
      <c r="G18" s="51" t="str">
        <f>IFERROR(VLOOKUP($B18,'Tabelas auxiliares'!$A$65:$C$102,2,FALSE),"")</f>
        <v>Assistência - Sociais</v>
      </c>
      <c r="H18" s="51" t="str">
        <f>IFERROR(VLOOKUP($B18,'Tabelas auxiliares'!$A$65:$C$102,3,FALSE),"")</f>
        <v>AUXILIO MORADIA / AUXILIO CRECHE / AUXILIO TRANSPORTE / BOLSA PERMANENCIA / BOLSA AUXILIO ALIMENTACAO AOS ESTUDANTES DE GRADUACAO / MONITORIA DE AÇÕES AFIRMATIVAS</v>
      </c>
      <c r="I18" t="s">
        <v>3667</v>
      </c>
      <c r="J18" t="s">
        <v>1652</v>
      </c>
      <c r="K18" t="s">
        <v>3668</v>
      </c>
      <c r="L18" t="s">
        <v>3669</v>
      </c>
      <c r="M18" t="s">
        <v>320</v>
      </c>
      <c r="N18" t="s">
        <v>316</v>
      </c>
      <c r="O18" t="s">
        <v>178</v>
      </c>
      <c r="P18" t="s">
        <v>317</v>
      </c>
      <c r="Q18" t="s">
        <v>179</v>
      </c>
      <c r="R18" t="s">
        <v>176</v>
      </c>
      <c r="S18" t="s">
        <v>120</v>
      </c>
      <c r="T18" t="s">
        <v>174</v>
      </c>
      <c r="U18" t="s">
        <v>720</v>
      </c>
      <c r="V18" t="s">
        <v>807</v>
      </c>
      <c r="W18" t="s">
        <v>695</v>
      </c>
      <c r="X18" s="51" t="str">
        <f t="shared" si="0"/>
        <v>3</v>
      </c>
      <c r="Y18" s="51" t="str">
        <f>IF(T18="","",IF(AND(T18&lt;&gt;'Tabelas auxiliares'!$B$236,T18&lt;&gt;'Tabelas auxiliares'!$B$237),"FOLHA DE PESSOAL",IF(X18='Tabelas auxiliares'!$A$237,"CUSTEIO",IF(X18='Tabelas auxiliares'!$A$236,"INVESTIMENTO","ERRO - VERIFICAR"))))</f>
        <v>CUSTEIO</v>
      </c>
      <c r="Z18" s="44">
        <v>10653.49</v>
      </c>
      <c r="AC18" s="44">
        <v>10653.49</v>
      </c>
    </row>
    <row r="19" spans="1:29" ht="14.45" customHeight="1" x14ac:dyDescent="0.25">
      <c r="A19" t="s">
        <v>1099</v>
      </c>
      <c r="B19" s="73" t="s">
        <v>447</v>
      </c>
      <c r="C19" s="73" t="s">
        <v>1107</v>
      </c>
      <c r="D19" t="s">
        <v>69</v>
      </c>
      <c r="E19" t="s">
        <v>117</v>
      </c>
      <c r="F19" s="51" t="str">
        <f>IFERROR(VLOOKUP(D19,'Tabelas auxiliares'!$A$3:$B$61,2,FALSE),"")</f>
        <v>PROAP - PNAES</v>
      </c>
      <c r="G19" s="51" t="str">
        <f>IFERROR(VLOOKUP($B19,'Tabelas auxiliares'!$A$65:$C$102,2,FALSE),"")</f>
        <v>Assistência - Sociais</v>
      </c>
      <c r="H19" s="51" t="str">
        <f>IFERROR(VLOOKUP($B19,'Tabelas auxiliares'!$A$65:$C$102,3,FALSE),"")</f>
        <v>AUXILIO MORADIA / AUXILIO CRECHE / AUXILIO TRANSPORTE / BOLSA PERMANENCIA / BOLSA AUXILIO ALIMENTACAO AOS ESTUDANTES DE GRADUACAO / MONITORIA DE AÇÕES AFIRMATIVAS</v>
      </c>
      <c r="I19" t="s">
        <v>3670</v>
      </c>
      <c r="J19" t="s">
        <v>1494</v>
      </c>
      <c r="K19" t="s">
        <v>3671</v>
      </c>
      <c r="L19" t="s">
        <v>321</v>
      </c>
      <c r="M19" t="s">
        <v>320</v>
      </c>
      <c r="N19" t="s">
        <v>316</v>
      </c>
      <c r="O19" t="s">
        <v>178</v>
      </c>
      <c r="P19" t="s">
        <v>317</v>
      </c>
      <c r="Q19" t="s">
        <v>179</v>
      </c>
      <c r="R19" t="s">
        <v>176</v>
      </c>
      <c r="S19" t="s">
        <v>120</v>
      </c>
      <c r="T19" t="s">
        <v>174</v>
      </c>
      <c r="U19" t="s">
        <v>720</v>
      </c>
      <c r="V19" t="s">
        <v>807</v>
      </c>
      <c r="W19" t="s">
        <v>695</v>
      </c>
      <c r="X19" s="51" t="str">
        <f t="shared" si="0"/>
        <v>3</v>
      </c>
      <c r="Y19" s="51" t="str">
        <f>IF(T19="","",IF(AND(T19&lt;&gt;'Tabelas auxiliares'!$B$236,T19&lt;&gt;'Tabelas auxiliares'!$B$237),"FOLHA DE PESSOAL",IF(X19='Tabelas auxiliares'!$A$237,"CUSTEIO",IF(X19='Tabelas auxiliares'!$A$236,"INVESTIMENTO","ERRO - VERIFICAR"))))</f>
        <v>CUSTEIO</v>
      </c>
      <c r="Z19" s="44">
        <v>2054.5700000000002</v>
      </c>
      <c r="AC19" s="44">
        <v>2054.5700000000002</v>
      </c>
    </row>
    <row r="20" spans="1:29" ht="14.45" customHeight="1" x14ac:dyDescent="0.25">
      <c r="A20" t="s">
        <v>1099</v>
      </c>
      <c r="B20" s="73" t="s">
        <v>447</v>
      </c>
      <c r="C20" s="73" t="s">
        <v>1107</v>
      </c>
      <c r="D20" t="s">
        <v>69</v>
      </c>
      <c r="E20" t="s">
        <v>117</v>
      </c>
      <c r="F20" s="51" t="str">
        <f>IFERROR(VLOOKUP(D20,'Tabelas auxiliares'!$A$3:$B$61,2,FALSE),"")</f>
        <v>PROAP - PNAES</v>
      </c>
      <c r="G20" s="51" t="str">
        <f>IFERROR(VLOOKUP($B20,'Tabelas auxiliares'!$A$65:$C$102,2,FALSE),"")</f>
        <v>Assistência - Sociais</v>
      </c>
      <c r="H20" s="51" t="str">
        <f>IFERROR(VLOOKUP($B20,'Tabelas auxiliares'!$A$65:$C$102,3,FALSE),"")</f>
        <v>AUXILIO MORADIA / AUXILIO CRECHE / AUXILIO TRANSPORTE / BOLSA PERMANENCIA / BOLSA AUXILIO ALIMENTACAO AOS ESTUDANTES DE GRADUACAO / MONITORIA DE AÇÕES AFIRMATIVAS</v>
      </c>
      <c r="I20" t="s">
        <v>3670</v>
      </c>
      <c r="J20" t="s">
        <v>1494</v>
      </c>
      <c r="K20" t="s">
        <v>3672</v>
      </c>
      <c r="L20" t="s">
        <v>321</v>
      </c>
      <c r="M20" t="s">
        <v>320</v>
      </c>
      <c r="N20" t="s">
        <v>316</v>
      </c>
      <c r="O20" t="s">
        <v>178</v>
      </c>
      <c r="P20" t="s">
        <v>317</v>
      </c>
      <c r="Q20" t="s">
        <v>179</v>
      </c>
      <c r="R20" t="s">
        <v>176</v>
      </c>
      <c r="S20" t="s">
        <v>120</v>
      </c>
      <c r="T20" t="s">
        <v>174</v>
      </c>
      <c r="U20" t="s">
        <v>720</v>
      </c>
      <c r="V20" t="s">
        <v>807</v>
      </c>
      <c r="W20" t="s">
        <v>695</v>
      </c>
      <c r="X20" s="51" t="str">
        <f t="shared" si="0"/>
        <v>3</v>
      </c>
      <c r="Y20" s="51" t="str">
        <f>IF(T20="","",IF(AND(T20&lt;&gt;'Tabelas auxiliares'!$B$236,T20&lt;&gt;'Tabelas auxiliares'!$B$237),"FOLHA DE PESSOAL",IF(X20='Tabelas auxiliares'!$A$237,"CUSTEIO",IF(X20='Tabelas auxiliares'!$A$236,"INVESTIMENTO","ERRO - VERIFICAR"))))</f>
        <v>CUSTEIO</v>
      </c>
      <c r="Z20" s="44">
        <v>11287.64</v>
      </c>
      <c r="AC20" s="44">
        <v>11287.64</v>
      </c>
    </row>
    <row r="21" spans="1:29" ht="14.45" customHeight="1" x14ac:dyDescent="0.25">
      <c r="A21" t="s">
        <v>1099</v>
      </c>
      <c r="B21" s="73" t="s">
        <v>447</v>
      </c>
      <c r="C21" s="73" t="s">
        <v>1107</v>
      </c>
      <c r="D21" t="s">
        <v>69</v>
      </c>
      <c r="E21" t="s">
        <v>117</v>
      </c>
      <c r="F21" s="51" t="str">
        <f>IFERROR(VLOOKUP(D21,'Tabelas auxiliares'!$A$3:$B$61,2,FALSE),"")</f>
        <v>PROAP - PNAES</v>
      </c>
      <c r="G21" s="51" t="str">
        <f>IFERROR(VLOOKUP($B21,'Tabelas auxiliares'!$A$65:$C$102,2,FALSE),"")</f>
        <v>Assistência - Sociais</v>
      </c>
      <c r="H21" s="51" t="str">
        <f>IFERROR(VLOOKUP($B21,'Tabelas auxiliares'!$A$65:$C$102,3,FALSE),"")</f>
        <v>AUXILIO MORADIA / AUXILIO CRECHE / AUXILIO TRANSPORTE / BOLSA PERMANENCIA / BOLSA AUXILIO ALIMENTACAO AOS ESTUDANTES DE GRADUACAO / MONITORIA DE AÇÕES AFIRMATIVAS</v>
      </c>
      <c r="I21" t="s">
        <v>3670</v>
      </c>
      <c r="J21" t="s">
        <v>1494</v>
      </c>
      <c r="K21" t="s">
        <v>3673</v>
      </c>
      <c r="L21" t="s">
        <v>321</v>
      </c>
      <c r="M21" t="s">
        <v>320</v>
      </c>
      <c r="N21" t="s">
        <v>316</v>
      </c>
      <c r="O21" t="s">
        <v>178</v>
      </c>
      <c r="P21" t="s">
        <v>317</v>
      </c>
      <c r="Q21" t="s">
        <v>179</v>
      </c>
      <c r="R21" t="s">
        <v>176</v>
      </c>
      <c r="S21" t="s">
        <v>120</v>
      </c>
      <c r="T21" t="s">
        <v>174</v>
      </c>
      <c r="U21" t="s">
        <v>720</v>
      </c>
      <c r="V21" t="s">
        <v>807</v>
      </c>
      <c r="W21" t="s">
        <v>695</v>
      </c>
      <c r="X21" s="51" t="str">
        <f t="shared" si="0"/>
        <v>3</v>
      </c>
      <c r="Y21" s="51" t="str">
        <f>IF(T21="","",IF(AND(T21&lt;&gt;'Tabelas auxiliares'!$B$236,T21&lt;&gt;'Tabelas auxiliares'!$B$237),"FOLHA DE PESSOAL",IF(X21='Tabelas auxiliares'!$A$237,"CUSTEIO",IF(X21='Tabelas auxiliares'!$A$236,"INVESTIMENTO","ERRO - VERIFICAR"))))</f>
        <v>CUSTEIO</v>
      </c>
      <c r="Z21" s="44">
        <v>17433.84</v>
      </c>
      <c r="AC21" s="44">
        <v>17433.84</v>
      </c>
    </row>
    <row r="22" spans="1:29" ht="14.45" customHeight="1" x14ac:dyDescent="0.25">
      <c r="A22" t="s">
        <v>1099</v>
      </c>
      <c r="B22" s="73" t="s">
        <v>447</v>
      </c>
      <c r="C22" s="73" t="s">
        <v>1107</v>
      </c>
      <c r="D22" t="s">
        <v>69</v>
      </c>
      <c r="E22" t="s">
        <v>117</v>
      </c>
      <c r="F22" s="51" t="str">
        <f>IFERROR(VLOOKUP(D22,'Tabelas auxiliares'!$A$3:$B$61,2,FALSE),"")</f>
        <v>PROAP - PNAES</v>
      </c>
      <c r="G22" s="51" t="str">
        <f>IFERROR(VLOOKUP($B22,'Tabelas auxiliares'!$A$65:$C$102,2,FALSE),"")</f>
        <v>Assistência - Sociais</v>
      </c>
      <c r="H22" s="51" t="str">
        <f>IFERROR(VLOOKUP($B22,'Tabelas auxiliares'!$A$65:$C$102,3,FALSE),"")</f>
        <v>AUXILIO MORADIA / AUXILIO CRECHE / AUXILIO TRANSPORTE / BOLSA PERMANENCIA / BOLSA AUXILIO ALIMENTACAO AOS ESTUDANTES DE GRADUACAO / MONITORIA DE AÇÕES AFIRMATIVAS</v>
      </c>
      <c r="I22" t="s">
        <v>3670</v>
      </c>
      <c r="J22" t="s">
        <v>1494</v>
      </c>
      <c r="K22" t="s">
        <v>3674</v>
      </c>
      <c r="L22" t="s">
        <v>321</v>
      </c>
      <c r="M22" t="s">
        <v>320</v>
      </c>
      <c r="N22" t="s">
        <v>316</v>
      </c>
      <c r="O22" t="s">
        <v>178</v>
      </c>
      <c r="P22" t="s">
        <v>317</v>
      </c>
      <c r="Q22" t="s">
        <v>179</v>
      </c>
      <c r="R22" t="s">
        <v>176</v>
      </c>
      <c r="S22" t="s">
        <v>120</v>
      </c>
      <c r="T22" t="s">
        <v>174</v>
      </c>
      <c r="U22" t="s">
        <v>720</v>
      </c>
      <c r="V22" t="s">
        <v>807</v>
      </c>
      <c r="W22" t="s">
        <v>695</v>
      </c>
      <c r="X22" s="51" t="str">
        <f t="shared" si="0"/>
        <v>3</v>
      </c>
      <c r="Y22" s="51" t="str">
        <f>IF(T22="","",IF(AND(T22&lt;&gt;'Tabelas auxiliares'!$B$236,T22&lt;&gt;'Tabelas auxiliares'!$B$237),"FOLHA DE PESSOAL",IF(X22='Tabelas auxiliares'!$A$237,"CUSTEIO",IF(X22='Tabelas auxiliares'!$A$236,"INVESTIMENTO","ERRO - VERIFICAR"))))</f>
        <v>CUSTEIO</v>
      </c>
      <c r="Z22" s="44">
        <v>15254.41</v>
      </c>
      <c r="AC22" s="44">
        <v>15254.41</v>
      </c>
    </row>
    <row r="23" spans="1:29" ht="14.45" customHeight="1" x14ac:dyDescent="0.25">
      <c r="A23" t="s">
        <v>1099</v>
      </c>
      <c r="B23" s="73" t="s">
        <v>447</v>
      </c>
      <c r="C23" s="73" t="s">
        <v>1107</v>
      </c>
      <c r="D23" t="s">
        <v>69</v>
      </c>
      <c r="E23" t="s">
        <v>117</v>
      </c>
      <c r="F23" s="51" t="str">
        <f>IFERROR(VLOOKUP(D23,'Tabelas auxiliares'!$A$3:$B$61,2,FALSE),"")</f>
        <v>PROAP - PNAES</v>
      </c>
      <c r="G23" s="51" t="str">
        <f>IFERROR(VLOOKUP($B23,'Tabelas auxiliares'!$A$65:$C$102,2,FALSE),"")</f>
        <v>Assistência - Sociais</v>
      </c>
      <c r="H23" s="51" t="str">
        <f>IFERROR(VLOOKUP($B23,'Tabelas auxiliares'!$A$65:$C$102,3,FALSE),"")</f>
        <v>AUXILIO MORADIA / AUXILIO CRECHE / AUXILIO TRANSPORTE / BOLSA PERMANENCIA / BOLSA AUXILIO ALIMENTACAO AOS ESTUDANTES DE GRADUACAO / MONITORIA DE AÇÕES AFIRMATIVAS</v>
      </c>
      <c r="I23" t="s">
        <v>3670</v>
      </c>
      <c r="J23" t="s">
        <v>1494</v>
      </c>
      <c r="K23" t="s">
        <v>3675</v>
      </c>
      <c r="L23" t="s">
        <v>321</v>
      </c>
      <c r="M23" t="s">
        <v>320</v>
      </c>
      <c r="N23" t="s">
        <v>316</v>
      </c>
      <c r="O23" t="s">
        <v>178</v>
      </c>
      <c r="P23" t="s">
        <v>317</v>
      </c>
      <c r="Q23" t="s">
        <v>179</v>
      </c>
      <c r="R23" t="s">
        <v>176</v>
      </c>
      <c r="S23" t="s">
        <v>120</v>
      </c>
      <c r="T23" t="s">
        <v>174</v>
      </c>
      <c r="U23" t="s">
        <v>720</v>
      </c>
      <c r="V23" t="s">
        <v>807</v>
      </c>
      <c r="W23" t="s">
        <v>695</v>
      </c>
      <c r="X23" s="51" t="str">
        <f t="shared" si="0"/>
        <v>3</v>
      </c>
      <c r="Y23" s="51" t="str">
        <f>IF(T23="","",IF(AND(T23&lt;&gt;'Tabelas auxiliares'!$B$236,T23&lt;&gt;'Tabelas auxiliares'!$B$237),"FOLHA DE PESSOAL",IF(X23='Tabelas auxiliares'!$A$237,"CUSTEIO",IF(X23='Tabelas auxiliares'!$A$236,"INVESTIMENTO","ERRO - VERIFICAR"))))</f>
        <v>CUSTEIO</v>
      </c>
      <c r="Z23" s="44">
        <v>29284.22</v>
      </c>
      <c r="AC23" s="44">
        <v>29284.22</v>
      </c>
    </row>
    <row r="24" spans="1:29" ht="14.45" customHeight="1" x14ac:dyDescent="0.25">
      <c r="A24" t="s">
        <v>1099</v>
      </c>
      <c r="B24" s="73" t="s">
        <v>447</v>
      </c>
      <c r="C24" s="73" t="s">
        <v>1107</v>
      </c>
      <c r="D24" t="s">
        <v>69</v>
      </c>
      <c r="E24" t="s">
        <v>117</v>
      </c>
      <c r="F24" s="51" t="str">
        <f>IFERROR(VLOOKUP(D24,'Tabelas auxiliares'!$A$3:$B$61,2,FALSE),"")</f>
        <v>PROAP - PNAES</v>
      </c>
      <c r="G24" s="51" t="str">
        <f>IFERROR(VLOOKUP($B24,'Tabelas auxiliares'!$A$65:$C$102,2,FALSE),"")</f>
        <v>Assistência - Sociais</v>
      </c>
      <c r="H24" s="51" t="str">
        <f>IFERROR(VLOOKUP($B24,'Tabelas auxiliares'!$A$65:$C$102,3,FALSE),"")</f>
        <v>AUXILIO MORADIA / AUXILIO CRECHE / AUXILIO TRANSPORTE / BOLSA PERMANENCIA / BOLSA AUXILIO ALIMENTACAO AOS ESTUDANTES DE GRADUACAO / MONITORIA DE AÇÕES AFIRMATIVAS</v>
      </c>
      <c r="I24" t="s">
        <v>3670</v>
      </c>
      <c r="J24" t="s">
        <v>1494</v>
      </c>
      <c r="K24" t="s">
        <v>3676</v>
      </c>
      <c r="L24" t="s">
        <v>321</v>
      </c>
      <c r="M24" t="s">
        <v>320</v>
      </c>
      <c r="N24" t="s">
        <v>316</v>
      </c>
      <c r="O24" t="s">
        <v>178</v>
      </c>
      <c r="P24" t="s">
        <v>317</v>
      </c>
      <c r="Q24" t="s">
        <v>179</v>
      </c>
      <c r="R24" t="s">
        <v>176</v>
      </c>
      <c r="S24" t="s">
        <v>120</v>
      </c>
      <c r="T24" t="s">
        <v>174</v>
      </c>
      <c r="U24" t="s">
        <v>720</v>
      </c>
      <c r="V24" t="s">
        <v>807</v>
      </c>
      <c r="W24" t="s">
        <v>695</v>
      </c>
      <c r="X24" s="51" t="str">
        <f t="shared" si="0"/>
        <v>3</v>
      </c>
      <c r="Y24" s="51" t="str">
        <f>IF(T24="","",IF(AND(T24&lt;&gt;'Tabelas auxiliares'!$B$236,T24&lt;&gt;'Tabelas auxiliares'!$B$237),"FOLHA DE PESSOAL",IF(X24='Tabelas auxiliares'!$A$237,"CUSTEIO",IF(X24='Tabelas auxiliares'!$A$236,"INVESTIMENTO","ERRO - VERIFICAR"))))</f>
        <v>CUSTEIO</v>
      </c>
      <c r="Z24" s="44">
        <v>2679</v>
      </c>
      <c r="AC24" s="44">
        <v>2679</v>
      </c>
    </row>
    <row r="25" spans="1:29" x14ac:dyDescent="0.25">
      <c r="A25" t="s">
        <v>1099</v>
      </c>
      <c r="B25" s="73" t="s">
        <v>447</v>
      </c>
      <c r="C25" s="73" t="s">
        <v>1107</v>
      </c>
      <c r="D25" t="s">
        <v>69</v>
      </c>
      <c r="E25" t="s">
        <v>117</v>
      </c>
      <c r="F25" s="51" t="str">
        <f>IFERROR(VLOOKUP(D25,'Tabelas auxiliares'!$A$3:$B$61,2,FALSE),"")</f>
        <v>PROAP - PNAES</v>
      </c>
      <c r="G25" s="51" t="str">
        <f>IFERROR(VLOOKUP($B25,'Tabelas auxiliares'!$A$65:$C$102,2,FALSE),"")</f>
        <v>Assistência - Sociais</v>
      </c>
      <c r="H25" s="51" t="str">
        <f>IFERROR(VLOOKUP($B25,'Tabelas auxiliares'!$A$65:$C$102,3,FALSE),"")</f>
        <v>AUXILIO MORADIA / AUXILIO CRECHE / AUXILIO TRANSPORTE / BOLSA PERMANENCIA / BOLSA AUXILIO ALIMENTACAO AOS ESTUDANTES DE GRADUACAO / MONITORIA DE AÇÕES AFIRMATIVAS</v>
      </c>
      <c r="I25" t="s">
        <v>3677</v>
      </c>
      <c r="J25" t="s">
        <v>3678</v>
      </c>
      <c r="K25" t="s">
        <v>3679</v>
      </c>
      <c r="L25" t="s">
        <v>3680</v>
      </c>
      <c r="M25" t="s">
        <v>176</v>
      </c>
      <c r="N25" t="s">
        <v>316</v>
      </c>
      <c r="O25" t="s">
        <v>227</v>
      </c>
      <c r="P25" t="s">
        <v>318</v>
      </c>
      <c r="Q25" t="s">
        <v>179</v>
      </c>
      <c r="R25" t="s">
        <v>176</v>
      </c>
      <c r="S25" t="s">
        <v>120</v>
      </c>
      <c r="T25" t="s">
        <v>174</v>
      </c>
      <c r="U25" t="s">
        <v>806</v>
      </c>
      <c r="V25" t="s">
        <v>719</v>
      </c>
      <c r="W25" t="s">
        <v>628</v>
      </c>
      <c r="X25" s="51" t="str">
        <f t="shared" si="0"/>
        <v>3</v>
      </c>
      <c r="Y25" s="51" t="str">
        <f>IF(T25="","",IF(AND(T25&lt;&gt;'Tabelas auxiliares'!$B$236,T25&lt;&gt;'Tabelas auxiliares'!$B$237),"FOLHA DE PESSOAL",IF(X25='Tabelas auxiliares'!$A$237,"CUSTEIO",IF(X25='Tabelas auxiliares'!$A$236,"INVESTIMENTO","ERRO - VERIFICAR"))))</f>
        <v>CUSTEIO</v>
      </c>
      <c r="Z25" s="44">
        <v>60.49</v>
      </c>
      <c r="AC25" s="44">
        <v>60.49</v>
      </c>
    </row>
    <row r="26" spans="1:29" x14ac:dyDescent="0.25">
      <c r="A26" t="s">
        <v>1099</v>
      </c>
      <c r="B26" s="73" t="s">
        <v>447</v>
      </c>
      <c r="C26" s="73" t="s">
        <v>1107</v>
      </c>
      <c r="D26" t="s">
        <v>69</v>
      </c>
      <c r="E26" t="s">
        <v>117</v>
      </c>
      <c r="F26" s="51" t="str">
        <f>IFERROR(VLOOKUP(D26,'Tabelas auxiliares'!$A$3:$B$61,2,FALSE),"")</f>
        <v>PROAP - PNAES</v>
      </c>
      <c r="G26" s="51" t="str">
        <f>IFERROR(VLOOKUP($B26,'Tabelas auxiliares'!$A$65:$C$102,2,FALSE),"")</f>
        <v>Assistência - Sociais</v>
      </c>
      <c r="H26" s="51" t="str">
        <f>IFERROR(VLOOKUP($B26,'Tabelas auxiliares'!$A$65:$C$102,3,FALSE),"")</f>
        <v>AUXILIO MORADIA / AUXILIO CRECHE / AUXILIO TRANSPORTE / BOLSA PERMANENCIA / BOLSA AUXILIO ALIMENTACAO AOS ESTUDANTES DE GRADUACAO / MONITORIA DE AÇÕES AFIRMATIVAS</v>
      </c>
      <c r="I26" t="s">
        <v>3677</v>
      </c>
      <c r="J26" t="s">
        <v>3678</v>
      </c>
      <c r="K26" t="s">
        <v>3681</v>
      </c>
      <c r="L26" t="s">
        <v>3680</v>
      </c>
      <c r="M26" t="s">
        <v>176</v>
      </c>
      <c r="N26" t="s">
        <v>177</v>
      </c>
      <c r="O26" t="s">
        <v>178</v>
      </c>
      <c r="P26" t="s">
        <v>288</v>
      </c>
      <c r="Q26" t="s">
        <v>179</v>
      </c>
      <c r="R26" t="s">
        <v>176</v>
      </c>
      <c r="S26" t="s">
        <v>120</v>
      </c>
      <c r="T26" t="s">
        <v>174</v>
      </c>
      <c r="U26" t="s">
        <v>119</v>
      </c>
      <c r="V26" t="s">
        <v>719</v>
      </c>
      <c r="W26" t="s">
        <v>628</v>
      </c>
      <c r="X26" s="51" t="str">
        <f t="shared" si="0"/>
        <v>3</v>
      </c>
      <c r="Y26" s="51" t="str">
        <f>IF(T26="","",IF(AND(T26&lt;&gt;'Tabelas auxiliares'!$B$236,T26&lt;&gt;'Tabelas auxiliares'!$B$237),"FOLHA DE PESSOAL",IF(X26='Tabelas auxiliares'!$A$237,"CUSTEIO",IF(X26='Tabelas auxiliares'!$A$236,"INVESTIMENTO","ERRO - VERIFICAR"))))</f>
        <v>CUSTEIO</v>
      </c>
      <c r="Z26" s="44">
        <v>479.51</v>
      </c>
      <c r="AC26" s="44">
        <v>479.51</v>
      </c>
    </row>
    <row r="27" spans="1:29" ht="14.45" customHeight="1" x14ac:dyDescent="0.25">
      <c r="A27" t="s">
        <v>1099</v>
      </c>
      <c r="B27" s="73" t="s">
        <v>447</v>
      </c>
      <c r="C27" s="73" t="s">
        <v>1107</v>
      </c>
      <c r="D27" t="s">
        <v>69</v>
      </c>
      <c r="E27" t="s">
        <v>117</v>
      </c>
      <c r="F27" s="51" t="str">
        <f>IFERROR(VLOOKUP(D27,'Tabelas auxiliares'!$A$3:$B$61,2,FALSE),"")</f>
        <v>PROAP - PNAES</v>
      </c>
      <c r="G27" s="51" t="str">
        <f>IFERROR(VLOOKUP($B27,'Tabelas auxiliares'!$A$65:$C$102,2,FALSE),"")</f>
        <v>Assistência - Sociais</v>
      </c>
      <c r="H27" s="51" t="str">
        <f>IFERROR(VLOOKUP($B27,'Tabelas auxiliares'!$A$65:$C$102,3,FALSE),"")</f>
        <v>AUXILIO MORADIA / AUXILIO CRECHE / AUXILIO TRANSPORTE / BOLSA PERMANENCIA / BOLSA AUXILIO ALIMENTACAO AOS ESTUDANTES DE GRADUACAO / MONITORIA DE AÇÕES AFIRMATIVAS</v>
      </c>
      <c r="I27" t="s">
        <v>3682</v>
      </c>
      <c r="J27" t="s">
        <v>1494</v>
      </c>
      <c r="K27" t="s">
        <v>3683</v>
      </c>
      <c r="L27" t="s">
        <v>321</v>
      </c>
      <c r="M27" t="s">
        <v>320</v>
      </c>
      <c r="N27" t="s">
        <v>177</v>
      </c>
      <c r="O27" t="s">
        <v>178</v>
      </c>
      <c r="P27" t="s">
        <v>288</v>
      </c>
      <c r="Q27" t="s">
        <v>179</v>
      </c>
      <c r="R27" t="s">
        <v>176</v>
      </c>
      <c r="S27" t="s">
        <v>120</v>
      </c>
      <c r="T27" t="s">
        <v>174</v>
      </c>
      <c r="U27" t="s">
        <v>119</v>
      </c>
      <c r="V27" t="s">
        <v>807</v>
      </c>
      <c r="W27" t="s">
        <v>695</v>
      </c>
      <c r="X27" s="51" t="str">
        <f t="shared" si="0"/>
        <v>3</v>
      </c>
      <c r="Y27" s="51" t="str">
        <f>IF(T27="","",IF(AND(T27&lt;&gt;'Tabelas auxiliares'!$B$236,T27&lt;&gt;'Tabelas auxiliares'!$B$237),"FOLHA DE PESSOAL",IF(X27='Tabelas auxiliares'!$A$237,"CUSTEIO",IF(X27='Tabelas auxiliares'!$A$236,"INVESTIMENTO","ERRO - VERIFICAR"))))</f>
        <v>CUSTEIO</v>
      </c>
      <c r="Z27" s="44">
        <v>5713.92</v>
      </c>
      <c r="AC27" s="44">
        <v>5713.92</v>
      </c>
    </row>
    <row r="28" spans="1:29" ht="14.45" customHeight="1" x14ac:dyDescent="0.25">
      <c r="A28" t="s">
        <v>1099</v>
      </c>
      <c r="B28" s="73" t="s">
        <v>447</v>
      </c>
      <c r="C28" s="73" t="s">
        <v>1107</v>
      </c>
      <c r="D28" t="s">
        <v>69</v>
      </c>
      <c r="E28" t="s">
        <v>117</v>
      </c>
      <c r="F28" s="51" t="str">
        <f>IFERROR(VLOOKUP(D28,'Tabelas auxiliares'!$A$3:$B$61,2,FALSE),"")</f>
        <v>PROAP - PNAES</v>
      </c>
      <c r="G28" s="51" t="str">
        <f>IFERROR(VLOOKUP($B28,'Tabelas auxiliares'!$A$65:$C$102,2,FALSE),"")</f>
        <v>Assistência - Sociais</v>
      </c>
      <c r="H28" s="51" t="str">
        <f>IFERROR(VLOOKUP($B28,'Tabelas auxiliares'!$A$65:$C$102,3,FALSE),"")</f>
        <v>AUXILIO MORADIA / AUXILIO CRECHE / AUXILIO TRANSPORTE / BOLSA PERMANENCIA / BOLSA AUXILIO ALIMENTACAO AOS ESTUDANTES DE GRADUACAO / MONITORIA DE AÇÕES AFIRMATIVAS</v>
      </c>
      <c r="I28" t="s">
        <v>3682</v>
      </c>
      <c r="J28" t="s">
        <v>1494</v>
      </c>
      <c r="K28" t="s">
        <v>3684</v>
      </c>
      <c r="L28" t="s">
        <v>321</v>
      </c>
      <c r="M28" t="s">
        <v>320</v>
      </c>
      <c r="N28" t="s">
        <v>177</v>
      </c>
      <c r="O28" t="s">
        <v>178</v>
      </c>
      <c r="P28" t="s">
        <v>288</v>
      </c>
      <c r="Q28" t="s">
        <v>179</v>
      </c>
      <c r="R28" t="s">
        <v>176</v>
      </c>
      <c r="S28" t="s">
        <v>120</v>
      </c>
      <c r="T28" t="s">
        <v>174</v>
      </c>
      <c r="U28" t="s">
        <v>119</v>
      </c>
      <c r="V28" t="s">
        <v>807</v>
      </c>
      <c r="W28" t="s">
        <v>695</v>
      </c>
      <c r="X28" s="51" t="str">
        <f t="shared" si="0"/>
        <v>3</v>
      </c>
      <c r="Y28" s="51" t="str">
        <f>IF(T28="","",IF(AND(T28&lt;&gt;'Tabelas auxiliares'!$B$236,T28&lt;&gt;'Tabelas auxiliares'!$B$237),"FOLHA DE PESSOAL",IF(X28='Tabelas auxiliares'!$A$237,"CUSTEIO",IF(X28='Tabelas auxiliares'!$A$236,"INVESTIMENTO","ERRO - VERIFICAR"))))</f>
        <v>CUSTEIO</v>
      </c>
      <c r="Z28" s="44">
        <v>30742.080000000002</v>
      </c>
      <c r="AC28" s="44">
        <v>30742.080000000002</v>
      </c>
    </row>
    <row r="29" spans="1:29" ht="14.45" customHeight="1" x14ac:dyDescent="0.25">
      <c r="A29" t="s">
        <v>1099</v>
      </c>
      <c r="B29" s="73" t="s">
        <v>447</v>
      </c>
      <c r="C29" s="73" t="s">
        <v>1107</v>
      </c>
      <c r="D29" t="s">
        <v>69</v>
      </c>
      <c r="E29" t="s">
        <v>117</v>
      </c>
      <c r="F29" s="51" t="str">
        <f>IFERROR(VLOOKUP(D29,'Tabelas auxiliares'!$A$3:$B$61,2,FALSE),"")</f>
        <v>PROAP - PNAES</v>
      </c>
      <c r="G29" s="51" t="str">
        <f>IFERROR(VLOOKUP($B29,'Tabelas auxiliares'!$A$65:$C$102,2,FALSE),"")</f>
        <v>Assistência - Sociais</v>
      </c>
      <c r="H29" s="51" t="str">
        <f>IFERROR(VLOOKUP($B29,'Tabelas auxiliares'!$A$65:$C$102,3,FALSE),"")</f>
        <v>AUXILIO MORADIA / AUXILIO CRECHE / AUXILIO TRANSPORTE / BOLSA PERMANENCIA / BOLSA AUXILIO ALIMENTACAO AOS ESTUDANTES DE GRADUACAO / MONITORIA DE AÇÕES AFIRMATIVAS</v>
      </c>
      <c r="I29" t="s">
        <v>3682</v>
      </c>
      <c r="J29" t="s">
        <v>1494</v>
      </c>
      <c r="K29" t="s">
        <v>3685</v>
      </c>
      <c r="L29" t="s">
        <v>321</v>
      </c>
      <c r="M29" t="s">
        <v>320</v>
      </c>
      <c r="N29" t="s">
        <v>177</v>
      </c>
      <c r="O29" t="s">
        <v>178</v>
      </c>
      <c r="P29" t="s">
        <v>288</v>
      </c>
      <c r="Q29" t="s">
        <v>179</v>
      </c>
      <c r="R29" t="s">
        <v>176</v>
      </c>
      <c r="S29" t="s">
        <v>120</v>
      </c>
      <c r="T29" t="s">
        <v>174</v>
      </c>
      <c r="U29" t="s">
        <v>119</v>
      </c>
      <c r="V29" t="s">
        <v>807</v>
      </c>
      <c r="W29" t="s">
        <v>695</v>
      </c>
      <c r="X29" s="51" t="str">
        <f t="shared" si="0"/>
        <v>3</v>
      </c>
      <c r="Y29" s="51" t="str">
        <f>IF(T29="","",IF(AND(T29&lt;&gt;'Tabelas auxiliares'!$B$236,T29&lt;&gt;'Tabelas auxiliares'!$B$237),"FOLHA DE PESSOAL",IF(X29='Tabelas auxiliares'!$A$237,"CUSTEIO",IF(X29='Tabelas auxiliares'!$A$236,"INVESTIMENTO","ERRO - VERIFICAR"))))</f>
        <v>CUSTEIO</v>
      </c>
      <c r="Z29" s="44">
        <v>38286.239999999998</v>
      </c>
      <c r="AC29" s="44">
        <v>38286.239999999998</v>
      </c>
    </row>
    <row r="30" spans="1:29" ht="14.45" customHeight="1" x14ac:dyDescent="0.25">
      <c r="A30" t="s">
        <v>1099</v>
      </c>
      <c r="B30" s="73" t="s">
        <v>447</v>
      </c>
      <c r="C30" s="73" t="s">
        <v>1107</v>
      </c>
      <c r="D30" t="s">
        <v>69</v>
      </c>
      <c r="E30" t="s">
        <v>117</v>
      </c>
      <c r="F30" s="51" t="str">
        <f>IFERROR(VLOOKUP(D30,'Tabelas auxiliares'!$A$3:$B$61,2,FALSE),"")</f>
        <v>PROAP - PNAES</v>
      </c>
      <c r="G30" s="51" t="str">
        <f>IFERROR(VLOOKUP($B30,'Tabelas auxiliares'!$A$65:$C$102,2,FALSE),"")</f>
        <v>Assistência - Sociais</v>
      </c>
      <c r="H30" s="51" t="str">
        <f>IFERROR(VLOOKUP($B30,'Tabelas auxiliares'!$A$65:$C$102,3,FALSE),"")</f>
        <v>AUXILIO MORADIA / AUXILIO CRECHE / AUXILIO TRANSPORTE / BOLSA PERMANENCIA / BOLSA AUXILIO ALIMENTACAO AOS ESTUDANTES DE GRADUACAO / MONITORIA DE AÇÕES AFIRMATIVAS</v>
      </c>
      <c r="I30" t="s">
        <v>3682</v>
      </c>
      <c r="J30" t="s">
        <v>1494</v>
      </c>
      <c r="K30" t="s">
        <v>3686</v>
      </c>
      <c r="L30" t="s">
        <v>321</v>
      </c>
      <c r="M30" t="s">
        <v>320</v>
      </c>
      <c r="N30" t="s">
        <v>177</v>
      </c>
      <c r="O30" t="s">
        <v>178</v>
      </c>
      <c r="P30" t="s">
        <v>288</v>
      </c>
      <c r="Q30" t="s">
        <v>179</v>
      </c>
      <c r="R30" t="s">
        <v>176</v>
      </c>
      <c r="S30" t="s">
        <v>120</v>
      </c>
      <c r="T30" t="s">
        <v>174</v>
      </c>
      <c r="U30" t="s">
        <v>119</v>
      </c>
      <c r="V30" t="s">
        <v>807</v>
      </c>
      <c r="W30" t="s">
        <v>695</v>
      </c>
      <c r="X30" s="51" t="str">
        <f t="shared" si="0"/>
        <v>3</v>
      </c>
      <c r="Y30" s="51" t="str">
        <f>IF(T30="","",IF(AND(T30&lt;&gt;'Tabelas auxiliares'!$B$236,T30&lt;&gt;'Tabelas auxiliares'!$B$237),"FOLHA DE PESSOAL",IF(X30='Tabelas auxiliares'!$A$237,"CUSTEIO",IF(X30='Tabelas auxiliares'!$A$236,"INVESTIMENTO","ERRO - VERIFICAR"))))</f>
        <v>CUSTEIO</v>
      </c>
      <c r="Z30" s="44">
        <v>20921.28</v>
      </c>
      <c r="AC30" s="44">
        <v>20921.28</v>
      </c>
    </row>
    <row r="31" spans="1:29" ht="14.45" customHeight="1" x14ac:dyDescent="0.25">
      <c r="A31" t="s">
        <v>1099</v>
      </c>
      <c r="B31" s="73" t="s">
        <v>447</v>
      </c>
      <c r="C31" s="73" t="s">
        <v>1107</v>
      </c>
      <c r="D31" t="s">
        <v>69</v>
      </c>
      <c r="E31" t="s">
        <v>117</v>
      </c>
      <c r="F31" s="51" t="str">
        <f>IFERROR(VLOOKUP(D31,'Tabelas auxiliares'!$A$3:$B$61,2,FALSE),"")</f>
        <v>PROAP - PNAES</v>
      </c>
      <c r="G31" s="51" t="str">
        <f>IFERROR(VLOOKUP($B31,'Tabelas auxiliares'!$A$65:$C$102,2,FALSE),"")</f>
        <v>Assistência - Sociais</v>
      </c>
      <c r="H31" s="51" t="str">
        <f>IFERROR(VLOOKUP($B31,'Tabelas auxiliares'!$A$65:$C$102,3,FALSE),"")</f>
        <v>AUXILIO MORADIA / AUXILIO CRECHE / AUXILIO TRANSPORTE / BOLSA PERMANENCIA / BOLSA AUXILIO ALIMENTACAO AOS ESTUDANTES DE GRADUACAO / MONITORIA DE AÇÕES AFIRMATIVAS</v>
      </c>
      <c r="I31" t="s">
        <v>3682</v>
      </c>
      <c r="J31" t="s">
        <v>1494</v>
      </c>
      <c r="K31" t="s">
        <v>3687</v>
      </c>
      <c r="L31" t="s">
        <v>321</v>
      </c>
      <c r="M31" t="s">
        <v>320</v>
      </c>
      <c r="N31" t="s">
        <v>177</v>
      </c>
      <c r="O31" t="s">
        <v>178</v>
      </c>
      <c r="P31" t="s">
        <v>288</v>
      </c>
      <c r="Q31" t="s">
        <v>179</v>
      </c>
      <c r="R31" t="s">
        <v>176</v>
      </c>
      <c r="S31" t="s">
        <v>180</v>
      </c>
      <c r="T31" t="s">
        <v>174</v>
      </c>
      <c r="U31" t="s">
        <v>119</v>
      </c>
      <c r="V31" t="s">
        <v>807</v>
      </c>
      <c r="W31" t="s">
        <v>695</v>
      </c>
      <c r="X31" s="51" t="str">
        <f t="shared" si="0"/>
        <v>3</v>
      </c>
      <c r="Y31" s="51" t="str">
        <f>IF(T31="","",IF(AND(T31&lt;&gt;'Tabelas auxiliares'!$B$236,T31&lt;&gt;'Tabelas auxiliares'!$B$237),"FOLHA DE PESSOAL",IF(X31='Tabelas auxiliares'!$A$237,"CUSTEIO",IF(X31='Tabelas auxiliares'!$A$236,"INVESTIMENTO","ERRO - VERIFICAR"))))</f>
        <v>CUSTEIO</v>
      </c>
      <c r="Z31" s="44">
        <v>37438.080000000002</v>
      </c>
      <c r="AC31" s="44">
        <v>37438.080000000002</v>
      </c>
    </row>
    <row r="32" spans="1:29" ht="14.45" customHeight="1" x14ac:dyDescent="0.25">
      <c r="A32" t="s">
        <v>1099</v>
      </c>
      <c r="B32" s="73" t="s">
        <v>447</v>
      </c>
      <c r="C32" s="73" t="s">
        <v>1107</v>
      </c>
      <c r="D32" t="s">
        <v>69</v>
      </c>
      <c r="E32" t="s">
        <v>117</v>
      </c>
      <c r="F32" s="51" t="str">
        <f>IFERROR(VLOOKUP(D32,'Tabelas auxiliares'!$A$3:$B$61,2,FALSE),"")</f>
        <v>PROAP - PNAES</v>
      </c>
      <c r="G32" s="51" t="str">
        <f>IFERROR(VLOOKUP($B32,'Tabelas auxiliares'!$A$65:$C$102,2,FALSE),"")</f>
        <v>Assistência - Sociais</v>
      </c>
      <c r="H32" s="51" t="str">
        <f>IFERROR(VLOOKUP($B32,'Tabelas auxiliares'!$A$65:$C$102,3,FALSE),"")</f>
        <v>AUXILIO MORADIA / AUXILIO CRECHE / AUXILIO TRANSPORTE / BOLSA PERMANENCIA / BOLSA AUXILIO ALIMENTACAO AOS ESTUDANTES DE GRADUACAO / MONITORIA DE AÇÕES AFIRMATIVAS</v>
      </c>
      <c r="I32" t="s">
        <v>3682</v>
      </c>
      <c r="J32" t="s">
        <v>1494</v>
      </c>
      <c r="K32" t="s">
        <v>3688</v>
      </c>
      <c r="L32" t="s">
        <v>321</v>
      </c>
      <c r="M32" t="s">
        <v>320</v>
      </c>
      <c r="N32" t="s">
        <v>177</v>
      </c>
      <c r="O32" t="s">
        <v>178</v>
      </c>
      <c r="P32" t="s">
        <v>288</v>
      </c>
      <c r="Q32" t="s">
        <v>179</v>
      </c>
      <c r="R32" t="s">
        <v>176</v>
      </c>
      <c r="S32" t="s">
        <v>180</v>
      </c>
      <c r="T32" t="s">
        <v>174</v>
      </c>
      <c r="U32" t="s">
        <v>119</v>
      </c>
      <c r="V32" t="s">
        <v>807</v>
      </c>
      <c r="W32" t="s">
        <v>695</v>
      </c>
      <c r="X32" s="51" t="str">
        <f t="shared" si="0"/>
        <v>3</v>
      </c>
      <c r="Y32" s="51" t="str">
        <f>IF(T32="","",IF(AND(T32&lt;&gt;'Tabelas auxiliares'!$B$236,T32&lt;&gt;'Tabelas auxiliares'!$B$237),"FOLHA DE PESSOAL",IF(X32='Tabelas auxiliares'!$A$237,"CUSTEIO",IF(X32='Tabelas auxiliares'!$A$236,"INVESTIMENTO","ERRO - VERIFICAR"))))</f>
        <v>CUSTEIO</v>
      </c>
      <c r="Z32" s="44">
        <v>123102.24</v>
      </c>
      <c r="AC32" s="44">
        <v>123102.24</v>
      </c>
    </row>
    <row r="33" spans="1:29" ht="14.45" customHeight="1" x14ac:dyDescent="0.25">
      <c r="A33" t="s">
        <v>1099</v>
      </c>
      <c r="B33" s="73" t="s">
        <v>447</v>
      </c>
      <c r="C33" s="73" t="s">
        <v>1107</v>
      </c>
      <c r="D33" t="s">
        <v>69</v>
      </c>
      <c r="E33" t="s">
        <v>117</v>
      </c>
      <c r="F33" s="51" t="str">
        <f>IFERROR(VLOOKUP(D33,'Tabelas auxiliares'!$A$3:$B$61,2,FALSE),"")</f>
        <v>PROAP - PNAES</v>
      </c>
      <c r="G33" s="51" t="str">
        <f>IFERROR(VLOOKUP($B33,'Tabelas auxiliares'!$A$65:$C$102,2,FALSE),"")</f>
        <v>Assistência - Sociais</v>
      </c>
      <c r="H33" s="51" t="str">
        <f>IFERROR(VLOOKUP($B33,'Tabelas auxiliares'!$A$65:$C$102,3,FALSE),"")</f>
        <v>AUXILIO MORADIA / AUXILIO CRECHE / AUXILIO TRANSPORTE / BOLSA PERMANENCIA / BOLSA AUXILIO ALIMENTACAO AOS ESTUDANTES DE GRADUACAO / MONITORIA DE AÇÕES AFIRMATIVAS</v>
      </c>
      <c r="I33" t="s">
        <v>3682</v>
      </c>
      <c r="J33" t="s">
        <v>1494</v>
      </c>
      <c r="K33" t="s">
        <v>3689</v>
      </c>
      <c r="L33" t="s">
        <v>321</v>
      </c>
      <c r="M33" t="s">
        <v>320</v>
      </c>
      <c r="N33" t="s">
        <v>177</v>
      </c>
      <c r="O33" t="s">
        <v>178</v>
      </c>
      <c r="P33" t="s">
        <v>288</v>
      </c>
      <c r="Q33" t="s">
        <v>179</v>
      </c>
      <c r="R33" t="s">
        <v>176</v>
      </c>
      <c r="S33" t="s">
        <v>180</v>
      </c>
      <c r="T33" t="s">
        <v>174</v>
      </c>
      <c r="U33" t="s">
        <v>119</v>
      </c>
      <c r="V33" t="s">
        <v>807</v>
      </c>
      <c r="W33" t="s">
        <v>695</v>
      </c>
      <c r="X33" s="51" t="str">
        <f t="shared" si="0"/>
        <v>3</v>
      </c>
      <c r="Y33" s="51" t="str">
        <f>IF(T33="","",IF(AND(T33&lt;&gt;'Tabelas auxiliares'!$B$236,T33&lt;&gt;'Tabelas auxiliares'!$B$237),"FOLHA DE PESSOAL",IF(X33='Tabelas auxiliares'!$A$237,"CUSTEIO",IF(X33='Tabelas auxiliares'!$A$236,"INVESTIMENTO","ERRO - VERIFICAR"))))</f>
        <v>CUSTEIO</v>
      </c>
      <c r="Z33" s="44">
        <v>78432.479999999996</v>
      </c>
      <c r="AC33" s="44">
        <v>78432.479999999996</v>
      </c>
    </row>
    <row r="34" spans="1:29" ht="14.45" customHeight="1" x14ac:dyDescent="0.25">
      <c r="A34" t="s">
        <v>1099</v>
      </c>
      <c r="B34" s="73" t="s">
        <v>450</v>
      </c>
      <c r="C34" s="73" t="s">
        <v>1115</v>
      </c>
      <c r="D34" t="s">
        <v>15</v>
      </c>
      <c r="E34" t="s">
        <v>117</v>
      </c>
      <c r="F34" s="51" t="str">
        <f>IFERROR(VLOOKUP(D34,'Tabelas auxiliares'!$A$3:$B$61,2,FALSE),"")</f>
        <v>PROPES - PRÓ-REITORIA DE PESQUISA / CEM</v>
      </c>
      <c r="G34" s="51" t="str">
        <f>IFERROR(VLOOKUP($B34,'Tabelas auxiliares'!$A$65:$C$102,2,FALSE),"")</f>
        <v>Assistência - Pesquisa</v>
      </c>
      <c r="H34" s="51" t="str">
        <f>IFERROR(VLOOKUP($B34,'Tabelas auxiliares'!$A$65:$C$102,3,FALSE),"")</f>
        <v>BOLSAS DE INICIACAO CIENTIFICA / BOLSAS PROJETOS DE PESQUISA E/OU EDITAIS LIGADOS A PESQUISA</v>
      </c>
      <c r="I34" t="s">
        <v>3475</v>
      </c>
      <c r="J34" t="s">
        <v>3690</v>
      </c>
      <c r="K34" t="s">
        <v>3691</v>
      </c>
      <c r="L34" t="s">
        <v>3692</v>
      </c>
      <c r="M34" t="s">
        <v>176</v>
      </c>
      <c r="N34" t="s">
        <v>177</v>
      </c>
      <c r="O34" t="s">
        <v>178</v>
      </c>
      <c r="P34" t="s">
        <v>288</v>
      </c>
      <c r="Q34" t="s">
        <v>179</v>
      </c>
      <c r="R34" t="s">
        <v>176</v>
      </c>
      <c r="S34" t="s">
        <v>120</v>
      </c>
      <c r="T34" t="s">
        <v>174</v>
      </c>
      <c r="U34" t="s">
        <v>119</v>
      </c>
      <c r="V34" t="s">
        <v>719</v>
      </c>
      <c r="W34" t="s">
        <v>628</v>
      </c>
      <c r="X34" s="51" t="str">
        <f t="shared" si="0"/>
        <v>3</v>
      </c>
      <c r="Y34" s="51" t="str">
        <f>IF(T34="","",IF(AND(T34&lt;&gt;'Tabelas auxiliares'!$B$236,T34&lt;&gt;'Tabelas auxiliares'!$B$237),"FOLHA DE PESSOAL",IF(X34='Tabelas auxiliares'!$A$237,"CUSTEIO",IF(X34='Tabelas auxiliares'!$A$236,"INVESTIMENTO","ERRO - VERIFICAR"))))</f>
        <v>CUSTEIO</v>
      </c>
      <c r="Z34" s="44">
        <v>2000</v>
      </c>
      <c r="AC34" s="44">
        <v>2000</v>
      </c>
    </row>
    <row r="35" spans="1:29" ht="14.45" customHeight="1" x14ac:dyDescent="0.25">
      <c r="A35" t="s">
        <v>1099</v>
      </c>
      <c r="B35" s="73" t="s">
        <v>450</v>
      </c>
      <c r="C35" s="73" t="s">
        <v>1108</v>
      </c>
      <c r="D35" t="s">
        <v>15</v>
      </c>
      <c r="E35" t="s">
        <v>117</v>
      </c>
      <c r="F35" s="51" t="str">
        <f>IFERROR(VLOOKUP(D35,'Tabelas auxiliares'!$A$3:$B$61,2,FALSE),"")</f>
        <v>PROPES - PRÓ-REITORIA DE PESQUISA / CEM</v>
      </c>
      <c r="G35" s="51" t="str">
        <f>IFERROR(VLOOKUP($B35,'Tabelas auxiliares'!$A$65:$C$102,2,FALSE),"")</f>
        <v>Assistência - Pesquisa</v>
      </c>
      <c r="H35" s="51" t="str">
        <f>IFERROR(VLOOKUP($B35,'Tabelas auxiliares'!$A$65:$C$102,3,FALSE),"")</f>
        <v>BOLSAS DE INICIACAO CIENTIFICA / BOLSAS PROJETOS DE PESQUISA E/OU EDITAIS LIGADOS A PESQUISA</v>
      </c>
      <c r="I35" t="s">
        <v>3693</v>
      </c>
      <c r="J35" t="s">
        <v>3694</v>
      </c>
      <c r="K35" t="s">
        <v>3695</v>
      </c>
      <c r="L35" t="s">
        <v>3696</v>
      </c>
      <c r="M35" t="s">
        <v>176</v>
      </c>
      <c r="N35" t="s">
        <v>177</v>
      </c>
      <c r="O35" t="s">
        <v>178</v>
      </c>
      <c r="P35" t="s">
        <v>288</v>
      </c>
      <c r="Q35" t="s">
        <v>179</v>
      </c>
      <c r="R35" t="s">
        <v>176</v>
      </c>
      <c r="S35" t="s">
        <v>120</v>
      </c>
      <c r="T35" t="s">
        <v>174</v>
      </c>
      <c r="U35" t="s">
        <v>119</v>
      </c>
      <c r="V35" t="s">
        <v>719</v>
      </c>
      <c r="W35" t="s">
        <v>628</v>
      </c>
      <c r="X35" s="51" t="str">
        <f t="shared" si="0"/>
        <v>3</v>
      </c>
      <c r="Y35" s="51" t="str">
        <f>IF(T35="","",IF(AND(T35&lt;&gt;'Tabelas auxiliares'!$B$236,T35&lt;&gt;'Tabelas auxiliares'!$B$237),"FOLHA DE PESSOAL",IF(X35='Tabelas auxiliares'!$A$237,"CUSTEIO",IF(X35='Tabelas auxiliares'!$A$236,"INVESTIMENTO","ERRO - VERIFICAR"))))</f>
        <v>CUSTEIO</v>
      </c>
      <c r="Z35" s="44">
        <v>1600</v>
      </c>
      <c r="AA35" s="44">
        <v>1600</v>
      </c>
    </row>
    <row r="36" spans="1:29" ht="14.45" customHeight="1" x14ac:dyDescent="0.25">
      <c r="A36" t="s">
        <v>1099</v>
      </c>
      <c r="B36" s="73" t="s">
        <v>450</v>
      </c>
      <c r="C36" s="73" t="s">
        <v>1108</v>
      </c>
      <c r="D36" t="s">
        <v>15</v>
      </c>
      <c r="E36" t="s">
        <v>117</v>
      </c>
      <c r="F36" s="51" t="str">
        <f>IFERROR(VLOOKUP(D36,'Tabelas auxiliares'!$A$3:$B$61,2,FALSE),"")</f>
        <v>PROPES - PRÓ-REITORIA DE PESQUISA / CEM</v>
      </c>
      <c r="G36" s="51" t="str">
        <f>IFERROR(VLOOKUP($B36,'Tabelas auxiliares'!$A$65:$C$102,2,FALSE),"")</f>
        <v>Assistência - Pesquisa</v>
      </c>
      <c r="H36" s="51" t="str">
        <f>IFERROR(VLOOKUP($B36,'Tabelas auxiliares'!$A$65:$C$102,3,FALSE),"")</f>
        <v>BOLSAS DE INICIACAO CIENTIFICA / BOLSAS PROJETOS DE PESQUISA E/OU EDITAIS LIGADOS A PESQUISA</v>
      </c>
      <c r="I36" t="s">
        <v>3697</v>
      </c>
      <c r="J36" t="s">
        <v>3698</v>
      </c>
      <c r="K36" t="s">
        <v>3699</v>
      </c>
      <c r="L36" t="s">
        <v>3700</v>
      </c>
      <c r="M36" t="s">
        <v>176</v>
      </c>
      <c r="N36" t="s">
        <v>182</v>
      </c>
      <c r="O36" t="s">
        <v>178</v>
      </c>
      <c r="P36" t="s">
        <v>2954</v>
      </c>
      <c r="Q36" t="s">
        <v>179</v>
      </c>
      <c r="R36" t="s">
        <v>176</v>
      </c>
      <c r="S36" t="s">
        <v>120</v>
      </c>
      <c r="T36" t="s">
        <v>174</v>
      </c>
      <c r="U36" t="s">
        <v>3701</v>
      </c>
      <c r="V36" t="s">
        <v>719</v>
      </c>
      <c r="W36" t="s">
        <v>628</v>
      </c>
      <c r="X36" s="51" t="str">
        <f t="shared" si="0"/>
        <v>3</v>
      </c>
      <c r="Y36" s="51" t="str">
        <f>IF(T36="","",IF(AND(T36&lt;&gt;'Tabelas auxiliares'!$B$236,T36&lt;&gt;'Tabelas auxiliares'!$B$237),"FOLHA DE PESSOAL",IF(X36='Tabelas auxiliares'!$A$237,"CUSTEIO",IF(X36='Tabelas auxiliares'!$A$236,"INVESTIMENTO","ERRO - VERIFICAR"))))</f>
        <v>CUSTEIO</v>
      </c>
      <c r="Z36" s="44">
        <v>24100</v>
      </c>
      <c r="AA36" s="44">
        <v>24100</v>
      </c>
    </row>
    <row r="37" spans="1:29" ht="14.45" customHeight="1" x14ac:dyDescent="0.25">
      <c r="A37" t="s">
        <v>1099</v>
      </c>
      <c r="B37" s="73" t="s">
        <v>450</v>
      </c>
      <c r="C37" s="73" t="s">
        <v>1108</v>
      </c>
      <c r="D37" t="s">
        <v>15</v>
      </c>
      <c r="E37" t="s">
        <v>117</v>
      </c>
      <c r="F37" s="51" t="str">
        <f>IFERROR(VLOOKUP(D37,'Tabelas auxiliares'!$A$3:$B$61,2,FALSE),"")</f>
        <v>PROPES - PRÓ-REITORIA DE PESQUISA / CEM</v>
      </c>
      <c r="G37" s="51" t="str">
        <f>IFERROR(VLOOKUP($B37,'Tabelas auxiliares'!$A$65:$C$102,2,FALSE),"")</f>
        <v>Assistência - Pesquisa</v>
      </c>
      <c r="H37" s="51" t="str">
        <f>IFERROR(VLOOKUP($B37,'Tabelas auxiliares'!$A$65:$C$102,3,FALSE),"")</f>
        <v>BOLSAS DE INICIACAO CIENTIFICA / BOLSAS PROJETOS DE PESQUISA E/OU EDITAIS LIGADOS A PESQUISA</v>
      </c>
      <c r="I37" t="s">
        <v>3697</v>
      </c>
      <c r="J37" t="s">
        <v>3694</v>
      </c>
      <c r="K37" t="s">
        <v>3702</v>
      </c>
      <c r="L37" t="s">
        <v>3703</v>
      </c>
      <c r="M37" t="s">
        <v>176</v>
      </c>
      <c r="N37" t="s">
        <v>182</v>
      </c>
      <c r="O37" t="s">
        <v>178</v>
      </c>
      <c r="P37" t="s">
        <v>2954</v>
      </c>
      <c r="Q37" t="s">
        <v>179</v>
      </c>
      <c r="R37" t="s">
        <v>176</v>
      </c>
      <c r="S37" t="s">
        <v>120</v>
      </c>
      <c r="T37" t="s">
        <v>174</v>
      </c>
      <c r="U37" t="s">
        <v>3701</v>
      </c>
      <c r="V37" t="s">
        <v>719</v>
      </c>
      <c r="W37" t="s">
        <v>628</v>
      </c>
      <c r="X37" s="51" t="str">
        <f t="shared" si="0"/>
        <v>3</v>
      </c>
      <c r="Y37" s="51" t="str">
        <f>IF(T37="","",IF(AND(T37&lt;&gt;'Tabelas auxiliares'!$B$236,T37&lt;&gt;'Tabelas auxiliares'!$B$237),"FOLHA DE PESSOAL",IF(X37='Tabelas auxiliares'!$A$237,"CUSTEIO",IF(X37='Tabelas auxiliares'!$A$236,"INVESTIMENTO","ERRO - VERIFICAR"))))</f>
        <v>CUSTEIO</v>
      </c>
      <c r="Z37" s="44">
        <v>900</v>
      </c>
      <c r="AA37" s="44">
        <v>900</v>
      </c>
    </row>
    <row r="38" spans="1:29" ht="14.45" customHeight="1" x14ac:dyDescent="0.25">
      <c r="A38" t="s">
        <v>1099</v>
      </c>
      <c r="B38" s="73" t="s">
        <v>450</v>
      </c>
      <c r="C38" s="73" t="s">
        <v>1108</v>
      </c>
      <c r="D38" t="s">
        <v>15</v>
      </c>
      <c r="E38" t="s">
        <v>117</v>
      </c>
      <c r="F38" s="51" t="str">
        <f>IFERROR(VLOOKUP(D38,'Tabelas auxiliares'!$A$3:$B$61,2,FALSE),"")</f>
        <v>PROPES - PRÓ-REITORIA DE PESQUISA / CEM</v>
      </c>
      <c r="G38" s="51" t="str">
        <f>IFERROR(VLOOKUP($B38,'Tabelas auxiliares'!$A$65:$C$102,2,FALSE),"")</f>
        <v>Assistência - Pesquisa</v>
      </c>
      <c r="H38" s="51" t="str">
        <f>IFERROR(VLOOKUP($B38,'Tabelas auxiliares'!$A$65:$C$102,3,FALSE),"")</f>
        <v>BOLSAS DE INICIACAO CIENTIFICA / BOLSAS PROJETOS DE PESQUISA E/OU EDITAIS LIGADOS A PESQUISA</v>
      </c>
      <c r="I38" t="s">
        <v>3697</v>
      </c>
      <c r="J38" t="s">
        <v>3704</v>
      </c>
      <c r="K38" t="s">
        <v>3705</v>
      </c>
      <c r="L38" t="s">
        <v>3706</v>
      </c>
      <c r="M38" t="s">
        <v>176</v>
      </c>
      <c r="N38" t="s">
        <v>182</v>
      </c>
      <c r="O38" t="s">
        <v>178</v>
      </c>
      <c r="P38" t="s">
        <v>2954</v>
      </c>
      <c r="Q38" t="s">
        <v>179</v>
      </c>
      <c r="R38" t="s">
        <v>176</v>
      </c>
      <c r="S38" t="s">
        <v>120</v>
      </c>
      <c r="T38" t="s">
        <v>174</v>
      </c>
      <c r="U38" t="s">
        <v>3701</v>
      </c>
      <c r="V38" t="s">
        <v>719</v>
      </c>
      <c r="W38" t="s">
        <v>628</v>
      </c>
      <c r="X38" s="51" t="str">
        <f t="shared" si="0"/>
        <v>3</v>
      </c>
      <c r="Y38" s="51" t="str">
        <f>IF(T38="","",IF(AND(T38&lt;&gt;'Tabelas auxiliares'!$B$236,T38&lt;&gt;'Tabelas auxiliares'!$B$237),"FOLHA DE PESSOAL",IF(X38='Tabelas auxiliares'!$A$237,"CUSTEIO",IF(X38='Tabelas auxiliares'!$A$236,"INVESTIMENTO","ERRO - VERIFICAR"))))</f>
        <v>CUSTEIO</v>
      </c>
      <c r="Z38" s="44">
        <v>800</v>
      </c>
      <c r="AA38" s="44">
        <v>800</v>
      </c>
    </row>
    <row r="39" spans="1:29" ht="14.45" customHeight="1" x14ac:dyDescent="0.25">
      <c r="A39" t="s">
        <v>1099</v>
      </c>
      <c r="B39" s="73" t="s">
        <v>450</v>
      </c>
      <c r="C39" s="73" t="s">
        <v>1108</v>
      </c>
      <c r="D39" t="s">
        <v>15</v>
      </c>
      <c r="E39" t="s">
        <v>117</v>
      </c>
      <c r="F39" s="51" t="str">
        <f>IFERROR(VLOOKUP(D39,'Tabelas auxiliares'!$A$3:$B$61,2,FALSE),"")</f>
        <v>PROPES - PRÓ-REITORIA DE PESQUISA / CEM</v>
      </c>
      <c r="G39" s="51" t="str">
        <f>IFERROR(VLOOKUP($B39,'Tabelas auxiliares'!$A$65:$C$102,2,FALSE),"")</f>
        <v>Assistência - Pesquisa</v>
      </c>
      <c r="H39" s="51" t="str">
        <f>IFERROR(VLOOKUP($B39,'Tabelas auxiliares'!$A$65:$C$102,3,FALSE),"")</f>
        <v>BOLSAS DE INICIACAO CIENTIFICA / BOLSAS PROJETOS DE PESQUISA E/OU EDITAIS LIGADOS A PESQUISA</v>
      </c>
      <c r="I39" t="s">
        <v>3707</v>
      </c>
      <c r="J39" t="s">
        <v>3708</v>
      </c>
      <c r="K39" t="s">
        <v>3709</v>
      </c>
      <c r="L39" t="s">
        <v>3710</v>
      </c>
      <c r="M39" t="s">
        <v>176</v>
      </c>
      <c r="N39" t="s">
        <v>177</v>
      </c>
      <c r="O39" t="s">
        <v>178</v>
      </c>
      <c r="P39" t="s">
        <v>288</v>
      </c>
      <c r="Q39" t="s">
        <v>179</v>
      </c>
      <c r="R39" t="s">
        <v>176</v>
      </c>
      <c r="S39" t="s">
        <v>120</v>
      </c>
      <c r="T39" t="s">
        <v>174</v>
      </c>
      <c r="U39" t="s">
        <v>119</v>
      </c>
      <c r="V39" t="s">
        <v>719</v>
      </c>
      <c r="W39" t="s">
        <v>628</v>
      </c>
      <c r="X39" s="51" t="str">
        <f t="shared" si="0"/>
        <v>3</v>
      </c>
      <c r="Y39" s="51" t="str">
        <f>IF(T39="","",IF(AND(T39&lt;&gt;'Tabelas auxiliares'!$B$236,T39&lt;&gt;'Tabelas auxiliares'!$B$237),"FOLHA DE PESSOAL",IF(X39='Tabelas auxiliares'!$A$237,"CUSTEIO",IF(X39='Tabelas auxiliares'!$A$236,"INVESTIMENTO","ERRO - VERIFICAR"))))</f>
        <v>CUSTEIO</v>
      </c>
      <c r="Z39" s="44">
        <v>1600</v>
      </c>
      <c r="AC39" s="44">
        <v>1600</v>
      </c>
    </row>
    <row r="40" spans="1:29" ht="14.45" customHeight="1" x14ac:dyDescent="0.25">
      <c r="A40" t="s">
        <v>1099</v>
      </c>
      <c r="B40" s="73" t="s">
        <v>450</v>
      </c>
      <c r="C40" s="73" t="s">
        <v>1108</v>
      </c>
      <c r="D40" t="s">
        <v>15</v>
      </c>
      <c r="E40" t="s">
        <v>117</v>
      </c>
      <c r="F40" s="51" t="str">
        <f>IFERROR(VLOOKUP(D40,'Tabelas auxiliares'!$A$3:$B$61,2,FALSE),"")</f>
        <v>PROPES - PRÓ-REITORIA DE PESQUISA / CEM</v>
      </c>
      <c r="G40" s="51" t="str">
        <f>IFERROR(VLOOKUP($B40,'Tabelas auxiliares'!$A$65:$C$102,2,FALSE),"")</f>
        <v>Assistência - Pesquisa</v>
      </c>
      <c r="H40" s="51" t="str">
        <f>IFERROR(VLOOKUP($B40,'Tabelas auxiliares'!$A$65:$C$102,3,FALSE),"")</f>
        <v>BOLSAS DE INICIACAO CIENTIFICA / BOLSAS PROJETOS DE PESQUISA E/OU EDITAIS LIGADOS A PESQUISA</v>
      </c>
      <c r="I40" t="s">
        <v>3682</v>
      </c>
      <c r="J40" t="s">
        <v>1531</v>
      </c>
      <c r="K40" t="s">
        <v>3711</v>
      </c>
      <c r="L40" t="s">
        <v>322</v>
      </c>
      <c r="M40" t="s">
        <v>176</v>
      </c>
      <c r="N40" t="s">
        <v>177</v>
      </c>
      <c r="O40" t="s">
        <v>178</v>
      </c>
      <c r="P40" t="s">
        <v>288</v>
      </c>
      <c r="Q40" t="s">
        <v>179</v>
      </c>
      <c r="R40" t="s">
        <v>176</v>
      </c>
      <c r="S40" t="s">
        <v>120</v>
      </c>
      <c r="T40" t="s">
        <v>174</v>
      </c>
      <c r="U40" t="s">
        <v>119</v>
      </c>
      <c r="V40" t="s">
        <v>719</v>
      </c>
      <c r="W40" t="s">
        <v>628</v>
      </c>
      <c r="X40" s="51" t="str">
        <f t="shared" si="0"/>
        <v>3</v>
      </c>
      <c r="Y40" s="51" t="str">
        <f>IF(T40="","",IF(AND(T40&lt;&gt;'Tabelas auxiliares'!$B$236,T40&lt;&gt;'Tabelas auxiliares'!$B$237),"FOLHA DE PESSOAL",IF(X40='Tabelas auxiliares'!$A$237,"CUSTEIO",IF(X40='Tabelas auxiliares'!$A$236,"INVESTIMENTO","ERRO - VERIFICAR"))))</f>
        <v>CUSTEIO</v>
      </c>
      <c r="Z40" s="44">
        <v>91600</v>
      </c>
      <c r="AC40" s="44">
        <v>91600</v>
      </c>
    </row>
    <row r="41" spans="1:29" ht="14.45" customHeight="1" x14ac:dyDescent="0.25">
      <c r="A41" t="s">
        <v>1099</v>
      </c>
      <c r="B41" s="73" t="s">
        <v>450</v>
      </c>
      <c r="C41" s="73" t="s">
        <v>1108</v>
      </c>
      <c r="D41" t="s">
        <v>15</v>
      </c>
      <c r="E41" t="s">
        <v>117</v>
      </c>
      <c r="F41" s="51" t="str">
        <f>IFERROR(VLOOKUP(D41,'Tabelas auxiliares'!$A$3:$B$61,2,FALSE),"")</f>
        <v>PROPES - PRÓ-REITORIA DE PESQUISA / CEM</v>
      </c>
      <c r="G41" s="51" t="str">
        <f>IFERROR(VLOOKUP($B41,'Tabelas auxiliares'!$A$65:$C$102,2,FALSE),"")</f>
        <v>Assistência - Pesquisa</v>
      </c>
      <c r="H41" s="51" t="str">
        <f>IFERROR(VLOOKUP($B41,'Tabelas auxiliares'!$A$65:$C$102,3,FALSE),"")</f>
        <v>BOLSAS DE INICIACAO CIENTIFICA / BOLSAS PROJETOS DE PESQUISA E/OU EDITAIS LIGADOS A PESQUISA</v>
      </c>
      <c r="I41" t="s">
        <v>3682</v>
      </c>
      <c r="J41" t="s">
        <v>1531</v>
      </c>
      <c r="K41" t="s">
        <v>3712</v>
      </c>
      <c r="L41" t="s">
        <v>322</v>
      </c>
      <c r="M41" t="s">
        <v>176</v>
      </c>
      <c r="N41" t="s">
        <v>182</v>
      </c>
      <c r="O41" t="s">
        <v>183</v>
      </c>
      <c r="P41" t="s">
        <v>184</v>
      </c>
      <c r="Q41" t="s">
        <v>179</v>
      </c>
      <c r="R41" t="s">
        <v>176</v>
      </c>
      <c r="S41" t="s">
        <v>120</v>
      </c>
      <c r="T41" t="s">
        <v>174</v>
      </c>
      <c r="U41" t="s">
        <v>409</v>
      </c>
      <c r="V41" t="s">
        <v>719</v>
      </c>
      <c r="W41" t="s">
        <v>628</v>
      </c>
      <c r="X41" s="51" t="str">
        <f t="shared" si="0"/>
        <v>3</v>
      </c>
      <c r="Y41" s="51" t="str">
        <f>IF(T41="","",IF(AND(T41&lt;&gt;'Tabelas auxiliares'!$B$236,T41&lt;&gt;'Tabelas auxiliares'!$B$237),"FOLHA DE PESSOAL",IF(X41='Tabelas auxiliares'!$A$237,"CUSTEIO",IF(X41='Tabelas auxiliares'!$A$236,"INVESTIMENTO","ERRO - VERIFICAR"))))</f>
        <v>CUSTEIO</v>
      </c>
      <c r="Z41" s="44">
        <v>16400</v>
      </c>
      <c r="AC41" s="44">
        <v>16400</v>
      </c>
    </row>
    <row r="42" spans="1:29" x14ac:dyDescent="0.25">
      <c r="A42" t="s">
        <v>1099</v>
      </c>
      <c r="B42" s="73" t="s">
        <v>450</v>
      </c>
      <c r="C42" s="73" t="s">
        <v>1108</v>
      </c>
      <c r="D42" t="s">
        <v>15</v>
      </c>
      <c r="E42" t="s">
        <v>117</v>
      </c>
      <c r="F42" s="51" t="str">
        <f>IFERROR(VLOOKUP(D42,'Tabelas auxiliares'!$A$3:$B$61,2,FALSE),"")</f>
        <v>PROPES - PRÓ-REITORIA DE PESQUISA / CEM</v>
      </c>
      <c r="G42" s="51" t="str">
        <f>IFERROR(VLOOKUP($B42,'Tabelas auxiliares'!$A$65:$C$102,2,FALSE),"")</f>
        <v>Assistência - Pesquisa</v>
      </c>
      <c r="H42" s="51" t="str">
        <f>IFERROR(VLOOKUP($B42,'Tabelas auxiliares'!$A$65:$C$102,3,FALSE),"")</f>
        <v>BOLSAS DE INICIACAO CIENTIFICA / BOLSAS PROJETOS DE PESQUISA E/OU EDITAIS LIGADOS A PESQUISA</v>
      </c>
      <c r="I42" t="s">
        <v>3682</v>
      </c>
      <c r="J42" t="s">
        <v>1533</v>
      </c>
      <c r="K42" t="s">
        <v>3713</v>
      </c>
      <c r="L42" t="s">
        <v>1539</v>
      </c>
      <c r="M42" t="s">
        <v>176</v>
      </c>
      <c r="N42" t="s">
        <v>177</v>
      </c>
      <c r="O42" t="s">
        <v>178</v>
      </c>
      <c r="P42" t="s">
        <v>288</v>
      </c>
      <c r="Q42" t="s">
        <v>179</v>
      </c>
      <c r="R42" t="s">
        <v>176</v>
      </c>
      <c r="S42" t="s">
        <v>120</v>
      </c>
      <c r="T42" t="s">
        <v>174</v>
      </c>
      <c r="U42" t="s">
        <v>119</v>
      </c>
      <c r="V42" t="s">
        <v>719</v>
      </c>
      <c r="W42" t="s">
        <v>628</v>
      </c>
      <c r="X42" s="51" t="str">
        <f t="shared" si="0"/>
        <v>3</v>
      </c>
      <c r="Y42" s="51" t="str">
        <f>IF(T42="","",IF(AND(T42&lt;&gt;'Tabelas auxiliares'!$B$236,T42&lt;&gt;'Tabelas auxiliares'!$B$237),"FOLHA DE PESSOAL",IF(X42='Tabelas auxiliares'!$A$237,"CUSTEIO",IF(X42='Tabelas auxiliares'!$A$236,"INVESTIMENTO","ERRO - VERIFICAR"))))</f>
        <v>CUSTEIO</v>
      </c>
      <c r="Z42" s="44">
        <v>19200</v>
      </c>
      <c r="AC42" s="44">
        <v>19200</v>
      </c>
    </row>
    <row r="43" spans="1:29" x14ac:dyDescent="0.25">
      <c r="A43" t="s">
        <v>1099</v>
      </c>
      <c r="B43" s="73" t="s">
        <v>450</v>
      </c>
      <c r="C43" s="73" t="s">
        <v>1108</v>
      </c>
      <c r="D43" t="s">
        <v>15</v>
      </c>
      <c r="E43" t="s">
        <v>117</v>
      </c>
      <c r="F43" s="51" t="str">
        <f>IFERROR(VLOOKUP(D43,'Tabelas auxiliares'!$A$3:$B$61,2,FALSE),"")</f>
        <v>PROPES - PRÓ-REITORIA DE PESQUISA / CEM</v>
      </c>
      <c r="G43" s="51" t="str">
        <f>IFERROR(VLOOKUP($B43,'Tabelas auxiliares'!$A$65:$C$102,2,FALSE),"")</f>
        <v>Assistência - Pesquisa</v>
      </c>
      <c r="H43" s="51" t="str">
        <f>IFERROR(VLOOKUP($B43,'Tabelas auxiliares'!$A$65:$C$102,3,FALSE),"")</f>
        <v>BOLSAS DE INICIACAO CIENTIFICA / BOLSAS PROJETOS DE PESQUISA E/OU EDITAIS LIGADOS A PESQUISA</v>
      </c>
      <c r="I43" t="s">
        <v>3682</v>
      </c>
      <c r="J43" t="s">
        <v>1533</v>
      </c>
      <c r="K43" t="s">
        <v>3714</v>
      </c>
      <c r="L43" t="s">
        <v>323</v>
      </c>
      <c r="M43" t="s">
        <v>176</v>
      </c>
      <c r="N43" t="s">
        <v>182</v>
      </c>
      <c r="O43" t="s">
        <v>178</v>
      </c>
      <c r="P43" t="s">
        <v>2954</v>
      </c>
      <c r="Q43" t="s">
        <v>179</v>
      </c>
      <c r="R43" t="s">
        <v>176</v>
      </c>
      <c r="S43" t="s">
        <v>120</v>
      </c>
      <c r="T43" t="s">
        <v>174</v>
      </c>
      <c r="U43" t="s">
        <v>3701</v>
      </c>
      <c r="V43" t="s">
        <v>719</v>
      </c>
      <c r="W43" t="s">
        <v>628</v>
      </c>
      <c r="X43" s="51" t="str">
        <f t="shared" si="0"/>
        <v>3</v>
      </c>
      <c r="Y43" s="51" t="str">
        <f>IF(T43="","",IF(AND(T43&lt;&gt;'Tabelas auxiliares'!$B$236,T43&lt;&gt;'Tabelas auxiliares'!$B$237),"FOLHA DE PESSOAL",IF(X43='Tabelas auxiliares'!$A$237,"CUSTEIO",IF(X43='Tabelas auxiliares'!$A$236,"INVESTIMENTO","ERRO - VERIFICAR"))))</f>
        <v>CUSTEIO</v>
      </c>
      <c r="Z43" s="44">
        <v>52800</v>
      </c>
      <c r="AC43" s="44">
        <v>52800</v>
      </c>
    </row>
    <row r="44" spans="1:29" x14ac:dyDescent="0.25">
      <c r="A44" t="s">
        <v>1099</v>
      </c>
      <c r="B44" s="73" t="s">
        <v>450</v>
      </c>
      <c r="C44" s="73" t="s">
        <v>1108</v>
      </c>
      <c r="D44" t="s">
        <v>21</v>
      </c>
      <c r="E44" t="s">
        <v>117</v>
      </c>
      <c r="F44" s="51" t="str">
        <f>IFERROR(VLOOKUP(D44,'Tabelas auxiliares'!$A$3:$B$61,2,FALSE),"")</f>
        <v>NÚCLEOS ESTRATÉGICOS</v>
      </c>
      <c r="G44" s="51" t="str">
        <f>IFERROR(VLOOKUP($B44,'Tabelas auxiliares'!$A$65:$C$102,2,FALSE),"")</f>
        <v>Assistência - Pesquisa</v>
      </c>
      <c r="H44" s="51" t="str">
        <f>IFERROR(VLOOKUP($B44,'Tabelas auxiliares'!$A$65:$C$102,3,FALSE),"")</f>
        <v>BOLSAS DE INICIACAO CIENTIFICA / BOLSAS PROJETOS DE PESQUISA E/OU EDITAIS LIGADOS A PESQUISA</v>
      </c>
      <c r="I44" t="s">
        <v>3101</v>
      </c>
      <c r="J44" t="s">
        <v>3715</v>
      </c>
      <c r="K44" t="s">
        <v>3716</v>
      </c>
      <c r="L44" t="s">
        <v>3717</v>
      </c>
      <c r="M44" t="s">
        <v>176</v>
      </c>
      <c r="N44" t="s">
        <v>177</v>
      </c>
      <c r="O44" t="s">
        <v>178</v>
      </c>
      <c r="P44" t="s">
        <v>288</v>
      </c>
      <c r="Q44" t="s">
        <v>179</v>
      </c>
      <c r="R44" t="s">
        <v>176</v>
      </c>
      <c r="S44" t="s">
        <v>120</v>
      </c>
      <c r="T44" t="s">
        <v>174</v>
      </c>
      <c r="U44" t="s">
        <v>119</v>
      </c>
      <c r="V44" t="s">
        <v>719</v>
      </c>
      <c r="W44" t="s">
        <v>628</v>
      </c>
      <c r="X44" s="51" t="str">
        <f t="shared" si="0"/>
        <v>3</v>
      </c>
      <c r="Y44" s="51" t="str">
        <f>IF(T44="","",IF(AND(T44&lt;&gt;'Tabelas auxiliares'!$B$236,T44&lt;&gt;'Tabelas auxiliares'!$B$237),"FOLHA DE PESSOAL",IF(X44='Tabelas auxiliares'!$A$237,"CUSTEIO",IF(X44='Tabelas auxiliares'!$A$236,"INVESTIMENTO","ERRO - VERIFICAR"))))</f>
        <v>CUSTEIO</v>
      </c>
      <c r="Z44" s="44">
        <v>6000</v>
      </c>
      <c r="AC44" s="44">
        <v>6000</v>
      </c>
    </row>
    <row r="45" spans="1:29" x14ac:dyDescent="0.25">
      <c r="A45" t="s">
        <v>1099</v>
      </c>
      <c r="B45" s="73" t="s">
        <v>450</v>
      </c>
      <c r="C45" s="73" t="s">
        <v>1108</v>
      </c>
      <c r="D45" t="s">
        <v>69</v>
      </c>
      <c r="E45" t="s">
        <v>117</v>
      </c>
      <c r="F45" s="51" t="str">
        <f>IFERROR(VLOOKUP(D45,'Tabelas auxiliares'!$A$3:$B$61,2,FALSE),"")</f>
        <v>PROAP - PNAES</v>
      </c>
      <c r="G45" s="51" t="str">
        <f>IFERROR(VLOOKUP($B45,'Tabelas auxiliares'!$A$65:$C$102,2,FALSE),"")</f>
        <v>Assistência - Pesquisa</v>
      </c>
      <c r="H45" s="51" t="str">
        <f>IFERROR(VLOOKUP($B45,'Tabelas auxiliares'!$A$65:$C$102,3,FALSE),"")</f>
        <v>BOLSAS DE INICIACAO CIENTIFICA / BOLSAS PROJETOS DE PESQUISA E/OU EDITAIS LIGADOS A PESQUISA</v>
      </c>
      <c r="I45" t="s">
        <v>3707</v>
      </c>
      <c r="J45" t="s">
        <v>1487</v>
      </c>
      <c r="K45" t="s">
        <v>3718</v>
      </c>
      <c r="L45" t="s">
        <v>324</v>
      </c>
      <c r="M45" t="s">
        <v>176</v>
      </c>
      <c r="N45" t="s">
        <v>316</v>
      </c>
      <c r="O45" t="s">
        <v>178</v>
      </c>
      <c r="P45" t="s">
        <v>317</v>
      </c>
      <c r="Q45" t="s">
        <v>179</v>
      </c>
      <c r="R45" t="s">
        <v>176</v>
      </c>
      <c r="S45" t="s">
        <v>120</v>
      </c>
      <c r="T45" t="s">
        <v>174</v>
      </c>
      <c r="U45" t="s">
        <v>720</v>
      </c>
      <c r="V45" t="s">
        <v>719</v>
      </c>
      <c r="W45" t="s">
        <v>628</v>
      </c>
      <c r="X45" s="51" t="str">
        <f t="shared" si="0"/>
        <v>3</v>
      </c>
      <c r="Y45" s="51" t="str">
        <f>IF(T45="","",IF(AND(T45&lt;&gt;'Tabelas auxiliares'!$B$236,T45&lt;&gt;'Tabelas auxiliares'!$B$237),"FOLHA DE PESSOAL",IF(X45='Tabelas auxiliares'!$A$237,"CUSTEIO",IF(X45='Tabelas auxiliares'!$A$236,"INVESTIMENTO","ERRO - VERIFICAR"))))</f>
        <v>CUSTEIO</v>
      </c>
      <c r="Z45" s="44">
        <v>35200</v>
      </c>
      <c r="AC45" s="44">
        <v>35200</v>
      </c>
    </row>
    <row r="46" spans="1:29" x14ac:dyDescent="0.25">
      <c r="A46" t="s">
        <v>1099</v>
      </c>
      <c r="B46" s="73" t="s">
        <v>450</v>
      </c>
      <c r="C46" s="73" t="s">
        <v>1107</v>
      </c>
      <c r="D46" t="s">
        <v>15</v>
      </c>
      <c r="E46" t="s">
        <v>117</v>
      </c>
      <c r="F46" s="51" t="str">
        <f>IFERROR(VLOOKUP(D46,'Tabelas auxiliares'!$A$3:$B$61,2,FALSE),"")</f>
        <v>PROPES - PRÓ-REITORIA DE PESQUISA / CEM</v>
      </c>
      <c r="G46" s="51" t="str">
        <f>IFERROR(VLOOKUP($B46,'Tabelas auxiliares'!$A$65:$C$102,2,FALSE),"")</f>
        <v>Assistência - Pesquisa</v>
      </c>
      <c r="H46" s="51" t="str">
        <f>IFERROR(VLOOKUP($B46,'Tabelas auxiliares'!$A$65:$C$102,3,FALSE),"")</f>
        <v>BOLSAS DE INICIACAO CIENTIFICA / BOLSAS PROJETOS DE PESQUISA E/OU EDITAIS LIGADOS A PESQUISA</v>
      </c>
      <c r="I46" t="s">
        <v>3719</v>
      </c>
      <c r="J46" t="s">
        <v>3720</v>
      </c>
      <c r="K46" t="s">
        <v>3721</v>
      </c>
      <c r="L46" t="s">
        <v>3722</v>
      </c>
      <c r="M46" t="s">
        <v>176</v>
      </c>
      <c r="N46" t="s">
        <v>182</v>
      </c>
      <c r="O46" t="s">
        <v>178</v>
      </c>
      <c r="P46" t="s">
        <v>2954</v>
      </c>
      <c r="Q46" t="s">
        <v>179</v>
      </c>
      <c r="R46" t="s">
        <v>176</v>
      </c>
      <c r="S46" t="s">
        <v>120</v>
      </c>
      <c r="T46" t="s">
        <v>174</v>
      </c>
      <c r="U46" t="s">
        <v>3701</v>
      </c>
      <c r="V46" t="s">
        <v>719</v>
      </c>
      <c r="W46" t="s">
        <v>628</v>
      </c>
      <c r="X46" s="51" t="str">
        <f t="shared" si="0"/>
        <v>3</v>
      </c>
      <c r="Y46" s="51" t="str">
        <f>IF(T46="","",IF(AND(T46&lt;&gt;'Tabelas auxiliares'!$B$236,T46&lt;&gt;'Tabelas auxiliares'!$B$237),"FOLHA DE PESSOAL",IF(X46='Tabelas auxiliares'!$A$237,"CUSTEIO",IF(X46='Tabelas auxiliares'!$A$236,"INVESTIMENTO","ERRO - VERIFICAR"))))</f>
        <v>CUSTEIO</v>
      </c>
      <c r="Z46" s="44">
        <v>400</v>
      </c>
      <c r="AA46" s="44">
        <v>400</v>
      </c>
    </row>
    <row r="47" spans="1:29" x14ac:dyDescent="0.25">
      <c r="A47" t="s">
        <v>1099</v>
      </c>
      <c r="B47" s="73" t="s">
        <v>452</v>
      </c>
      <c r="C47" s="73" t="s">
        <v>1468</v>
      </c>
      <c r="D47" t="s">
        <v>55</v>
      </c>
      <c r="E47" t="s">
        <v>117</v>
      </c>
      <c r="F47" s="51" t="str">
        <f>IFERROR(VLOOKUP(D47,'Tabelas auxiliares'!$A$3:$B$61,2,FALSE),"")</f>
        <v>PROEC - PRÓ-REITORIA DE EXTENSÃO E CULTURA</v>
      </c>
      <c r="G47" s="51" t="str">
        <f>IFERROR(VLOOKUP($B47,'Tabelas auxiliares'!$A$65:$C$102,2,FALSE),"")</f>
        <v>Assistência - Extensão</v>
      </c>
      <c r="H47" s="51" t="str">
        <f>IFERROR(VLOOKUP($B47,'Tabelas auxiliares'!$A$65:$C$102,3,FALSE),"")</f>
        <v>BOLSAS DE EXTENSAO / PROJETOS EXTENSIONISTAS</v>
      </c>
      <c r="I47" t="s">
        <v>3723</v>
      </c>
      <c r="J47" t="s">
        <v>3724</v>
      </c>
      <c r="K47" t="s">
        <v>3725</v>
      </c>
      <c r="L47" t="s">
        <v>3726</v>
      </c>
      <c r="M47" t="s">
        <v>176</v>
      </c>
      <c r="N47" t="s">
        <v>182</v>
      </c>
      <c r="O47" t="s">
        <v>178</v>
      </c>
      <c r="P47" t="s">
        <v>2954</v>
      </c>
      <c r="Q47" t="s">
        <v>179</v>
      </c>
      <c r="R47" t="s">
        <v>176</v>
      </c>
      <c r="S47" t="s">
        <v>120</v>
      </c>
      <c r="T47" t="s">
        <v>174</v>
      </c>
      <c r="U47" t="s">
        <v>3701</v>
      </c>
      <c r="V47" t="s">
        <v>719</v>
      </c>
      <c r="W47" t="s">
        <v>628</v>
      </c>
      <c r="X47" s="51" t="str">
        <f t="shared" si="0"/>
        <v>3</v>
      </c>
      <c r="Y47" s="51" t="str">
        <f>IF(T47="","",IF(AND(T47&lt;&gt;'Tabelas auxiliares'!$B$236,T47&lt;&gt;'Tabelas auxiliares'!$B$237),"FOLHA DE PESSOAL",IF(X47='Tabelas auxiliares'!$A$237,"CUSTEIO",IF(X47='Tabelas auxiliares'!$A$236,"INVESTIMENTO","ERRO - VERIFICAR"))))</f>
        <v>CUSTEIO</v>
      </c>
      <c r="Z47" s="44">
        <v>29600</v>
      </c>
      <c r="AA47" s="44">
        <v>29600</v>
      </c>
    </row>
    <row r="48" spans="1:29" x14ac:dyDescent="0.25">
      <c r="A48" t="s">
        <v>1099</v>
      </c>
      <c r="B48" s="73" t="s">
        <v>452</v>
      </c>
      <c r="C48" s="73" t="s">
        <v>1468</v>
      </c>
      <c r="D48" t="s">
        <v>55</v>
      </c>
      <c r="E48" t="s">
        <v>117</v>
      </c>
      <c r="F48" s="51" t="str">
        <f>IFERROR(VLOOKUP(D48,'Tabelas auxiliares'!$A$3:$B$61,2,FALSE),"")</f>
        <v>PROEC - PRÓ-REITORIA DE EXTENSÃO E CULTURA</v>
      </c>
      <c r="G48" s="51" t="str">
        <f>IFERROR(VLOOKUP($B48,'Tabelas auxiliares'!$A$65:$C$102,2,FALSE),"")</f>
        <v>Assistência - Extensão</v>
      </c>
      <c r="H48" s="51" t="str">
        <f>IFERROR(VLOOKUP($B48,'Tabelas auxiliares'!$A$65:$C$102,3,FALSE),"")</f>
        <v>BOLSAS DE EXTENSAO / PROJETOS EXTENSIONISTAS</v>
      </c>
      <c r="I48" t="s">
        <v>3723</v>
      </c>
      <c r="J48" t="s">
        <v>3727</v>
      </c>
      <c r="K48" t="s">
        <v>3728</v>
      </c>
      <c r="L48" t="s">
        <v>3729</v>
      </c>
      <c r="M48" t="s">
        <v>176</v>
      </c>
      <c r="N48" t="s">
        <v>182</v>
      </c>
      <c r="O48" t="s">
        <v>178</v>
      </c>
      <c r="P48" t="s">
        <v>2954</v>
      </c>
      <c r="Q48" t="s">
        <v>179</v>
      </c>
      <c r="R48" t="s">
        <v>176</v>
      </c>
      <c r="S48" t="s">
        <v>120</v>
      </c>
      <c r="T48" t="s">
        <v>174</v>
      </c>
      <c r="U48" t="s">
        <v>3701</v>
      </c>
      <c r="V48" t="s">
        <v>719</v>
      </c>
      <c r="W48" t="s">
        <v>628</v>
      </c>
      <c r="X48" s="51" t="str">
        <f t="shared" si="0"/>
        <v>3</v>
      </c>
      <c r="Y48" s="51" t="str">
        <f>IF(T48="","",IF(AND(T48&lt;&gt;'Tabelas auxiliares'!$B$236,T48&lt;&gt;'Tabelas auxiliares'!$B$237),"FOLHA DE PESSOAL",IF(X48='Tabelas auxiliares'!$A$237,"CUSTEIO",IF(X48='Tabelas auxiliares'!$A$236,"INVESTIMENTO","ERRO - VERIFICAR"))))</f>
        <v>CUSTEIO</v>
      </c>
      <c r="Z48" s="44">
        <v>1200</v>
      </c>
      <c r="AA48" s="44">
        <v>1200</v>
      </c>
    </row>
    <row r="49" spans="1:29" x14ac:dyDescent="0.25">
      <c r="A49" t="s">
        <v>1099</v>
      </c>
      <c r="B49" s="73" t="s">
        <v>452</v>
      </c>
      <c r="C49" s="73" t="s">
        <v>1468</v>
      </c>
      <c r="D49" t="s">
        <v>55</v>
      </c>
      <c r="E49" t="s">
        <v>117</v>
      </c>
      <c r="F49" s="51" t="str">
        <f>IFERROR(VLOOKUP(D49,'Tabelas auxiliares'!$A$3:$B$61,2,FALSE),"")</f>
        <v>PROEC - PRÓ-REITORIA DE EXTENSÃO E CULTURA</v>
      </c>
      <c r="G49" s="51" t="str">
        <f>IFERROR(VLOOKUP($B49,'Tabelas auxiliares'!$A$65:$C$102,2,FALSE),"")</f>
        <v>Assistência - Extensão</v>
      </c>
      <c r="H49" s="51" t="str">
        <f>IFERROR(VLOOKUP($B49,'Tabelas auxiliares'!$A$65:$C$102,3,FALSE),"")</f>
        <v>BOLSAS DE EXTENSAO / PROJETOS EXTENSIONISTAS</v>
      </c>
      <c r="I49" t="s">
        <v>3723</v>
      </c>
      <c r="J49" t="s">
        <v>3730</v>
      </c>
      <c r="K49" t="s">
        <v>3731</v>
      </c>
      <c r="L49" t="s">
        <v>3732</v>
      </c>
      <c r="M49" t="s">
        <v>176</v>
      </c>
      <c r="N49" t="s">
        <v>182</v>
      </c>
      <c r="O49" t="s">
        <v>178</v>
      </c>
      <c r="P49" t="s">
        <v>2954</v>
      </c>
      <c r="Q49" t="s">
        <v>179</v>
      </c>
      <c r="R49" t="s">
        <v>176</v>
      </c>
      <c r="S49" t="s">
        <v>120</v>
      </c>
      <c r="T49" t="s">
        <v>174</v>
      </c>
      <c r="U49" t="s">
        <v>3701</v>
      </c>
      <c r="V49" t="s">
        <v>719</v>
      </c>
      <c r="W49" t="s">
        <v>628</v>
      </c>
      <c r="X49" s="51" t="str">
        <f t="shared" si="0"/>
        <v>3</v>
      </c>
      <c r="Y49" s="51" t="str">
        <f>IF(T49="","",IF(AND(T49&lt;&gt;'Tabelas auxiliares'!$B$236,T49&lt;&gt;'Tabelas auxiliares'!$B$237),"FOLHA DE PESSOAL",IF(X49='Tabelas auxiliares'!$A$237,"CUSTEIO",IF(X49='Tabelas auxiliares'!$A$236,"INVESTIMENTO","ERRO - VERIFICAR"))))</f>
        <v>CUSTEIO</v>
      </c>
      <c r="Z49" s="44">
        <v>2000</v>
      </c>
      <c r="AA49" s="44">
        <v>2000</v>
      </c>
    </row>
    <row r="50" spans="1:29" x14ac:dyDescent="0.25">
      <c r="A50" t="s">
        <v>1099</v>
      </c>
      <c r="B50" s="73" t="s">
        <v>452</v>
      </c>
      <c r="C50" s="73" t="s">
        <v>1468</v>
      </c>
      <c r="D50" t="s">
        <v>55</v>
      </c>
      <c r="E50" t="s">
        <v>117</v>
      </c>
      <c r="F50" s="51" t="str">
        <f>IFERROR(VLOOKUP(D50,'Tabelas auxiliares'!$A$3:$B$61,2,FALSE),"")</f>
        <v>PROEC - PRÓ-REITORIA DE EXTENSÃO E CULTURA</v>
      </c>
      <c r="G50" s="51" t="str">
        <f>IFERROR(VLOOKUP($B50,'Tabelas auxiliares'!$A$65:$C$102,2,FALSE),"")</f>
        <v>Assistência - Extensão</v>
      </c>
      <c r="H50" s="51" t="str">
        <f>IFERROR(VLOOKUP($B50,'Tabelas auxiliares'!$A$65:$C$102,3,FALSE),"")</f>
        <v>BOLSAS DE EXTENSAO / PROJETOS EXTENSIONISTAS</v>
      </c>
      <c r="I50" t="s">
        <v>3733</v>
      </c>
      <c r="J50" t="s">
        <v>3734</v>
      </c>
      <c r="K50" t="s">
        <v>3735</v>
      </c>
      <c r="L50" t="s">
        <v>3736</v>
      </c>
      <c r="M50" t="s">
        <v>176</v>
      </c>
      <c r="N50" t="s">
        <v>177</v>
      </c>
      <c r="O50" t="s">
        <v>178</v>
      </c>
      <c r="P50" t="s">
        <v>288</v>
      </c>
      <c r="Q50" t="s">
        <v>179</v>
      </c>
      <c r="R50" t="s">
        <v>176</v>
      </c>
      <c r="S50" t="s">
        <v>120</v>
      </c>
      <c r="T50" t="s">
        <v>174</v>
      </c>
      <c r="U50" t="s">
        <v>119</v>
      </c>
      <c r="V50" t="s">
        <v>719</v>
      </c>
      <c r="W50" t="s">
        <v>628</v>
      </c>
      <c r="X50" s="51" t="str">
        <f t="shared" si="0"/>
        <v>3</v>
      </c>
      <c r="Y50" s="51" t="str">
        <f>IF(T50="","",IF(AND(T50&lt;&gt;'Tabelas auxiliares'!$B$236,T50&lt;&gt;'Tabelas auxiliares'!$B$237),"FOLHA DE PESSOAL",IF(X50='Tabelas auxiliares'!$A$237,"CUSTEIO",IF(X50='Tabelas auxiliares'!$A$236,"INVESTIMENTO","ERRO - VERIFICAR"))))</f>
        <v>CUSTEIO</v>
      </c>
      <c r="Z50" s="44">
        <v>1200</v>
      </c>
      <c r="AA50" s="44">
        <v>1200</v>
      </c>
    </row>
    <row r="51" spans="1:29" x14ac:dyDescent="0.25">
      <c r="A51" t="s">
        <v>1099</v>
      </c>
      <c r="B51" s="73" t="s">
        <v>452</v>
      </c>
      <c r="C51" s="73" t="s">
        <v>1468</v>
      </c>
      <c r="D51" t="s">
        <v>55</v>
      </c>
      <c r="E51" t="s">
        <v>117</v>
      </c>
      <c r="F51" s="51" t="str">
        <f>IFERROR(VLOOKUP(D51,'Tabelas auxiliares'!$A$3:$B$61,2,FALSE),"")</f>
        <v>PROEC - PRÓ-REITORIA DE EXTENSÃO E CULTURA</v>
      </c>
      <c r="G51" s="51" t="str">
        <f>IFERROR(VLOOKUP($B51,'Tabelas auxiliares'!$A$65:$C$102,2,FALSE),"")</f>
        <v>Assistência - Extensão</v>
      </c>
      <c r="H51" s="51" t="str">
        <f>IFERROR(VLOOKUP($B51,'Tabelas auxiliares'!$A$65:$C$102,3,FALSE),"")</f>
        <v>BOLSAS DE EXTENSAO / PROJETOS EXTENSIONISTAS</v>
      </c>
      <c r="I51" t="s">
        <v>3336</v>
      </c>
      <c r="J51" t="s">
        <v>3737</v>
      </c>
      <c r="K51" t="s">
        <v>3738</v>
      </c>
      <c r="L51" t="s">
        <v>3739</v>
      </c>
      <c r="M51" t="s">
        <v>3740</v>
      </c>
      <c r="N51" t="s">
        <v>177</v>
      </c>
      <c r="O51" t="s">
        <v>178</v>
      </c>
      <c r="P51" t="s">
        <v>288</v>
      </c>
      <c r="Q51" t="s">
        <v>179</v>
      </c>
      <c r="R51" t="s">
        <v>176</v>
      </c>
      <c r="S51" t="s">
        <v>120</v>
      </c>
      <c r="T51" t="s">
        <v>174</v>
      </c>
      <c r="U51" t="s">
        <v>119</v>
      </c>
      <c r="V51" t="s">
        <v>721</v>
      </c>
      <c r="W51" t="s">
        <v>631</v>
      </c>
      <c r="X51" s="51" t="str">
        <f t="shared" si="0"/>
        <v>3</v>
      </c>
      <c r="Y51" s="51" t="str">
        <f>IF(T51="","",IF(AND(T51&lt;&gt;'Tabelas auxiliares'!$B$236,T51&lt;&gt;'Tabelas auxiliares'!$B$237),"FOLHA DE PESSOAL",IF(X51='Tabelas auxiliares'!$A$237,"CUSTEIO",IF(X51='Tabelas auxiliares'!$A$236,"INVESTIMENTO","ERRO - VERIFICAR"))))</f>
        <v>CUSTEIO</v>
      </c>
      <c r="Z51" s="44">
        <v>105.34</v>
      </c>
    </row>
    <row r="52" spans="1:29" x14ac:dyDescent="0.25">
      <c r="A52" t="s">
        <v>1099</v>
      </c>
      <c r="B52" s="73" t="s">
        <v>452</v>
      </c>
      <c r="C52" s="73" t="s">
        <v>1468</v>
      </c>
      <c r="D52" t="s">
        <v>55</v>
      </c>
      <c r="E52" t="s">
        <v>117</v>
      </c>
      <c r="F52" s="51" t="str">
        <f>IFERROR(VLOOKUP(D52,'Tabelas auxiliares'!$A$3:$B$61,2,FALSE),"")</f>
        <v>PROEC - PRÓ-REITORIA DE EXTENSÃO E CULTURA</v>
      </c>
      <c r="G52" s="51" t="str">
        <f>IFERROR(VLOOKUP($B52,'Tabelas auxiliares'!$A$65:$C$102,2,FALSE),"")</f>
        <v>Assistência - Extensão</v>
      </c>
      <c r="H52" s="51" t="str">
        <f>IFERROR(VLOOKUP($B52,'Tabelas auxiliares'!$A$65:$C$102,3,FALSE),"")</f>
        <v>BOLSAS DE EXTENSAO / PROJETOS EXTENSIONISTAS</v>
      </c>
      <c r="I52" t="s">
        <v>3741</v>
      </c>
      <c r="J52" t="s">
        <v>3727</v>
      </c>
      <c r="K52" t="s">
        <v>3742</v>
      </c>
      <c r="L52" t="s">
        <v>3743</v>
      </c>
      <c r="M52" t="s">
        <v>176</v>
      </c>
      <c r="N52" t="s">
        <v>177</v>
      </c>
      <c r="O52" t="s">
        <v>178</v>
      </c>
      <c r="P52" t="s">
        <v>288</v>
      </c>
      <c r="Q52" t="s">
        <v>179</v>
      </c>
      <c r="R52" t="s">
        <v>176</v>
      </c>
      <c r="S52" t="s">
        <v>180</v>
      </c>
      <c r="T52" t="s">
        <v>174</v>
      </c>
      <c r="U52" t="s">
        <v>119</v>
      </c>
      <c r="V52" t="s">
        <v>719</v>
      </c>
      <c r="W52" t="s">
        <v>628</v>
      </c>
      <c r="X52" s="51" t="str">
        <f t="shared" si="0"/>
        <v>3</v>
      </c>
      <c r="Y52" s="51" t="str">
        <f>IF(T52="","",IF(AND(T52&lt;&gt;'Tabelas auxiliares'!$B$236,T52&lt;&gt;'Tabelas auxiliares'!$B$237),"FOLHA DE PESSOAL",IF(X52='Tabelas auxiliares'!$A$237,"CUSTEIO",IF(X52='Tabelas auxiliares'!$A$236,"INVESTIMENTO","ERRO - VERIFICAR"))))</f>
        <v>CUSTEIO</v>
      </c>
      <c r="Z52" s="44">
        <v>1200</v>
      </c>
      <c r="AA52" s="44">
        <v>1200</v>
      </c>
    </row>
    <row r="53" spans="1:29" x14ac:dyDescent="0.25">
      <c r="A53" t="s">
        <v>1099</v>
      </c>
      <c r="B53" s="73" t="s">
        <v>452</v>
      </c>
      <c r="C53" s="73" t="s">
        <v>1107</v>
      </c>
      <c r="D53" t="s">
        <v>69</v>
      </c>
      <c r="E53" t="s">
        <v>117</v>
      </c>
      <c r="F53" s="51" t="str">
        <f>IFERROR(VLOOKUP(D53,'Tabelas auxiliares'!$A$3:$B$61,2,FALSE),"")</f>
        <v>PROAP - PNAES</v>
      </c>
      <c r="G53" s="51" t="str">
        <f>IFERROR(VLOOKUP($B53,'Tabelas auxiliares'!$A$65:$C$102,2,FALSE),"")</f>
        <v>Assistência - Extensão</v>
      </c>
      <c r="H53" s="51" t="str">
        <f>IFERROR(VLOOKUP($B53,'Tabelas auxiliares'!$A$65:$C$102,3,FALSE),"")</f>
        <v>BOLSAS DE EXTENSAO / PROJETOS EXTENSIONISTAS</v>
      </c>
      <c r="I53" t="s">
        <v>3744</v>
      </c>
      <c r="J53" t="s">
        <v>3745</v>
      </c>
      <c r="K53" t="s">
        <v>3746</v>
      </c>
      <c r="L53" t="s">
        <v>3747</v>
      </c>
      <c r="M53" t="s">
        <v>176</v>
      </c>
      <c r="N53" t="s">
        <v>316</v>
      </c>
      <c r="O53" t="s">
        <v>227</v>
      </c>
      <c r="P53" t="s">
        <v>318</v>
      </c>
      <c r="Q53" t="s">
        <v>179</v>
      </c>
      <c r="R53" t="s">
        <v>176</v>
      </c>
      <c r="S53" t="s">
        <v>120</v>
      </c>
      <c r="T53" t="s">
        <v>174</v>
      </c>
      <c r="U53" t="s">
        <v>806</v>
      </c>
      <c r="V53" t="s">
        <v>719</v>
      </c>
      <c r="W53" t="s">
        <v>628</v>
      </c>
      <c r="X53" s="51" t="str">
        <f t="shared" si="0"/>
        <v>3</v>
      </c>
      <c r="Y53" s="51" t="str">
        <f>IF(T53="","",IF(AND(T53&lt;&gt;'Tabelas auxiliares'!$B$236,T53&lt;&gt;'Tabelas auxiliares'!$B$237),"FOLHA DE PESSOAL",IF(X53='Tabelas auxiliares'!$A$237,"CUSTEIO",IF(X53='Tabelas auxiliares'!$A$236,"INVESTIMENTO","ERRO - VERIFICAR"))))</f>
        <v>CUSTEIO</v>
      </c>
      <c r="Z53" s="44">
        <v>3200</v>
      </c>
      <c r="AA53" s="44">
        <v>1200</v>
      </c>
      <c r="AC53" s="44">
        <v>2000</v>
      </c>
    </row>
    <row r="54" spans="1:29" x14ac:dyDescent="0.25">
      <c r="A54" t="s">
        <v>1099</v>
      </c>
      <c r="B54" s="73" t="s">
        <v>455</v>
      </c>
      <c r="C54" s="73" t="s">
        <v>1115</v>
      </c>
      <c r="D54" t="s">
        <v>53</v>
      </c>
      <c r="E54" t="s">
        <v>117</v>
      </c>
      <c r="F54" s="51" t="str">
        <f>IFERROR(VLOOKUP(D54,'Tabelas auxiliares'!$A$3:$B$61,2,FALSE),"")</f>
        <v>PROGRAD - PRÓ-REITORIA DE GRADUAÇÃO</v>
      </c>
      <c r="G54" s="51" t="str">
        <f>IFERROR(VLOOKUP($B54,'Tabelas auxiliares'!$A$65:$C$102,2,FALSE),"")</f>
        <v>Assistência - Graduação</v>
      </c>
      <c r="H54" s="51" t="str">
        <f>IFERROR(VLOOKUP($B54,'Tabelas auxiliares'!$A$65:$C$102,3,FALSE),"")</f>
        <v>MONITORIA ACADEMICA DA GRADUACAO / MONITORIA SEMIPRESENCIAL / AUXILIO ACESSIBILIDADE / MONITORIA INCLUSIVA</v>
      </c>
      <c r="I54" t="s">
        <v>3748</v>
      </c>
      <c r="J54" t="s">
        <v>3749</v>
      </c>
      <c r="K54" t="s">
        <v>3750</v>
      </c>
      <c r="L54" t="s">
        <v>3751</v>
      </c>
      <c r="M54" t="s">
        <v>176</v>
      </c>
      <c r="N54" t="s">
        <v>177</v>
      </c>
      <c r="O54" t="s">
        <v>178</v>
      </c>
      <c r="P54" t="s">
        <v>288</v>
      </c>
      <c r="Q54" t="s">
        <v>179</v>
      </c>
      <c r="R54" t="s">
        <v>176</v>
      </c>
      <c r="S54" t="s">
        <v>120</v>
      </c>
      <c r="T54" t="s">
        <v>174</v>
      </c>
      <c r="U54" t="s">
        <v>119</v>
      </c>
      <c r="V54" t="s">
        <v>719</v>
      </c>
      <c r="W54" t="s">
        <v>628</v>
      </c>
      <c r="X54" s="51" t="str">
        <f t="shared" si="0"/>
        <v>3</v>
      </c>
      <c r="Y54" s="51" t="str">
        <f>IF(T54="","",IF(AND(T54&lt;&gt;'Tabelas auxiliares'!$B$236,T54&lt;&gt;'Tabelas auxiliares'!$B$237),"FOLHA DE PESSOAL",IF(X54='Tabelas auxiliares'!$A$237,"CUSTEIO",IF(X54='Tabelas auxiliares'!$A$236,"INVESTIMENTO","ERRO - VERIFICAR"))))</f>
        <v>CUSTEIO</v>
      </c>
      <c r="Z54" s="44">
        <v>2400</v>
      </c>
      <c r="AA54" s="44">
        <v>2400</v>
      </c>
    </row>
    <row r="55" spans="1:29" x14ac:dyDescent="0.25">
      <c r="A55" t="s">
        <v>1099</v>
      </c>
      <c r="B55" s="73" t="s">
        <v>455</v>
      </c>
      <c r="C55" s="73" t="s">
        <v>1115</v>
      </c>
      <c r="D55" t="s">
        <v>53</v>
      </c>
      <c r="E55" t="s">
        <v>117</v>
      </c>
      <c r="F55" s="51" t="str">
        <f>IFERROR(VLOOKUP(D55,'Tabelas auxiliares'!$A$3:$B$61,2,FALSE),"")</f>
        <v>PROGRAD - PRÓ-REITORIA DE GRADUAÇÃO</v>
      </c>
      <c r="G55" s="51" t="str">
        <f>IFERROR(VLOOKUP($B55,'Tabelas auxiliares'!$A$65:$C$102,2,FALSE),"")</f>
        <v>Assistência - Graduação</v>
      </c>
      <c r="H55" s="51" t="str">
        <f>IFERROR(VLOOKUP($B55,'Tabelas auxiliares'!$A$65:$C$102,3,FALSE),"")</f>
        <v>MONITORIA ACADEMICA DA GRADUACAO / MONITORIA SEMIPRESENCIAL / AUXILIO ACESSIBILIDADE / MONITORIA INCLUSIVA</v>
      </c>
      <c r="I55" t="s">
        <v>3752</v>
      </c>
      <c r="J55" t="s">
        <v>3753</v>
      </c>
      <c r="K55" t="s">
        <v>3754</v>
      </c>
      <c r="L55" t="s">
        <v>3755</v>
      </c>
      <c r="M55" t="s">
        <v>176</v>
      </c>
      <c r="N55" t="s">
        <v>177</v>
      </c>
      <c r="O55" t="s">
        <v>178</v>
      </c>
      <c r="P55" t="s">
        <v>288</v>
      </c>
      <c r="Q55" t="s">
        <v>179</v>
      </c>
      <c r="R55" t="s">
        <v>176</v>
      </c>
      <c r="S55" t="s">
        <v>120</v>
      </c>
      <c r="T55" t="s">
        <v>174</v>
      </c>
      <c r="U55" t="s">
        <v>119</v>
      </c>
      <c r="V55" t="s">
        <v>721</v>
      </c>
      <c r="W55" t="s">
        <v>631</v>
      </c>
      <c r="X55" s="51" t="str">
        <f t="shared" si="0"/>
        <v>3</v>
      </c>
      <c r="Y55" s="51" t="str">
        <f>IF(T55="","",IF(AND(T55&lt;&gt;'Tabelas auxiliares'!$B$236,T55&lt;&gt;'Tabelas auxiliares'!$B$237),"FOLHA DE PESSOAL",IF(X55='Tabelas auxiliares'!$A$237,"CUSTEIO",IF(X55='Tabelas auxiliares'!$A$236,"INVESTIMENTO","ERRO - VERIFICAR"))))</f>
        <v>CUSTEIO</v>
      </c>
      <c r="Z55" s="44">
        <v>1040.68</v>
      </c>
    </row>
    <row r="56" spans="1:29" x14ac:dyDescent="0.25">
      <c r="A56" t="s">
        <v>1099</v>
      </c>
      <c r="B56" s="73" t="s">
        <v>455</v>
      </c>
      <c r="C56" s="73" t="s">
        <v>1115</v>
      </c>
      <c r="D56" t="s">
        <v>53</v>
      </c>
      <c r="E56" t="s">
        <v>117</v>
      </c>
      <c r="F56" s="51" t="str">
        <f>IFERROR(VLOOKUP(D56,'Tabelas auxiliares'!$A$3:$B$61,2,FALSE),"")</f>
        <v>PROGRAD - PRÓ-REITORIA DE GRADUAÇÃO</v>
      </c>
      <c r="G56" s="51" t="str">
        <f>IFERROR(VLOOKUP($B56,'Tabelas auxiliares'!$A$65:$C$102,2,FALSE),"")</f>
        <v>Assistência - Graduação</v>
      </c>
      <c r="H56" s="51" t="str">
        <f>IFERROR(VLOOKUP($B56,'Tabelas auxiliares'!$A$65:$C$102,3,FALSE),"")</f>
        <v>MONITORIA ACADEMICA DA GRADUACAO / MONITORIA SEMIPRESENCIAL / AUXILIO ACESSIBILIDADE / MONITORIA INCLUSIVA</v>
      </c>
      <c r="I56" t="s">
        <v>3756</v>
      </c>
      <c r="J56" t="s">
        <v>3757</v>
      </c>
      <c r="K56" t="s">
        <v>3758</v>
      </c>
      <c r="L56" t="s">
        <v>3759</v>
      </c>
      <c r="M56" t="s">
        <v>3760</v>
      </c>
      <c r="N56" t="s">
        <v>177</v>
      </c>
      <c r="O56" t="s">
        <v>178</v>
      </c>
      <c r="P56" t="s">
        <v>288</v>
      </c>
      <c r="Q56" t="s">
        <v>179</v>
      </c>
      <c r="R56" t="s">
        <v>176</v>
      </c>
      <c r="S56" t="s">
        <v>120</v>
      </c>
      <c r="T56" t="s">
        <v>174</v>
      </c>
      <c r="U56" t="s">
        <v>119</v>
      </c>
      <c r="V56" t="s">
        <v>721</v>
      </c>
      <c r="W56" t="s">
        <v>631</v>
      </c>
      <c r="X56" s="51" t="str">
        <f t="shared" si="0"/>
        <v>3</v>
      </c>
      <c r="Y56" s="51" t="str">
        <f>IF(T56="","",IF(AND(T56&lt;&gt;'Tabelas auxiliares'!$B$236,T56&lt;&gt;'Tabelas auxiliares'!$B$237),"FOLHA DE PESSOAL",IF(X56='Tabelas auxiliares'!$A$237,"CUSTEIO",IF(X56='Tabelas auxiliares'!$A$236,"INVESTIMENTO","ERRO - VERIFICAR"))))</f>
        <v>CUSTEIO</v>
      </c>
      <c r="Z56" s="44">
        <v>2380</v>
      </c>
    </row>
    <row r="57" spans="1:29" x14ac:dyDescent="0.25">
      <c r="A57" t="s">
        <v>1099</v>
      </c>
      <c r="B57" s="73" t="s">
        <v>455</v>
      </c>
      <c r="C57" s="73" t="s">
        <v>1115</v>
      </c>
      <c r="D57" t="s">
        <v>53</v>
      </c>
      <c r="E57" t="s">
        <v>117</v>
      </c>
      <c r="F57" s="51" t="str">
        <f>IFERROR(VLOOKUP(D57,'Tabelas auxiliares'!$A$3:$B$61,2,FALSE),"")</f>
        <v>PROGRAD - PRÓ-REITORIA DE GRADUAÇÃO</v>
      </c>
      <c r="G57" s="51" t="str">
        <f>IFERROR(VLOOKUP($B57,'Tabelas auxiliares'!$A$65:$C$102,2,FALSE),"")</f>
        <v>Assistência - Graduação</v>
      </c>
      <c r="H57" s="51" t="str">
        <f>IFERROR(VLOOKUP($B57,'Tabelas auxiliares'!$A$65:$C$102,3,FALSE),"")</f>
        <v>MONITORIA ACADEMICA DA GRADUACAO / MONITORIA SEMIPRESENCIAL / AUXILIO ACESSIBILIDADE / MONITORIA INCLUSIVA</v>
      </c>
      <c r="I57" t="s">
        <v>3761</v>
      </c>
      <c r="J57" t="s">
        <v>3762</v>
      </c>
      <c r="K57" t="s">
        <v>3763</v>
      </c>
      <c r="L57" t="s">
        <v>3764</v>
      </c>
      <c r="M57" t="s">
        <v>3765</v>
      </c>
      <c r="N57" t="s">
        <v>177</v>
      </c>
      <c r="O57" t="s">
        <v>178</v>
      </c>
      <c r="P57" t="s">
        <v>288</v>
      </c>
      <c r="Q57" t="s">
        <v>179</v>
      </c>
      <c r="R57" t="s">
        <v>176</v>
      </c>
      <c r="S57" t="s">
        <v>120</v>
      </c>
      <c r="T57" t="s">
        <v>174</v>
      </c>
      <c r="U57" t="s">
        <v>119</v>
      </c>
      <c r="V57" t="s">
        <v>721</v>
      </c>
      <c r="W57" t="s">
        <v>631</v>
      </c>
      <c r="X57" s="51" t="str">
        <f t="shared" si="0"/>
        <v>3</v>
      </c>
      <c r="Y57" s="51" t="str">
        <f>IF(T57="","",IF(AND(T57&lt;&gt;'Tabelas auxiliares'!$B$236,T57&lt;&gt;'Tabelas auxiliares'!$B$237),"FOLHA DE PESSOAL",IF(X57='Tabelas auxiliares'!$A$237,"CUSTEIO",IF(X57='Tabelas auxiliares'!$A$236,"INVESTIMENTO","ERRO - VERIFICAR"))))</f>
        <v>CUSTEIO</v>
      </c>
      <c r="Z57" s="44">
        <v>1190</v>
      </c>
    </row>
    <row r="58" spans="1:29" x14ac:dyDescent="0.25">
      <c r="A58" t="s">
        <v>1099</v>
      </c>
      <c r="B58" s="73" t="s">
        <v>455</v>
      </c>
      <c r="C58" s="73" t="s">
        <v>1108</v>
      </c>
      <c r="D58" t="s">
        <v>53</v>
      </c>
      <c r="E58" t="s">
        <v>117</v>
      </c>
      <c r="F58" s="51" t="str">
        <f>IFERROR(VLOOKUP(D58,'Tabelas auxiliares'!$A$3:$B$61,2,FALSE),"")</f>
        <v>PROGRAD - PRÓ-REITORIA DE GRADUAÇÃO</v>
      </c>
      <c r="G58" s="51" t="str">
        <f>IFERROR(VLOOKUP($B58,'Tabelas auxiliares'!$A$65:$C$102,2,FALSE),"")</f>
        <v>Assistência - Graduação</v>
      </c>
      <c r="H58" s="51" t="str">
        <f>IFERROR(VLOOKUP($B58,'Tabelas auxiliares'!$A$65:$C$102,3,FALSE),"")</f>
        <v>MONITORIA ACADEMICA DA GRADUACAO / MONITORIA SEMIPRESENCIAL / AUXILIO ACESSIBILIDADE / MONITORIA INCLUSIVA</v>
      </c>
      <c r="I58" t="s">
        <v>3766</v>
      </c>
      <c r="J58" t="s">
        <v>3767</v>
      </c>
      <c r="K58" t="s">
        <v>3768</v>
      </c>
      <c r="L58" t="s">
        <v>325</v>
      </c>
      <c r="M58" t="s">
        <v>3769</v>
      </c>
      <c r="N58" t="s">
        <v>177</v>
      </c>
      <c r="O58" t="s">
        <v>178</v>
      </c>
      <c r="P58" t="s">
        <v>288</v>
      </c>
      <c r="Q58" t="s">
        <v>179</v>
      </c>
      <c r="R58" t="s">
        <v>176</v>
      </c>
      <c r="S58" t="s">
        <v>120</v>
      </c>
      <c r="T58" t="s">
        <v>174</v>
      </c>
      <c r="U58" t="s">
        <v>119</v>
      </c>
      <c r="V58" t="s">
        <v>721</v>
      </c>
      <c r="W58" t="s">
        <v>631</v>
      </c>
      <c r="X58" s="51" t="str">
        <f t="shared" si="0"/>
        <v>3</v>
      </c>
      <c r="Y58" s="51" t="str">
        <f>IF(T58="","",IF(AND(T58&lt;&gt;'Tabelas auxiliares'!$B$236,T58&lt;&gt;'Tabelas auxiliares'!$B$237),"FOLHA DE PESSOAL",IF(X58='Tabelas auxiliares'!$A$237,"CUSTEIO",IF(X58='Tabelas auxiliares'!$A$236,"INVESTIMENTO","ERRO - VERIFICAR"))))</f>
        <v>CUSTEIO</v>
      </c>
      <c r="Z58" s="44">
        <v>14.35</v>
      </c>
    </row>
    <row r="59" spans="1:29" x14ac:dyDescent="0.25">
      <c r="A59" t="s">
        <v>1099</v>
      </c>
      <c r="B59" s="73" t="s">
        <v>455</v>
      </c>
      <c r="C59" s="73" t="s">
        <v>1108</v>
      </c>
      <c r="D59" t="s">
        <v>53</v>
      </c>
      <c r="E59" t="s">
        <v>117</v>
      </c>
      <c r="F59" s="51" t="str">
        <f>IFERROR(VLOOKUP(D59,'Tabelas auxiliares'!$A$3:$B$61,2,FALSE),"")</f>
        <v>PROGRAD - PRÓ-REITORIA DE GRADUAÇÃO</v>
      </c>
      <c r="G59" s="51" t="str">
        <f>IFERROR(VLOOKUP($B59,'Tabelas auxiliares'!$A$65:$C$102,2,FALSE),"")</f>
        <v>Assistência - Graduação</v>
      </c>
      <c r="H59" s="51" t="str">
        <f>IFERROR(VLOOKUP($B59,'Tabelas auxiliares'!$A$65:$C$102,3,FALSE),"")</f>
        <v>MONITORIA ACADEMICA DA GRADUACAO / MONITORIA SEMIPRESENCIAL / AUXILIO ACESSIBILIDADE / MONITORIA INCLUSIVA</v>
      </c>
      <c r="I59" t="s">
        <v>3770</v>
      </c>
      <c r="J59" t="s">
        <v>3771</v>
      </c>
      <c r="K59" t="s">
        <v>3772</v>
      </c>
      <c r="L59" t="s">
        <v>3773</v>
      </c>
      <c r="M59" t="s">
        <v>3774</v>
      </c>
      <c r="N59" t="s">
        <v>177</v>
      </c>
      <c r="O59" t="s">
        <v>178</v>
      </c>
      <c r="P59" t="s">
        <v>288</v>
      </c>
      <c r="Q59" t="s">
        <v>179</v>
      </c>
      <c r="R59" t="s">
        <v>176</v>
      </c>
      <c r="S59" t="s">
        <v>120</v>
      </c>
      <c r="T59" t="s">
        <v>174</v>
      </c>
      <c r="U59" t="s">
        <v>119</v>
      </c>
      <c r="V59" t="s">
        <v>721</v>
      </c>
      <c r="W59" t="s">
        <v>631</v>
      </c>
      <c r="X59" s="51" t="str">
        <f t="shared" si="0"/>
        <v>3</v>
      </c>
      <c r="Y59" s="51" t="str">
        <f>IF(T59="","",IF(AND(T59&lt;&gt;'Tabelas auxiliares'!$B$236,T59&lt;&gt;'Tabelas auxiliares'!$B$237),"FOLHA DE PESSOAL",IF(X59='Tabelas auxiliares'!$A$237,"CUSTEIO",IF(X59='Tabelas auxiliares'!$A$236,"INVESTIMENTO","ERRO - VERIFICAR"))))</f>
        <v>CUSTEIO</v>
      </c>
      <c r="Z59" s="44">
        <v>40.5</v>
      </c>
    </row>
    <row r="60" spans="1:29" x14ac:dyDescent="0.25">
      <c r="A60" t="s">
        <v>1099</v>
      </c>
      <c r="B60" s="73" t="s">
        <v>455</v>
      </c>
      <c r="C60" s="73" t="s">
        <v>1108</v>
      </c>
      <c r="D60" t="s">
        <v>53</v>
      </c>
      <c r="E60" t="s">
        <v>117</v>
      </c>
      <c r="F60" s="51" t="str">
        <f>IFERROR(VLOOKUP(D60,'Tabelas auxiliares'!$A$3:$B$61,2,FALSE),"")</f>
        <v>PROGRAD - PRÓ-REITORIA DE GRADUAÇÃO</v>
      </c>
      <c r="G60" s="51" t="str">
        <f>IFERROR(VLOOKUP($B60,'Tabelas auxiliares'!$A$65:$C$102,2,FALSE),"")</f>
        <v>Assistência - Graduação</v>
      </c>
      <c r="H60" s="51" t="str">
        <f>IFERROR(VLOOKUP($B60,'Tabelas auxiliares'!$A$65:$C$102,3,FALSE),"")</f>
        <v>MONITORIA ACADEMICA DA GRADUACAO / MONITORIA SEMIPRESENCIAL / AUXILIO ACESSIBILIDADE / MONITORIA INCLUSIVA</v>
      </c>
      <c r="I60" t="s">
        <v>3092</v>
      </c>
      <c r="J60" t="s">
        <v>3775</v>
      </c>
      <c r="K60" t="s">
        <v>3776</v>
      </c>
      <c r="L60" t="s">
        <v>325</v>
      </c>
      <c r="M60" t="s">
        <v>3777</v>
      </c>
      <c r="N60" t="s">
        <v>177</v>
      </c>
      <c r="O60" t="s">
        <v>178</v>
      </c>
      <c r="P60" t="s">
        <v>288</v>
      </c>
      <c r="Q60" t="s">
        <v>179</v>
      </c>
      <c r="R60" t="s">
        <v>176</v>
      </c>
      <c r="S60" t="s">
        <v>120</v>
      </c>
      <c r="T60" t="s">
        <v>174</v>
      </c>
      <c r="U60" t="s">
        <v>119</v>
      </c>
      <c r="V60" t="s">
        <v>721</v>
      </c>
      <c r="W60" t="s">
        <v>631</v>
      </c>
      <c r="X60" s="51" t="str">
        <f t="shared" si="0"/>
        <v>3</v>
      </c>
      <c r="Y60" s="51" t="str">
        <f>IF(T60="","",IF(AND(T60&lt;&gt;'Tabelas auxiliares'!$B$236,T60&lt;&gt;'Tabelas auxiliares'!$B$237),"FOLHA DE PESSOAL",IF(X60='Tabelas auxiliares'!$A$237,"CUSTEIO",IF(X60='Tabelas auxiliares'!$A$236,"INVESTIMENTO","ERRO - VERIFICAR"))))</f>
        <v>CUSTEIO</v>
      </c>
      <c r="Z60" s="44">
        <v>24.11</v>
      </c>
    </row>
    <row r="61" spans="1:29" x14ac:dyDescent="0.25">
      <c r="A61" t="s">
        <v>1099</v>
      </c>
      <c r="B61" s="73" t="s">
        <v>455</v>
      </c>
      <c r="C61" s="73" t="s">
        <v>1108</v>
      </c>
      <c r="D61" t="s">
        <v>53</v>
      </c>
      <c r="E61" t="s">
        <v>117</v>
      </c>
      <c r="F61" s="51" t="str">
        <f>IFERROR(VLOOKUP(D61,'Tabelas auxiliares'!$A$3:$B$61,2,FALSE),"")</f>
        <v>PROGRAD - PRÓ-REITORIA DE GRADUAÇÃO</v>
      </c>
      <c r="G61" s="51" t="str">
        <f>IFERROR(VLOOKUP($B61,'Tabelas auxiliares'!$A$65:$C$102,2,FALSE),"")</f>
        <v>Assistência - Graduação</v>
      </c>
      <c r="H61" s="51" t="str">
        <f>IFERROR(VLOOKUP($B61,'Tabelas auxiliares'!$A$65:$C$102,3,FALSE),"")</f>
        <v>MONITORIA ACADEMICA DA GRADUACAO / MONITORIA SEMIPRESENCIAL / AUXILIO ACESSIBILIDADE / MONITORIA INCLUSIVA</v>
      </c>
      <c r="I61" t="s">
        <v>3778</v>
      </c>
      <c r="J61" t="s">
        <v>3779</v>
      </c>
      <c r="K61" t="s">
        <v>3780</v>
      </c>
      <c r="L61" t="s">
        <v>326</v>
      </c>
      <c r="M61" t="s">
        <v>3781</v>
      </c>
      <c r="N61" t="s">
        <v>177</v>
      </c>
      <c r="O61" t="s">
        <v>178</v>
      </c>
      <c r="P61" t="s">
        <v>288</v>
      </c>
      <c r="Q61" t="s">
        <v>179</v>
      </c>
      <c r="R61" t="s">
        <v>176</v>
      </c>
      <c r="S61" t="s">
        <v>120</v>
      </c>
      <c r="T61" t="s">
        <v>174</v>
      </c>
      <c r="U61" t="s">
        <v>119</v>
      </c>
      <c r="V61" t="s">
        <v>721</v>
      </c>
      <c r="W61" t="s">
        <v>631</v>
      </c>
      <c r="X61" s="51" t="str">
        <f t="shared" si="0"/>
        <v>3</v>
      </c>
      <c r="Y61" s="51" t="str">
        <f>IF(T61="","",IF(AND(T61&lt;&gt;'Tabelas auxiliares'!$B$236,T61&lt;&gt;'Tabelas auxiliares'!$B$237),"FOLHA DE PESSOAL",IF(X61='Tabelas auxiliares'!$A$237,"CUSTEIO",IF(X61='Tabelas auxiliares'!$A$236,"INVESTIMENTO","ERRO - VERIFICAR"))))</f>
        <v>CUSTEIO</v>
      </c>
      <c r="Z61" s="44">
        <v>583.66</v>
      </c>
    </row>
    <row r="62" spans="1:29" x14ac:dyDescent="0.25">
      <c r="A62" t="s">
        <v>1099</v>
      </c>
      <c r="B62" s="73" t="s">
        <v>455</v>
      </c>
      <c r="C62" s="73" t="s">
        <v>1108</v>
      </c>
      <c r="D62" t="s">
        <v>53</v>
      </c>
      <c r="E62" t="s">
        <v>117</v>
      </c>
      <c r="F62" s="51" t="str">
        <f>IFERROR(VLOOKUP(D62,'Tabelas auxiliares'!$A$3:$B$61,2,FALSE),"")</f>
        <v>PROGRAD - PRÓ-REITORIA DE GRADUAÇÃO</v>
      </c>
      <c r="G62" s="51" t="str">
        <f>IFERROR(VLOOKUP($B62,'Tabelas auxiliares'!$A$65:$C$102,2,FALSE),"")</f>
        <v>Assistência - Graduação</v>
      </c>
      <c r="H62" s="51" t="str">
        <f>IFERROR(VLOOKUP($B62,'Tabelas auxiliares'!$A$65:$C$102,3,FALSE),"")</f>
        <v>MONITORIA ACADEMICA DA GRADUACAO / MONITORIA SEMIPRESENCIAL / AUXILIO ACESSIBILIDADE / MONITORIA INCLUSIVA</v>
      </c>
      <c r="I62" t="s">
        <v>3761</v>
      </c>
      <c r="J62" t="s">
        <v>3782</v>
      </c>
      <c r="K62" t="s">
        <v>3783</v>
      </c>
      <c r="L62" t="s">
        <v>325</v>
      </c>
      <c r="M62" t="s">
        <v>3784</v>
      </c>
      <c r="N62" t="s">
        <v>177</v>
      </c>
      <c r="O62" t="s">
        <v>178</v>
      </c>
      <c r="P62" t="s">
        <v>288</v>
      </c>
      <c r="Q62" t="s">
        <v>179</v>
      </c>
      <c r="R62" t="s">
        <v>176</v>
      </c>
      <c r="S62" t="s">
        <v>120</v>
      </c>
      <c r="T62" t="s">
        <v>174</v>
      </c>
      <c r="U62" t="s">
        <v>119</v>
      </c>
      <c r="V62" t="s">
        <v>721</v>
      </c>
      <c r="W62" t="s">
        <v>631</v>
      </c>
      <c r="X62" s="51" t="str">
        <f t="shared" si="0"/>
        <v>3</v>
      </c>
      <c r="Y62" s="51" t="str">
        <f>IF(T62="","",IF(AND(T62&lt;&gt;'Tabelas auxiliares'!$B$236,T62&lt;&gt;'Tabelas auxiliares'!$B$237),"FOLHA DE PESSOAL",IF(X62='Tabelas auxiliares'!$A$237,"CUSTEIO",IF(X62='Tabelas auxiliares'!$A$236,"INVESTIMENTO","ERRO - VERIFICAR"))))</f>
        <v>CUSTEIO</v>
      </c>
      <c r="Z62" s="44">
        <v>228.17</v>
      </c>
    </row>
    <row r="63" spans="1:29" x14ac:dyDescent="0.25">
      <c r="A63" t="s">
        <v>1099</v>
      </c>
      <c r="B63" s="73" t="s">
        <v>455</v>
      </c>
      <c r="C63" s="73" t="s">
        <v>1107</v>
      </c>
      <c r="D63" t="s">
        <v>53</v>
      </c>
      <c r="E63" t="s">
        <v>117</v>
      </c>
      <c r="F63" s="51" t="str">
        <f>IFERROR(VLOOKUP(D63,'Tabelas auxiliares'!$A$3:$B$61,2,FALSE),"")</f>
        <v>PROGRAD - PRÓ-REITORIA DE GRADUAÇÃO</v>
      </c>
      <c r="G63" s="51" t="str">
        <f>IFERROR(VLOOKUP($B63,'Tabelas auxiliares'!$A$65:$C$102,2,FALSE),"")</f>
        <v>Assistência - Graduação</v>
      </c>
      <c r="H63" s="51" t="str">
        <f>IFERROR(VLOOKUP($B63,'Tabelas auxiliares'!$A$65:$C$102,3,FALSE),"")</f>
        <v>MONITORIA ACADEMICA DA GRADUACAO / MONITORIA SEMIPRESENCIAL / AUXILIO ACESSIBILIDADE / MONITORIA INCLUSIVA</v>
      </c>
      <c r="I63" t="s">
        <v>3785</v>
      </c>
      <c r="J63" t="s">
        <v>3786</v>
      </c>
      <c r="K63" t="s">
        <v>3787</v>
      </c>
      <c r="L63" t="s">
        <v>3788</v>
      </c>
      <c r="M63" t="s">
        <v>176</v>
      </c>
      <c r="N63" t="s">
        <v>177</v>
      </c>
      <c r="O63" t="s">
        <v>178</v>
      </c>
      <c r="P63" t="s">
        <v>288</v>
      </c>
      <c r="Q63" t="s">
        <v>179</v>
      </c>
      <c r="R63" t="s">
        <v>176</v>
      </c>
      <c r="S63" t="s">
        <v>120</v>
      </c>
      <c r="T63" t="s">
        <v>174</v>
      </c>
      <c r="U63" t="s">
        <v>119</v>
      </c>
      <c r="V63" t="s">
        <v>719</v>
      </c>
      <c r="W63" t="s">
        <v>628</v>
      </c>
      <c r="X63" s="51" t="str">
        <f t="shared" si="0"/>
        <v>3</v>
      </c>
      <c r="Y63" s="51" t="str">
        <f>IF(T63="","",IF(AND(T63&lt;&gt;'Tabelas auxiliares'!$B$236,T63&lt;&gt;'Tabelas auxiliares'!$B$237),"FOLHA DE PESSOAL",IF(X63='Tabelas auxiliares'!$A$237,"CUSTEIO",IF(X63='Tabelas auxiliares'!$A$236,"INVESTIMENTO","ERRO - VERIFICAR"))))</f>
        <v>CUSTEIO</v>
      </c>
      <c r="Z63" s="44">
        <v>400</v>
      </c>
      <c r="AA63" s="44">
        <v>400</v>
      </c>
    </row>
    <row r="64" spans="1:29" x14ac:dyDescent="0.25">
      <c r="A64" t="s">
        <v>1099</v>
      </c>
      <c r="B64" s="73" t="s">
        <v>455</v>
      </c>
      <c r="C64" s="73" t="s">
        <v>1107</v>
      </c>
      <c r="D64" t="s">
        <v>53</v>
      </c>
      <c r="E64" t="s">
        <v>117</v>
      </c>
      <c r="F64" s="51" t="str">
        <f>IFERROR(VLOOKUP(D64,'Tabelas auxiliares'!$A$3:$B$61,2,FALSE),"")</f>
        <v>PROGRAD - PRÓ-REITORIA DE GRADUAÇÃO</v>
      </c>
      <c r="G64" s="51" t="str">
        <f>IFERROR(VLOOKUP($B64,'Tabelas auxiliares'!$A$65:$C$102,2,FALSE),"")</f>
        <v>Assistência - Graduação</v>
      </c>
      <c r="H64" s="51" t="str">
        <f>IFERROR(VLOOKUP($B64,'Tabelas auxiliares'!$A$65:$C$102,3,FALSE),"")</f>
        <v>MONITORIA ACADEMICA DA GRADUACAO / MONITORIA SEMIPRESENCIAL / AUXILIO ACESSIBILIDADE / MONITORIA INCLUSIVA</v>
      </c>
      <c r="I64" t="s">
        <v>3789</v>
      </c>
      <c r="J64" t="s">
        <v>3786</v>
      </c>
      <c r="K64" t="s">
        <v>3790</v>
      </c>
      <c r="L64" t="s">
        <v>3788</v>
      </c>
      <c r="M64" t="s">
        <v>176</v>
      </c>
      <c r="N64" t="s">
        <v>182</v>
      </c>
      <c r="O64" t="s">
        <v>183</v>
      </c>
      <c r="P64" t="s">
        <v>184</v>
      </c>
      <c r="Q64" t="s">
        <v>179</v>
      </c>
      <c r="R64" t="s">
        <v>176</v>
      </c>
      <c r="S64" t="s">
        <v>120</v>
      </c>
      <c r="T64" t="s">
        <v>174</v>
      </c>
      <c r="U64" t="s">
        <v>409</v>
      </c>
      <c r="V64" t="s">
        <v>719</v>
      </c>
      <c r="W64" t="s">
        <v>628</v>
      </c>
      <c r="X64" s="51" t="str">
        <f t="shared" si="0"/>
        <v>3</v>
      </c>
      <c r="Y64" s="51" t="str">
        <f>IF(T64="","",IF(AND(T64&lt;&gt;'Tabelas auxiliares'!$B$236,T64&lt;&gt;'Tabelas auxiliares'!$B$237),"FOLHA DE PESSOAL",IF(X64='Tabelas auxiliares'!$A$237,"CUSTEIO",IF(X64='Tabelas auxiliares'!$A$236,"INVESTIMENTO","ERRO - VERIFICAR"))))</f>
        <v>CUSTEIO</v>
      </c>
      <c r="Z64" s="44">
        <v>1200</v>
      </c>
      <c r="AA64" s="44">
        <v>1200</v>
      </c>
    </row>
    <row r="65" spans="1:29" x14ac:dyDescent="0.25">
      <c r="A65" t="s">
        <v>1099</v>
      </c>
      <c r="B65" s="73" t="s">
        <v>455</v>
      </c>
      <c r="C65" s="73" t="s">
        <v>1107</v>
      </c>
      <c r="D65" t="s">
        <v>53</v>
      </c>
      <c r="E65" t="s">
        <v>117</v>
      </c>
      <c r="F65" s="51" t="str">
        <f>IFERROR(VLOOKUP(D65,'Tabelas auxiliares'!$A$3:$B$61,2,FALSE),"")</f>
        <v>PROGRAD - PRÓ-REITORIA DE GRADUAÇÃO</v>
      </c>
      <c r="G65" s="51" t="str">
        <f>IFERROR(VLOOKUP($B65,'Tabelas auxiliares'!$A$65:$C$102,2,FALSE),"")</f>
        <v>Assistência - Graduação</v>
      </c>
      <c r="H65" s="51" t="str">
        <f>IFERROR(VLOOKUP($B65,'Tabelas auxiliares'!$A$65:$C$102,3,FALSE),"")</f>
        <v>MONITORIA ACADEMICA DA GRADUACAO / MONITORIA SEMIPRESENCIAL / AUXILIO ACESSIBILIDADE / MONITORIA INCLUSIVA</v>
      </c>
      <c r="I65" t="s">
        <v>3791</v>
      </c>
      <c r="J65" t="s">
        <v>3786</v>
      </c>
      <c r="K65" t="s">
        <v>3792</v>
      </c>
      <c r="L65" t="s">
        <v>3793</v>
      </c>
      <c r="M65" t="s">
        <v>176</v>
      </c>
      <c r="N65" t="s">
        <v>182</v>
      </c>
      <c r="O65" t="s">
        <v>183</v>
      </c>
      <c r="P65" t="s">
        <v>184</v>
      </c>
      <c r="Q65" t="s">
        <v>179</v>
      </c>
      <c r="R65" t="s">
        <v>176</v>
      </c>
      <c r="S65" t="s">
        <v>120</v>
      </c>
      <c r="T65" t="s">
        <v>174</v>
      </c>
      <c r="U65" t="s">
        <v>409</v>
      </c>
      <c r="V65" t="s">
        <v>719</v>
      </c>
      <c r="W65" t="s">
        <v>628</v>
      </c>
      <c r="X65" s="51" t="str">
        <f t="shared" si="0"/>
        <v>3</v>
      </c>
      <c r="Y65" s="51" t="str">
        <f>IF(T65="","",IF(AND(T65&lt;&gt;'Tabelas auxiliares'!$B$236,T65&lt;&gt;'Tabelas auxiliares'!$B$237),"FOLHA DE PESSOAL",IF(X65='Tabelas auxiliares'!$A$237,"CUSTEIO",IF(X65='Tabelas auxiliares'!$A$236,"INVESTIMENTO","ERRO - VERIFICAR"))))</f>
        <v>CUSTEIO</v>
      </c>
      <c r="Z65" s="44">
        <v>400</v>
      </c>
      <c r="AA65" s="44">
        <v>400</v>
      </c>
    </row>
    <row r="66" spans="1:29" x14ac:dyDescent="0.25">
      <c r="A66" t="s">
        <v>1099</v>
      </c>
      <c r="B66" s="73" t="s">
        <v>455</v>
      </c>
      <c r="C66" s="73" t="s">
        <v>1107</v>
      </c>
      <c r="D66" t="s">
        <v>53</v>
      </c>
      <c r="E66" t="s">
        <v>117</v>
      </c>
      <c r="F66" s="51" t="str">
        <f>IFERROR(VLOOKUP(D66,'Tabelas auxiliares'!$A$3:$B$61,2,FALSE),"")</f>
        <v>PROGRAD - PRÓ-REITORIA DE GRADUAÇÃO</v>
      </c>
      <c r="G66" s="51" t="str">
        <f>IFERROR(VLOOKUP($B66,'Tabelas auxiliares'!$A$65:$C$102,2,FALSE),"")</f>
        <v>Assistência - Graduação</v>
      </c>
      <c r="H66" s="51" t="str">
        <f>IFERROR(VLOOKUP($B66,'Tabelas auxiliares'!$A$65:$C$102,3,FALSE),"")</f>
        <v>MONITORIA ACADEMICA DA GRADUACAO / MONITORIA SEMIPRESENCIAL / AUXILIO ACESSIBILIDADE / MONITORIA INCLUSIVA</v>
      </c>
      <c r="I66" t="s">
        <v>3794</v>
      </c>
      <c r="J66" t="s">
        <v>3786</v>
      </c>
      <c r="K66" t="s">
        <v>3795</v>
      </c>
      <c r="L66" t="s">
        <v>3796</v>
      </c>
      <c r="M66" t="s">
        <v>176</v>
      </c>
      <c r="N66" t="s">
        <v>177</v>
      </c>
      <c r="O66" t="s">
        <v>178</v>
      </c>
      <c r="P66" t="s">
        <v>288</v>
      </c>
      <c r="Q66" t="s">
        <v>179</v>
      </c>
      <c r="R66" t="s">
        <v>176</v>
      </c>
      <c r="S66" t="s">
        <v>120</v>
      </c>
      <c r="T66" t="s">
        <v>174</v>
      </c>
      <c r="U66" t="s">
        <v>119</v>
      </c>
      <c r="V66" t="s">
        <v>719</v>
      </c>
      <c r="W66" t="s">
        <v>628</v>
      </c>
      <c r="X66" s="51" t="str">
        <f t="shared" si="0"/>
        <v>3</v>
      </c>
      <c r="Y66" s="51" t="str">
        <f>IF(T66="","",IF(AND(T66&lt;&gt;'Tabelas auxiliares'!$B$236,T66&lt;&gt;'Tabelas auxiliares'!$B$237),"FOLHA DE PESSOAL",IF(X66='Tabelas auxiliares'!$A$237,"CUSTEIO",IF(X66='Tabelas auxiliares'!$A$236,"INVESTIMENTO","ERRO - VERIFICAR"))))</f>
        <v>CUSTEIO</v>
      </c>
      <c r="Z66" s="44">
        <v>5600</v>
      </c>
      <c r="AA66" s="44">
        <v>5600</v>
      </c>
    </row>
    <row r="67" spans="1:29" x14ac:dyDescent="0.25">
      <c r="A67" t="s">
        <v>1099</v>
      </c>
      <c r="B67" s="73" t="s">
        <v>455</v>
      </c>
      <c r="C67" s="73" t="s">
        <v>1107</v>
      </c>
      <c r="D67" t="s">
        <v>53</v>
      </c>
      <c r="E67" t="s">
        <v>117</v>
      </c>
      <c r="F67" s="51" t="str">
        <f>IFERROR(VLOOKUP(D67,'Tabelas auxiliares'!$A$3:$B$61,2,FALSE),"")</f>
        <v>PROGRAD - PRÓ-REITORIA DE GRADUAÇÃO</v>
      </c>
      <c r="G67" s="51" t="str">
        <f>IFERROR(VLOOKUP($B67,'Tabelas auxiliares'!$A$65:$C$102,2,FALSE),"")</f>
        <v>Assistência - Graduação</v>
      </c>
      <c r="H67" s="51" t="str">
        <f>IFERROR(VLOOKUP($B67,'Tabelas auxiliares'!$A$65:$C$102,3,FALSE),"")</f>
        <v>MONITORIA ACADEMICA DA GRADUACAO / MONITORIA SEMIPRESENCIAL / AUXILIO ACESSIBILIDADE / MONITORIA INCLUSIVA</v>
      </c>
      <c r="I67" t="s">
        <v>3794</v>
      </c>
      <c r="J67" t="s">
        <v>3797</v>
      </c>
      <c r="K67" t="s">
        <v>3798</v>
      </c>
      <c r="L67" t="s">
        <v>3799</v>
      </c>
      <c r="M67" t="s">
        <v>176</v>
      </c>
      <c r="N67" t="s">
        <v>177</v>
      </c>
      <c r="O67" t="s">
        <v>178</v>
      </c>
      <c r="P67" t="s">
        <v>288</v>
      </c>
      <c r="Q67" t="s">
        <v>179</v>
      </c>
      <c r="R67" t="s">
        <v>176</v>
      </c>
      <c r="S67" t="s">
        <v>120</v>
      </c>
      <c r="T67" t="s">
        <v>174</v>
      </c>
      <c r="U67" t="s">
        <v>119</v>
      </c>
      <c r="V67" t="s">
        <v>719</v>
      </c>
      <c r="W67" t="s">
        <v>628</v>
      </c>
      <c r="X67" s="51" t="str">
        <f t="shared" si="0"/>
        <v>3</v>
      </c>
      <c r="Y67" s="51" t="str">
        <f>IF(T67="","",IF(AND(T67&lt;&gt;'Tabelas auxiliares'!$B$236,T67&lt;&gt;'Tabelas auxiliares'!$B$237),"FOLHA DE PESSOAL",IF(X67='Tabelas auxiliares'!$A$237,"CUSTEIO",IF(X67='Tabelas auxiliares'!$A$236,"INVESTIMENTO","ERRO - VERIFICAR"))))</f>
        <v>CUSTEIO</v>
      </c>
      <c r="Z67" s="44">
        <v>2000</v>
      </c>
      <c r="AA67" s="44">
        <v>2000</v>
      </c>
    </row>
    <row r="68" spans="1:29" x14ac:dyDescent="0.25">
      <c r="A68" t="s">
        <v>1099</v>
      </c>
      <c r="B68" s="73" t="s">
        <v>455</v>
      </c>
      <c r="C68" s="73" t="s">
        <v>1107</v>
      </c>
      <c r="D68" t="s">
        <v>53</v>
      </c>
      <c r="E68" t="s">
        <v>117</v>
      </c>
      <c r="F68" s="51" t="str">
        <f>IFERROR(VLOOKUP(D68,'Tabelas auxiliares'!$A$3:$B$61,2,FALSE),"")</f>
        <v>PROGRAD - PRÓ-REITORIA DE GRADUAÇÃO</v>
      </c>
      <c r="G68" s="51" t="str">
        <f>IFERROR(VLOOKUP($B68,'Tabelas auxiliares'!$A$65:$C$102,2,FALSE),"")</f>
        <v>Assistência - Graduação</v>
      </c>
      <c r="H68" s="51" t="str">
        <f>IFERROR(VLOOKUP($B68,'Tabelas auxiliares'!$A$65:$C$102,3,FALSE),"")</f>
        <v>MONITORIA ACADEMICA DA GRADUACAO / MONITORIA SEMIPRESENCIAL / AUXILIO ACESSIBILIDADE / MONITORIA INCLUSIVA</v>
      </c>
      <c r="I68" t="s">
        <v>3800</v>
      </c>
      <c r="J68" t="s">
        <v>3786</v>
      </c>
      <c r="K68" t="s">
        <v>3801</v>
      </c>
      <c r="L68" t="s">
        <v>3796</v>
      </c>
      <c r="M68" t="s">
        <v>176</v>
      </c>
      <c r="N68" t="s">
        <v>177</v>
      </c>
      <c r="O68" t="s">
        <v>178</v>
      </c>
      <c r="P68" t="s">
        <v>288</v>
      </c>
      <c r="Q68" t="s">
        <v>179</v>
      </c>
      <c r="R68" t="s">
        <v>176</v>
      </c>
      <c r="S68" t="s">
        <v>120</v>
      </c>
      <c r="T68" t="s">
        <v>174</v>
      </c>
      <c r="U68" t="s">
        <v>119</v>
      </c>
      <c r="V68" t="s">
        <v>719</v>
      </c>
      <c r="W68" t="s">
        <v>628</v>
      </c>
      <c r="X68" s="51" t="str">
        <f t="shared" ref="X68:X131" si="1">LEFT(V68,1)</f>
        <v>3</v>
      </c>
      <c r="Y68" s="51" t="str">
        <f>IF(T68="","",IF(AND(T68&lt;&gt;'Tabelas auxiliares'!$B$236,T68&lt;&gt;'Tabelas auxiliares'!$B$237),"FOLHA DE PESSOAL",IF(X68='Tabelas auxiliares'!$A$237,"CUSTEIO",IF(X68='Tabelas auxiliares'!$A$236,"INVESTIMENTO","ERRO - VERIFICAR"))))</f>
        <v>CUSTEIO</v>
      </c>
      <c r="Z68" s="44">
        <v>3200</v>
      </c>
      <c r="AA68" s="44">
        <v>3200</v>
      </c>
    </row>
    <row r="69" spans="1:29" x14ac:dyDescent="0.25">
      <c r="A69" t="s">
        <v>1099</v>
      </c>
      <c r="B69" s="73" t="s">
        <v>455</v>
      </c>
      <c r="C69" s="73" t="s">
        <v>1107</v>
      </c>
      <c r="D69" t="s">
        <v>53</v>
      </c>
      <c r="E69" t="s">
        <v>117</v>
      </c>
      <c r="F69" s="51" t="str">
        <f>IFERROR(VLOOKUP(D69,'Tabelas auxiliares'!$A$3:$B$61,2,FALSE),"")</f>
        <v>PROGRAD - PRÓ-REITORIA DE GRADUAÇÃO</v>
      </c>
      <c r="G69" s="51" t="str">
        <f>IFERROR(VLOOKUP($B69,'Tabelas auxiliares'!$A$65:$C$102,2,FALSE),"")</f>
        <v>Assistência - Graduação</v>
      </c>
      <c r="H69" s="51" t="str">
        <f>IFERROR(VLOOKUP($B69,'Tabelas auxiliares'!$A$65:$C$102,3,FALSE),"")</f>
        <v>MONITORIA ACADEMICA DA GRADUACAO / MONITORIA SEMIPRESENCIAL / AUXILIO ACESSIBILIDADE / MONITORIA INCLUSIVA</v>
      </c>
      <c r="I69" t="s">
        <v>3800</v>
      </c>
      <c r="J69" t="s">
        <v>3802</v>
      </c>
      <c r="K69" t="s">
        <v>3803</v>
      </c>
      <c r="L69" t="s">
        <v>3804</v>
      </c>
      <c r="M69" t="s">
        <v>176</v>
      </c>
      <c r="N69" t="s">
        <v>177</v>
      </c>
      <c r="O69" t="s">
        <v>178</v>
      </c>
      <c r="P69" t="s">
        <v>288</v>
      </c>
      <c r="Q69" t="s">
        <v>179</v>
      </c>
      <c r="R69" t="s">
        <v>176</v>
      </c>
      <c r="S69" t="s">
        <v>120</v>
      </c>
      <c r="T69" t="s">
        <v>174</v>
      </c>
      <c r="U69" t="s">
        <v>119</v>
      </c>
      <c r="V69" t="s">
        <v>719</v>
      </c>
      <c r="W69" t="s">
        <v>628</v>
      </c>
      <c r="X69" s="51" t="str">
        <f t="shared" si="1"/>
        <v>3</v>
      </c>
      <c r="Y69" s="51" t="str">
        <f>IF(T69="","",IF(AND(T69&lt;&gt;'Tabelas auxiliares'!$B$236,T69&lt;&gt;'Tabelas auxiliares'!$B$237),"FOLHA DE PESSOAL",IF(X69='Tabelas auxiliares'!$A$237,"CUSTEIO",IF(X69='Tabelas auxiliares'!$A$236,"INVESTIMENTO","ERRO - VERIFICAR"))))</f>
        <v>CUSTEIO</v>
      </c>
      <c r="Z69" s="44">
        <v>2400</v>
      </c>
      <c r="AA69" s="44">
        <v>2400</v>
      </c>
    </row>
    <row r="70" spans="1:29" x14ac:dyDescent="0.25">
      <c r="A70" t="s">
        <v>1099</v>
      </c>
      <c r="B70" s="73" t="s">
        <v>455</v>
      </c>
      <c r="C70" s="73" t="s">
        <v>1107</v>
      </c>
      <c r="D70" t="s">
        <v>53</v>
      </c>
      <c r="E70" t="s">
        <v>117</v>
      </c>
      <c r="F70" s="51" t="str">
        <f>IFERROR(VLOOKUP(D70,'Tabelas auxiliares'!$A$3:$B$61,2,FALSE),"")</f>
        <v>PROGRAD - PRÓ-REITORIA DE GRADUAÇÃO</v>
      </c>
      <c r="G70" s="51" t="str">
        <f>IFERROR(VLOOKUP($B70,'Tabelas auxiliares'!$A$65:$C$102,2,FALSE),"")</f>
        <v>Assistência - Graduação</v>
      </c>
      <c r="H70" s="51" t="str">
        <f>IFERROR(VLOOKUP($B70,'Tabelas auxiliares'!$A$65:$C$102,3,FALSE),"")</f>
        <v>MONITORIA ACADEMICA DA GRADUACAO / MONITORIA SEMIPRESENCIAL / AUXILIO ACESSIBILIDADE / MONITORIA INCLUSIVA</v>
      </c>
      <c r="I70" t="s">
        <v>3805</v>
      </c>
      <c r="J70" t="s">
        <v>3623</v>
      </c>
      <c r="K70" t="s">
        <v>3806</v>
      </c>
      <c r="L70" t="s">
        <v>3625</v>
      </c>
      <c r="M70" t="s">
        <v>176</v>
      </c>
      <c r="N70" t="s">
        <v>177</v>
      </c>
      <c r="O70" t="s">
        <v>178</v>
      </c>
      <c r="P70" t="s">
        <v>288</v>
      </c>
      <c r="Q70" t="s">
        <v>179</v>
      </c>
      <c r="R70" t="s">
        <v>176</v>
      </c>
      <c r="S70" t="s">
        <v>120</v>
      </c>
      <c r="T70" t="s">
        <v>174</v>
      </c>
      <c r="U70" t="s">
        <v>119</v>
      </c>
      <c r="V70" t="s">
        <v>719</v>
      </c>
      <c r="W70" t="s">
        <v>628</v>
      </c>
      <c r="X70" s="51" t="str">
        <f t="shared" si="1"/>
        <v>3</v>
      </c>
      <c r="Y70" s="51" t="str">
        <f>IF(T70="","",IF(AND(T70&lt;&gt;'Tabelas auxiliares'!$B$236,T70&lt;&gt;'Tabelas auxiliares'!$B$237),"FOLHA DE PESSOAL",IF(X70='Tabelas auxiliares'!$A$237,"CUSTEIO",IF(X70='Tabelas auxiliares'!$A$236,"INVESTIMENTO","ERRO - VERIFICAR"))))</f>
        <v>CUSTEIO</v>
      </c>
      <c r="Z70" s="44">
        <v>1200</v>
      </c>
      <c r="AA70" s="44">
        <v>1200</v>
      </c>
    </row>
    <row r="71" spans="1:29" x14ac:dyDescent="0.25">
      <c r="A71" t="s">
        <v>1099</v>
      </c>
      <c r="B71" s="73" t="s">
        <v>455</v>
      </c>
      <c r="C71" s="73" t="s">
        <v>1107</v>
      </c>
      <c r="D71" t="s">
        <v>53</v>
      </c>
      <c r="E71" t="s">
        <v>117</v>
      </c>
      <c r="F71" s="51" t="str">
        <f>IFERROR(VLOOKUP(D71,'Tabelas auxiliares'!$A$3:$B$61,2,FALSE),"")</f>
        <v>PROGRAD - PRÓ-REITORIA DE GRADUAÇÃO</v>
      </c>
      <c r="G71" s="51" t="str">
        <f>IFERROR(VLOOKUP($B71,'Tabelas auxiliares'!$A$65:$C$102,2,FALSE),"")</f>
        <v>Assistência - Graduação</v>
      </c>
      <c r="H71" s="51" t="str">
        <f>IFERROR(VLOOKUP($B71,'Tabelas auxiliares'!$A$65:$C$102,3,FALSE),"")</f>
        <v>MONITORIA ACADEMICA DA GRADUACAO / MONITORIA SEMIPRESENCIAL / AUXILIO ACESSIBILIDADE / MONITORIA INCLUSIVA</v>
      </c>
      <c r="I71" t="s">
        <v>3807</v>
      </c>
      <c r="J71" t="s">
        <v>3623</v>
      </c>
      <c r="K71" t="s">
        <v>3808</v>
      </c>
      <c r="L71" t="s">
        <v>3625</v>
      </c>
      <c r="M71" t="s">
        <v>176</v>
      </c>
      <c r="N71" t="s">
        <v>177</v>
      </c>
      <c r="O71" t="s">
        <v>178</v>
      </c>
      <c r="P71" t="s">
        <v>288</v>
      </c>
      <c r="Q71" t="s">
        <v>179</v>
      </c>
      <c r="R71" t="s">
        <v>176</v>
      </c>
      <c r="S71" t="s">
        <v>120</v>
      </c>
      <c r="T71" t="s">
        <v>174</v>
      </c>
      <c r="U71" t="s">
        <v>119</v>
      </c>
      <c r="V71" t="s">
        <v>719</v>
      </c>
      <c r="W71" t="s">
        <v>628</v>
      </c>
      <c r="X71" s="51" t="str">
        <f t="shared" si="1"/>
        <v>3</v>
      </c>
      <c r="Y71" s="51" t="str">
        <f>IF(T71="","",IF(AND(T71&lt;&gt;'Tabelas auxiliares'!$B$236,T71&lt;&gt;'Tabelas auxiliares'!$B$237),"FOLHA DE PESSOAL",IF(X71='Tabelas auxiliares'!$A$237,"CUSTEIO",IF(X71='Tabelas auxiliares'!$A$236,"INVESTIMENTO","ERRO - VERIFICAR"))))</f>
        <v>CUSTEIO</v>
      </c>
      <c r="Z71" s="44">
        <v>3600</v>
      </c>
      <c r="AA71" s="44">
        <v>3600</v>
      </c>
    </row>
    <row r="72" spans="1:29" x14ac:dyDescent="0.25">
      <c r="A72" t="s">
        <v>1099</v>
      </c>
      <c r="B72" s="73" t="s">
        <v>457</v>
      </c>
      <c r="C72" s="73" t="s">
        <v>1469</v>
      </c>
      <c r="D72" t="s">
        <v>73</v>
      </c>
      <c r="E72" t="s">
        <v>117</v>
      </c>
      <c r="F72" s="51" t="str">
        <f>IFERROR(VLOOKUP(D72,'Tabelas auxiliares'!$A$3:$B$61,2,FALSE),"")</f>
        <v>PROPG - PRÓ-REITORIA DE PÓS-GRADUAÇÃO</v>
      </c>
      <c r="G72" s="51" t="str">
        <f>IFERROR(VLOOKUP($B72,'Tabelas auxiliares'!$A$65:$C$102,2,FALSE),"")</f>
        <v>Assistência - Pós-graduação</v>
      </c>
      <c r="H72" s="51" t="str">
        <f>IFERROR(VLOOKUP($B72,'Tabelas auxiliares'!$A$65:$C$102,3,FALSE),"")</f>
        <v>BOLSAS DE MESTRADO E DOUTORADO</v>
      </c>
      <c r="I72" t="s">
        <v>3134</v>
      </c>
      <c r="J72" t="s">
        <v>3809</v>
      </c>
      <c r="K72" t="s">
        <v>3810</v>
      </c>
      <c r="L72" t="s">
        <v>3811</v>
      </c>
      <c r="M72" t="s">
        <v>176</v>
      </c>
      <c r="N72" t="s">
        <v>177</v>
      </c>
      <c r="O72" t="s">
        <v>178</v>
      </c>
      <c r="P72" t="s">
        <v>288</v>
      </c>
      <c r="Q72" t="s">
        <v>179</v>
      </c>
      <c r="R72" t="s">
        <v>176</v>
      </c>
      <c r="S72" t="s">
        <v>120</v>
      </c>
      <c r="T72" t="s">
        <v>174</v>
      </c>
      <c r="U72" t="s">
        <v>119</v>
      </c>
      <c r="V72" t="s">
        <v>719</v>
      </c>
      <c r="W72" t="s">
        <v>628</v>
      </c>
      <c r="X72" s="51" t="str">
        <f t="shared" si="1"/>
        <v>3</v>
      </c>
      <c r="Y72" s="51" t="str">
        <f>IF(T72="","",IF(AND(T72&lt;&gt;'Tabelas auxiliares'!$B$236,T72&lt;&gt;'Tabelas auxiliares'!$B$237),"FOLHA DE PESSOAL",IF(X72='Tabelas auxiliares'!$A$237,"CUSTEIO",IF(X72='Tabelas auxiliares'!$A$236,"INVESTIMENTO","ERRO - VERIFICAR"))))</f>
        <v>CUSTEIO</v>
      </c>
      <c r="Z72" s="44">
        <v>1425</v>
      </c>
      <c r="AA72" s="44">
        <v>1425</v>
      </c>
    </row>
    <row r="73" spans="1:29" x14ac:dyDescent="0.25">
      <c r="A73" t="s">
        <v>1099</v>
      </c>
      <c r="B73" s="73" t="s">
        <v>457</v>
      </c>
      <c r="C73" s="73" t="s">
        <v>1469</v>
      </c>
      <c r="D73" t="s">
        <v>73</v>
      </c>
      <c r="E73" t="s">
        <v>117</v>
      </c>
      <c r="F73" s="51" t="str">
        <f>IFERROR(VLOOKUP(D73,'Tabelas auxiliares'!$A$3:$B$61,2,FALSE),"")</f>
        <v>PROPG - PRÓ-REITORIA DE PÓS-GRADUAÇÃO</v>
      </c>
      <c r="G73" s="51" t="str">
        <f>IFERROR(VLOOKUP($B73,'Tabelas auxiliares'!$A$65:$C$102,2,FALSE),"")</f>
        <v>Assistência - Pós-graduação</v>
      </c>
      <c r="H73" s="51" t="str">
        <f>IFERROR(VLOOKUP($B73,'Tabelas auxiliares'!$A$65:$C$102,3,FALSE),"")</f>
        <v>BOLSAS DE MESTRADO E DOUTORADO</v>
      </c>
      <c r="I73" t="s">
        <v>3812</v>
      </c>
      <c r="J73" t="s">
        <v>1648</v>
      </c>
      <c r="K73" t="s">
        <v>3813</v>
      </c>
      <c r="L73" t="s">
        <v>3814</v>
      </c>
      <c r="M73" t="s">
        <v>176</v>
      </c>
      <c r="N73" t="s">
        <v>177</v>
      </c>
      <c r="O73" t="s">
        <v>178</v>
      </c>
      <c r="P73" t="s">
        <v>288</v>
      </c>
      <c r="Q73" t="s">
        <v>179</v>
      </c>
      <c r="R73" t="s">
        <v>176</v>
      </c>
      <c r="S73" t="s">
        <v>120</v>
      </c>
      <c r="T73" t="s">
        <v>174</v>
      </c>
      <c r="U73" t="s">
        <v>119</v>
      </c>
      <c r="V73" t="s">
        <v>719</v>
      </c>
      <c r="W73" t="s">
        <v>628</v>
      </c>
      <c r="X73" s="51" t="str">
        <f t="shared" si="1"/>
        <v>3</v>
      </c>
      <c r="Y73" s="51" t="str">
        <f>IF(T73="","",IF(AND(T73&lt;&gt;'Tabelas auxiliares'!$B$236,T73&lt;&gt;'Tabelas auxiliares'!$B$237),"FOLHA DE PESSOAL",IF(X73='Tabelas auxiliares'!$A$237,"CUSTEIO",IF(X73='Tabelas auxiliares'!$A$236,"INVESTIMENTO","ERRO - VERIFICAR"))))</f>
        <v>CUSTEIO</v>
      </c>
      <c r="Z73" s="44">
        <v>420375</v>
      </c>
      <c r="AA73" s="44">
        <v>1825</v>
      </c>
      <c r="AC73" s="44">
        <v>418550</v>
      </c>
    </row>
    <row r="74" spans="1:29" x14ac:dyDescent="0.25">
      <c r="A74" t="s">
        <v>1099</v>
      </c>
      <c r="B74" s="73" t="s">
        <v>457</v>
      </c>
      <c r="C74" s="73" t="s">
        <v>1470</v>
      </c>
      <c r="D74" t="s">
        <v>73</v>
      </c>
      <c r="E74" t="s">
        <v>117</v>
      </c>
      <c r="F74" s="51" t="str">
        <f>IFERROR(VLOOKUP(D74,'Tabelas auxiliares'!$A$3:$B$61,2,FALSE),"")</f>
        <v>PROPG - PRÓ-REITORIA DE PÓS-GRADUAÇÃO</v>
      </c>
      <c r="G74" s="51" t="str">
        <f>IFERROR(VLOOKUP($B74,'Tabelas auxiliares'!$A$65:$C$102,2,FALSE),"")</f>
        <v>Assistência - Pós-graduação</v>
      </c>
      <c r="H74" s="51" t="str">
        <f>IFERROR(VLOOKUP($B74,'Tabelas auxiliares'!$A$65:$C$102,3,FALSE),"")</f>
        <v>BOLSAS DE MESTRADO E DOUTORADO</v>
      </c>
      <c r="I74" t="s">
        <v>3134</v>
      </c>
      <c r="J74" t="s">
        <v>3809</v>
      </c>
      <c r="K74" t="s">
        <v>3815</v>
      </c>
      <c r="L74" t="s">
        <v>3816</v>
      </c>
      <c r="M74" t="s">
        <v>176</v>
      </c>
      <c r="N74" t="s">
        <v>182</v>
      </c>
      <c r="O74" t="s">
        <v>178</v>
      </c>
      <c r="P74" t="s">
        <v>2954</v>
      </c>
      <c r="Q74" t="s">
        <v>179</v>
      </c>
      <c r="R74" t="s">
        <v>176</v>
      </c>
      <c r="S74" t="s">
        <v>120</v>
      </c>
      <c r="T74" t="s">
        <v>174</v>
      </c>
      <c r="U74" t="s">
        <v>3701</v>
      </c>
      <c r="V74" t="s">
        <v>719</v>
      </c>
      <c r="W74" t="s">
        <v>628</v>
      </c>
      <c r="X74" s="51" t="str">
        <f t="shared" si="1"/>
        <v>3</v>
      </c>
      <c r="Y74" s="51" t="str">
        <f>IF(T74="","",IF(AND(T74&lt;&gt;'Tabelas auxiliares'!$B$236,T74&lt;&gt;'Tabelas auxiliares'!$B$237),"FOLHA DE PESSOAL",IF(X74='Tabelas auxiliares'!$A$237,"CUSTEIO",IF(X74='Tabelas auxiliares'!$A$236,"INVESTIMENTO","ERRO - VERIFICAR"))))</f>
        <v>CUSTEIO</v>
      </c>
      <c r="Z74" s="44">
        <v>4180</v>
      </c>
      <c r="AA74" s="44">
        <v>4180</v>
      </c>
    </row>
    <row r="75" spans="1:29" x14ac:dyDescent="0.25">
      <c r="A75" t="s">
        <v>1099</v>
      </c>
      <c r="B75" s="73" t="s">
        <v>457</v>
      </c>
      <c r="C75" s="73" t="s">
        <v>1470</v>
      </c>
      <c r="D75" t="s">
        <v>73</v>
      </c>
      <c r="E75" t="s">
        <v>117</v>
      </c>
      <c r="F75" s="51" t="str">
        <f>IFERROR(VLOOKUP(D75,'Tabelas auxiliares'!$A$3:$B$61,2,FALSE),"")</f>
        <v>PROPG - PRÓ-REITORIA DE PÓS-GRADUAÇÃO</v>
      </c>
      <c r="G75" s="51" t="str">
        <f>IFERROR(VLOOKUP($B75,'Tabelas auxiliares'!$A$65:$C$102,2,FALSE),"")</f>
        <v>Assistência - Pós-graduação</v>
      </c>
      <c r="H75" s="51" t="str">
        <f>IFERROR(VLOOKUP($B75,'Tabelas auxiliares'!$A$65:$C$102,3,FALSE),"")</f>
        <v>BOLSAS DE MESTRADO E DOUTORADO</v>
      </c>
      <c r="I75" t="s">
        <v>3812</v>
      </c>
      <c r="J75" t="s">
        <v>1648</v>
      </c>
      <c r="K75" t="s">
        <v>3817</v>
      </c>
      <c r="L75" t="s">
        <v>3814</v>
      </c>
      <c r="M75" t="s">
        <v>176</v>
      </c>
      <c r="N75" t="s">
        <v>182</v>
      </c>
      <c r="O75" t="s">
        <v>178</v>
      </c>
      <c r="P75" t="s">
        <v>2954</v>
      </c>
      <c r="Q75" t="s">
        <v>179</v>
      </c>
      <c r="R75" t="s">
        <v>176</v>
      </c>
      <c r="S75" t="s">
        <v>120</v>
      </c>
      <c r="T75" t="s">
        <v>174</v>
      </c>
      <c r="U75" t="s">
        <v>3701</v>
      </c>
      <c r="V75" t="s">
        <v>719</v>
      </c>
      <c r="W75" t="s">
        <v>628</v>
      </c>
      <c r="X75" s="51" t="str">
        <f t="shared" si="1"/>
        <v>3</v>
      </c>
      <c r="Y75" s="51" t="str">
        <f>IF(T75="","",IF(AND(T75&lt;&gt;'Tabelas auxiliares'!$B$236,T75&lt;&gt;'Tabelas auxiliares'!$B$237),"FOLHA DE PESSOAL",IF(X75='Tabelas auxiliares'!$A$237,"CUSTEIO",IF(X75='Tabelas auxiliares'!$A$236,"INVESTIMENTO","ERRO - VERIFICAR"))))</f>
        <v>CUSTEIO</v>
      </c>
      <c r="Z75" s="44">
        <v>54340</v>
      </c>
      <c r="AC75" s="44">
        <v>54340</v>
      </c>
    </row>
    <row r="76" spans="1:29" x14ac:dyDescent="0.25">
      <c r="A76" t="s">
        <v>1099</v>
      </c>
      <c r="B76" s="73" t="s">
        <v>457</v>
      </c>
      <c r="C76" s="73" t="s">
        <v>1470</v>
      </c>
      <c r="D76" t="s">
        <v>73</v>
      </c>
      <c r="E76" t="s">
        <v>117</v>
      </c>
      <c r="F76" s="51" t="str">
        <f>IFERROR(VLOOKUP(D76,'Tabelas auxiliares'!$A$3:$B$61,2,FALSE),"")</f>
        <v>PROPG - PRÓ-REITORIA DE PÓS-GRADUAÇÃO</v>
      </c>
      <c r="G76" s="51" t="str">
        <f>IFERROR(VLOOKUP($B76,'Tabelas auxiliares'!$A$65:$C$102,2,FALSE),"")</f>
        <v>Assistência - Pós-graduação</v>
      </c>
      <c r="H76" s="51" t="str">
        <f>IFERROR(VLOOKUP($B76,'Tabelas auxiliares'!$A$65:$C$102,3,FALSE),"")</f>
        <v>BOLSAS DE MESTRADO E DOUTORADO</v>
      </c>
      <c r="I76" t="s">
        <v>3812</v>
      </c>
      <c r="J76" t="s">
        <v>1648</v>
      </c>
      <c r="K76" t="s">
        <v>3818</v>
      </c>
      <c r="L76" t="s">
        <v>3814</v>
      </c>
      <c r="M76" t="s">
        <v>176</v>
      </c>
      <c r="N76" t="s">
        <v>177</v>
      </c>
      <c r="O76" t="s">
        <v>178</v>
      </c>
      <c r="P76" t="s">
        <v>288</v>
      </c>
      <c r="Q76" t="s">
        <v>179</v>
      </c>
      <c r="R76" t="s">
        <v>176</v>
      </c>
      <c r="S76" t="s">
        <v>120</v>
      </c>
      <c r="T76" t="s">
        <v>174</v>
      </c>
      <c r="U76" t="s">
        <v>119</v>
      </c>
      <c r="V76" t="s">
        <v>719</v>
      </c>
      <c r="W76" t="s">
        <v>628</v>
      </c>
      <c r="X76" s="51" t="str">
        <f t="shared" si="1"/>
        <v>3</v>
      </c>
      <c r="Y76" s="51" t="str">
        <f>IF(T76="","",IF(AND(T76&lt;&gt;'Tabelas auxiliares'!$B$236,T76&lt;&gt;'Tabelas auxiliares'!$B$237),"FOLHA DE PESSOAL",IF(X76='Tabelas auxiliares'!$A$237,"CUSTEIO",IF(X76='Tabelas auxiliares'!$A$236,"INVESTIMENTO","ERRO - VERIFICAR"))))</f>
        <v>CUSTEIO</v>
      </c>
      <c r="Z76" s="44">
        <v>528770</v>
      </c>
      <c r="AA76" s="44">
        <v>2410</v>
      </c>
      <c r="AC76" s="44">
        <v>526360</v>
      </c>
    </row>
    <row r="77" spans="1:29" x14ac:dyDescent="0.25">
      <c r="A77" t="s">
        <v>1099</v>
      </c>
      <c r="B77" s="73" t="s">
        <v>459</v>
      </c>
      <c r="C77" s="73" t="s">
        <v>1119</v>
      </c>
      <c r="D77" t="s">
        <v>69</v>
      </c>
      <c r="E77" t="s">
        <v>117</v>
      </c>
      <c r="F77" s="51" t="str">
        <f>IFERROR(VLOOKUP(D77,'Tabelas auxiliares'!$A$3:$B$61,2,FALSE),"")</f>
        <v>PROAP - PNAES</v>
      </c>
      <c r="G77" s="51" t="str">
        <f>IFERROR(VLOOKUP($B77,'Tabelas auxiliares'!$A$65:$C$102,2,FALSE),"")</f>
        <v>Assistência - Restaurante universitário</v>
      </c>
      <c r="H77" s="51" t="str">
        <f>IFERROR(VLOOKUP($B77,'Tabelas auxiliares'!$A$65:$C$102,3,FALSE),"")</f>
        <v>SUBSIDIO PARA PAGAMENTO DE REFEICOES NO RESTAURANTE UNIVERSITARIO PARA ALUNOS DA GRADUACAO /  SUBSIDIO DE ALIMENTACAO NO RU PÓS / SUBSIDIO DE ALIMENTACAO NO RU ESPECIALIZAÇÃO</v>
      </c>
      <c r="I77" t="s">
        <v>3819</v>
      </c>
      <c r="J77" t="s">
        <v>1652</v>
      </c>
      <c r="K77" t="s">
        <v>3820</v>
      </c>
      <c r="L77" t="s">
        <v>3821</v>
      </c>
      <c r="M77" t="s">
        <v>320</v>
      </c>
      <c r="N77" t="s">
        <v>316</v>
      </c>
      <c r="O77" t="s">
        <v>178</v>
      </c>
      <c r="P77" t="s">
        <v>317</v>
      </c>
      <c r="Q77" t="s">
        <v>179</v>
      </c>
      <c r="R77" t="s">
        <v>176</v>
      </c>
      <c r="S77" t="s">
        <v>120</v>
      </c>
      <c r="T77" t="s">
        <v>174</v>
      </c>
      <c r="U77" t="s">
        <v>720</v>
      </c>
      <c r="V77" t="s">
        <v>807</v>
      </c>
      <c r="W77" t="s">
        <v>695</v>
      </c>
      <c r="X77" s="51" t="str">
        <f t="shared" si="1"/>
        <v>3</v>
      </c>
      <c r="Y77" s="51" t="str">
        <f>IF(T77="","",IF(AND(T77&lt;&gt;'Tabelas auxiliares'!$B$236,T77&lt;&gt;'Tabelas auxiliares'!$B$237),"FOLHA DE PESSOAL",IF(X77='Tabelas auxiliares'!$A$237,"CUSTEIO",IF(X77='Tabelas auxiliares'!$A$236,"INVESTIMENTO","ERRO - VERIFICAR"))))</f>
        <v>CUSTEIO</v>
      </c>
      <c r="Z77" s="44">
        <v>686095.44</v>
      </c>
      <c r="AC77" s="44">
        <v>686095.44</v>
      </c>
    </row>
    <row r="78" spans="1:29" x14ac:dyDescent="0.25">
      <c r="A78" t="s">
        <v>1099</v>
      </c>
      <c r="B78" s="73" t="s">
        <v>459</v>
      </c>
      <c r="C78" s="73" t="s">
        <v>1471</v>
      </c>
      <c r="D78" t="s">
        <v>73</v>
      </c>
      <c r="E78" t="s">
        <v>117</v>
      </c>
      <c r="F78" s="51" t="str">
        <f>IFERROR(VLOOKUP(D78,'Tabelas auxiliares'!$A$3:$B$61,2,FALSE),"")</f>
        <v>PROPG - PRÓ-REITORIA DE PÓS-GRADUAÇÃO</v>
      </c>
      <c r="G78" s="51" t="str">
        <f>IFERROR(VLOOKUP($B78,'Tabelas auxiliares'!$A$65:$C$102,2,FALSE),"")</f>
        <v>Assistência - Restaurante universitário</v>
      </c>
      <c r="H78" s="51" t="str">
        <f>IFERROR(VLOOKUP($B78,'Tabelas auxiliares'!$A$65:$C$102,3,FALSE),"")</f>
        <v>SUBSIDIO PARA PAGAMENTO DE REFEICOES NO RESTAURANTE UNIVERSITARIO PARA ALUNOS DA GRADUACAO /  SUBSIDIO DE ALIMENTACAO NO RU PÓS / SUBSIDIO DE ALIMENTACAO NO RU ESPECIALIZAÇÃO</v>
      </c>
      <c r="I78" t="s">
        <v>3822</v>
      </c>
      <c r="J78" t="s">
        <v>1087</v>
      </c>
      <c r="K78" t="s">
        <v>3823</v>
      </c>
      <c r="L78" t="s">
        <v>3824</v>
      </c>
      <c r="M78" t="s">
        <v>320</v>
      </c>
      <c r="N78" t="s">
        <v>177</v>
      </c>
      <c r="O78" t="s">
        <v>178</v>
      </c>
      <c r="P78" t="s">
        <v>288</v>
      </c>
      <c r="Q78" t="s">
        <v>179</v>
      </c>
      <c r="R78" t="s">
        <v>176</v>
      </c>
      <c r="S78" t="s">
        <v>180</v>
      </c>
      <c r="T78" t="s">
        <v>174</v>
      </c>
      <c r="U78" t="s">
        <v>119</v>
      </c>
      <c r="V78" t="s">
        <v>807</v>
      </c>
      <c r="W78" t="s">
        <v>695</v>
      </c>
      <c r="X78" s="51" t="str">
        <f t="shared" si="1"/>
        <v>3</v>
      </c>
      <c r="Y78" s="51" t="str">
        <f>IF(T78="","",IF(AND(T78&lt;&gt;'Tabelas auxiliares'!$B$236,T78&lt;&gt;'Tabelas auxiliares'!$B$237),"FOLHA DE PESSOAL",IF(X78='Tabelas auxiliares'!$A$237,"CUSTEIO",IF(X78='Tabelas auxiliares'!$A$236,"INVESTIMENTO","ERRO - VERIFICAR"))))</f>
        <v>CUSTEIO</v>
      </c>
      <c r="Z78" s="44">
        <v>105829.43</v>
      </c>
      <c r="AC78" s="44">
        <v>105829.43</v>
      </c>
    </row>
    <row r="79" spans="1:29" x14ac:dyDescent="0.25">
      <c r="A79" t="s">
        <v>1099</v>
      </c>
      <c r="B79" s="73" t="s">
        <v>537</v>
      </c>
      <c r="C79" s="73" t="s">
        <v>1468</v>
      </c>
      <c r="D79" t="s">
        <v>294</v>
      </c>
      <c r="E79" t="s">
        <v>117</v>
      </c>
      <c r="F79" s="51" t="str">
        <f>IFERROR(VLOOKUP(D79,'Tabelas auxiliares'!$A$3:$B$61,2,FALSE),"")</f>
        <v>CECS - CONVÊNIOS/PARCERIAS</v>
      </c>
      <c r="G79" s="51" t="str">
        <f>IFERROR(VLOOKUP($B79,'Tabelas auxiliares'!$A$65:$C$102,2,FALSE),"")</f>
        <v>Convênios</v>
      </c>
      <c r="H79" s="51" t="str">
        <f>IFERROR(VLOOKUP($B79,'Tabelas auxiliares'!$A$65:$C$102,3,FALSE),"")</f>
        <v>BOLSA CONVENIOS / PARCERIAS ACIC / FUNDAÇÃO DE APOIO</v>
      </c>
      <c r="I79" t="s">
        <v>3825</v>
      </c>
      <c r="J79" t="s">
        <v>3826</v>
      </c>
      <c r="K79" t="s">
        <v>3827</v>
      </c>
      <c r="L79" t="s">
        <v>3828</v>
      </c>
      <c r="M79" t="s">
        <v>176</v>
      </c>
      <c r="N79" t="s">
        <v>177</v>
      </c>
      <c r="O79" t="s">
        <v>178</v>
      </c>
      <c r="P79" t="s">
        <v>288</v>
      </c>
      <c r="Q79" t="s">
        <v>179</v>
      </c>
      <c r="R79" t="s">
        <v>176</v>
      </c>
      <c r="S79" t="s">
        <v>180</v>
      </c>
      <c r="T79" t="s">
        <v>174</v>
      </c>
      <c r="U79" t="s">
        <v>119</v>
      </c>
      <c r="V79" t="s">
        <v>719</v>
      </c>
      <c r="W79" t="s">
        <v>628</v>
      </c>
      <c r="X79" s="51" t="str">
        <f t="shared" si="1"/>
        <v>3</v>
      </c>
      <c r="Y79" s="51" t="str">
        <f>IF(T79="","",IF(AND(T79&lt;&gt;'Tabelas auxiliares'!$B$236,T79&lt;&gt;'Tabelas auxiliares'!$B$237),"FOLHA DE PESSOAL",IF(X79='Tabelas auxiliares'!$A$237,"CUSTEIO",IF(X79='Tabelas auxiliares'!$A$236,"INVESTIMENTO","ERRO - VERIFICAR"))))</f>
        <v>CUSTEIO</v>
      </c>
      <c r="Z79" s="44">
        <v>100800</v>
      </c>
      <c r="AA79" s="44">
        <v>100800</v>
      </c>
    </row>
    <row r="80" spans="1:29" x14ac:dyDescent="0.25">
      <c r="A80" t="s">
        <v>1099</v>
      </c>
      <c r="B80" s="73" t="s">
        <v>488</v>
      </c>
      <c r="C80" s="73" t="s">
        <v>1115</v>
      </c>
      <c r="D80" t="s">
        <v>83</v>
      </c>
      <c r="E80" t="s">
        <v>117</v>
      </c>
      <c r="F80" s="51" t="str">
        <f>IFERROR(VLOOKUP(D80,'Tabelas auxiliares'!$A$3:$B$61,2,FALSE),"")</f>
        <v>NETEL - NÚCLEO EDUCACIONAL DE TECNOLOGIAS E LÍNGUAS</v>
      </c>
      <c r="G80" s="51" t="str">
        <f>IFERROR(VLOOKUP($B80,'Tabelas auxiliares'!$A$65:$C$102,2,FALSE),"")</f>
        <v>Internacionalização</v>
      </c>
      <c r="H80" s="51" t="str">
        <f>IFERROR(VLOOKUP($B80,'Tabelas auxiliares'!$A$65:$C$102,3,FALSE),"")</f>
        <v>DIÁRIAS INTERNACIONAIS / PASSAGENS AÉREAS INTERNACIONAIS / AUXÍLIO PARA EVENTOS INTERNACIONAIS / INSCRIÇÃO PARA  EVENTOS INTERNACIONAIS / ANUIDADES ARI / ENCARGO DE CURSOS E CONCURSOS ARI</v>
      </c>
      <c r="I80" t="s">
        <v>3643</v>
      </c>
      <c r="J80" t="s">
        <v>3829</v>
      </c>
      <c r="K80" t="s">
        <v>3830</v>
      </c>
      <c r="L80" t="s">
        <v>3831</v>
      </c>
      <c r="M80" t="s">
        <v>176</v>
      </c>
      <c r="N80" t="s">
        <v>182</v>
      </c>
      <c r="O80" t="s">
        <v>183</v>
      </c>
      <c r="P80" t="s">
        <v>184</v>
      </c>
      <c r="Q80" t="s">
        <v>179</v>
      </c>
      <c r="R80" t="s">
        <v>176</v>
      </c>
      <c r="S80" t="s">
        <v>120</v>
      </c>
      <c r="T80" t="s">
        <v>174</v>
      </c>
      <c r="U80" t="s">
        <v>409</v>
      </c>
      <c r="V80" t="s">
        <v>719</v>
      </c>
      <c r="W80" t="s">
        <v>628</v>
      </c>
      <c r="X80" s="51" t="str">
        <f t="shared" si="1"/>
        <v>3</v>
      </c>
      <c r="Y80" s="51" t="str">
        <f>IF(T80="","",IF(AND(T80&lt;&gt;'Tabelas auxiliares'!$B$236,T80&lt;&gt;'Tabelas auxiliares'!$B$237),"FOLHA DE PESSOAL",IF(X80='Tabelas auxiliares'!$A$237,"CUSTEIO",IF(X80='Tabelas auxiliares'!$A$236,"INVESTIMENTO","ERRO - VERIFICAR"))))</f>
        <v>CUSTEIO</v>
      </c>
      <c r="Z80" s="44">
        <v>800</v>
      </c>
      <c r="AA80" s="44">
        <v>800</v>
      </c>
    </row>
    <row r="81" spans="1:29" x14ac:dyDescent="0.25">
      <c r="A81" t="s">
        <v>1099</v>
      </c>
      <c r="B81" s="73" t="s">
        <v>488</v>
      </c>
      <c r="C81" s="73" t="s">
        <v>1115</v>
      </c>
      <c r="D81" t="s">
        <v>83</v>
      </c>
      <c r="E81" t="s">
        <v>117</v>
      </c>
      <c r="F81" s="51" t="str">
        <f>IFERROR(VLOOKUP(D81,'Tabelas auxiliares'!$A$3:$B$61,2,FALSE),"")</f>
        <v>NETEL - NÚCLEO EDUCACIONAL DE TECNOLOGIAS E LÍNGUAS</v>
      </c>
      <c r="G81" s="51" t="str">
        <f>IFERROR(VLOOKUP($B81,'Tabelas auxiliares'!$A$65:$C$102,2,FALSE),"")</f>
        <v>Internacionalização</v>
      </c>
      <c r="H81" s="51" t="str">
        <f>IFERROR(VLOOKUP($B81,'Tabelas auxiliares'!$A$65:$C$102,3,FALSE),"")</f>
        <v>DIÁRIAS INTERNACIONAIS / PASSAGENS AÉREAS INTERNACIONAIS / AUXÍLIO PARA EVENTOS INTERNACIONAIS / INSCRIÇÃO PARA  EVENTOS INTERNACIONAIS / ANUIDADES ARI / ENCARGO DE CURSOS E CONCURSOS ARI</v>
      </c>
      <c r="I81" t="s">
        <v>3741</v>
      </c>
      <c r="J81" t="s">
        <v>1778</v>
      </c>
      <c r="K81" t="s">
        <v>3832</v>
      </c>
      <c r="L81" t="s">
        <v>327</v>
      </c>
      <c r="M81" t="s">
        <v>176</v>
      </c>
      <c r="N81" t="s">
        <v>182</v>
      </c>
      <c r="O81" t="s">
        <v>183</v>
      </c>
      <c r="P81" t="s">
        <v>184</v>
      </c>
      <c r="Q81" t="s">
        <v>179</v>
      </c>
      <c r="R81" t="s">
        <v>176</v>
      </c>
      <c r="S81" t="s">
        <v>120</v>
      </c>
      <c r="T81" t="s">
        <v>174</v>
      </c>
      <c r="U81" t="s">
        <v>409</v>
      </c>
      <c r="V81" t="s">
        <v>719</v>
      </c>
      <c r="W81" t="s">
        <v>628</v>
      </c>
      <c r="X81" s="51" t="str">
        <f t="shared" si="1"/>
        <v>3</v>
      </c>
      <c r="Y81" s="51" t="str">
        <f>IF(T81="","",IF(AND(T81&lt;&gt;'Tabelas auxiliares'!$B$236,T81&lt;&gt;'Tabelas auxiliares'!$B$237),"FOLHA DE PESSOAL",IF(X81='Tabelas auxiliares'!$A$237,"CUSTEIO",IF(X81='Tabelas auxiliares'!$A$236,"INVESTIMENTO","ERRO - VERIFICAR"))))</f>
        <v>CUSTEIO</v>
      </c>
      <c r="Z81" s="44">
        <v>4000</v>
      </c>
      <c r="AC81" s="44">
        <v>4000</v>
      </c>
    </row>
    <row r="82" spans="1:29" x14ac:dyDescent="0.25">
      <c r="A82" t="s">
        <v>1099</v>
      </c>
      <c r="B82" s="73" t="s">
        <v>488</v>
      </c>
      <c r="C82" s="73" t="s">
        <v>1468</v>
      </c>
      <c r="D82" t="s">
        <v>71</v>
      </c>
      <c r="E82" t="s">
        <v>117</v>
      </c>
      <c r="F82" s="51" t="str">
        <f>IFERROR(VLOOKUP(D82,'Tabelas auxiliares'!$A$3:$B$61,2,FALSE),"")</f>
        <v>ARI - ASSESSORIA DE RELAÇÕES INTERNACIONAIS</v>
      </c>
      <c r="G82" s="51" t="str">
        <f>IFERROR(VLOOKUP($B82,'Tabelas auxiliares'!$A$65:$C$102,2,FALSE),"")</f>
        <v>Internacionalização</v>
      </c>
      <c r="H82" s="51" t="str">
        <f>IFERROR(VLOOKUP($B82,'Tabelas auxiliares'!$A$65:$C$102,3,FALSE),"")</f>
        <v>DIÁRIAS INTERNACIONAIS / PASSAGENS AÉREAS INTERNACIONAIS / AUXÍLIO PARA EVENTOS INTERNACIONAIS / INSCRIÇÃO PARA  EVENTOS INTERNACIONAIS / ANUIDADES ARI / ENCARGO DE CURSOS E CONCURSOS ARI</v>
      </c>
      <c r="I82" t="s">
        <v>3682</v>
      </c>
      <c r="J82" t="s">
        <v>3833</v>
      </c>
      <c r="K82" t="s">
        <v>3834</v>
      </c>
      <c r="L82" t="s">
        <v>3835</v>
      </c>
      <c r="M82" t="s">
        <v>3836</v>
      </c>
      <c r="N82" t="s">
        <v>177</v>
      </c>
      <c r="O82" t="s">
        <v>178</v>
      </c>
      <c r="P82" t="s">
        <v>288</v>
      </c>
      <c r="Q82" t="s">
        <v>179</v>
      </c>
      <c r="R82" t="s">
        <v>176</v>
      </c>
      <c r="S82" t="s">
        <v>120</v>
      </c>
      <c r="T82" t="s">
        <v>174</v>
      </c>
      <c r="U82" t="s">
        <v>119</v>
      </c>
      <c r="V82" t="s">
        <v>721</v>
      </c>
      <c r="W82" t="s">
        <v>631</v>
      </c>
      <c r="X82" s="51" t="str">
        <f t="shared" si="1"/>
        <v>3</v>
      </c>
      <c r="Y82" s="51" t="str">
        <f>IF(T82="","",IF(AND(T82&lt;&gt;'Tabelas auxiliares'!$B$236,T82&lt;&gt;'Tabelas auxiliares'!$B$237),"FOLHA DE PESSOAL",IF(X82='Tabelas auxiliares'!$A$237,"CUSTEIO",IF(X82='Tabelas auxiliares'!$A$236,"INVESTIMENTO","ERRO - VERIFICAR"))))</f>
        <v>CUSTEIO</v>
      </c>
      <c r="Z82" s="44">
        <v>2000</v>
      </c>
      <c r="AC82" s="44">
        <v>2000</v>
      </c>
    </row>
    <row r="83" spans="1:29" x14ac:dyDescent="0.25">
      <c r="A83" t="s">
        <v>1111</v>
      </c>
      <c r="B83" s="73" t="s">
        <v>177</v>
      </c>
      <c r="C83" s="73" t="s">
        <v>1112</v>
      </c>
      <c r="D83" t="s">
        <v>90</v>
      </c>
      <c r="E83" t="s">
        <v>117</v>
      </c>
      <c r="F83" s="51" t="str">
        <f>IFERROR(VLOOKUP(D83,'Tabelas auxiliares'!$A$3:$B$61,2,FALSE),"")</f>
        <v>SUGEPE-FOLHA - PASEP + AUX. MORADIA</v>
      </c>
      <c r="G83" s="51" t="str">
        <f>IFERROR(VLOOKUP($B83,'Tabelas auxiliares'!$A$65:$C$102,2,FALSE),"")</f>
        <v/>
      </c>
      <c r="H83" s="51" t="str">
        <f>IFERROR(VLOOKUP($B83,'Tabelas auxiliares'!$A$65:$C$102,3,FALSE),"")</f>
        <v/>
      </c>
      <c r="I83" t="s">
        <v>3837</v>
      </c>
      <c r="J83" t="s">
        <v>3838</v>
      </c>
      <c r="K83" t="s">
        <v>3839</v>
      </c>
      <c r="L83" t="s">
        <v>3840</v>
      </c>
      <c r="M83" t="s">
        <v>3841</v>
      </c>
      <c r="N83" t="s">
        <v>177</v>
      </c>
      <c r="O83" t="s">
        <v>178</v>
      </c>
      <c r="P83" t="s">
        <v>288</v>
      </c>
      <c r="Q83" t="s">
        <v>3842</v>
      </c>
      <c r="R83" t="s">
        <v>3841</v>
      </c>
      <c r="S83" t="s">
        <v>120</v>
      </c>
      <c r="T83" t="s">
        <v>174</v>
      </c>
      <c r="U83" t="s">
        <v>119</v>
      </c>
      <c r="V83" t="s">
        <v>734</v>
      </c>
      <c r="W83" t="s">
        <v>644</v>
      </c>
      <c r="X83" s="51" t="str">
        <f t="shared" si="1"/>
        <v>3</v>
      </c>
      <c r="Y83" s="51" t="str">
        <f>IF(T83="","",IF(AND(T83&lt;&gt;'Tabelas auxiliares'!$B$236,T83&lt;&gt;'Tabelas auxiliares'!$B$237),"FOLHA DE PESSOAL",IF(X83='Tabelas auxiliares'!$A$237,"CUSTEIO",IF(X83='Tabelas auxiliares'!$A$236,"INVESTIMENTO","ERRO - VERIFICAR"))))</f>
        <v>CUSTEIO</v>
      </c>
      <c r="Z83" s="44">
        <v>911.61</v>
      </c>
      <c r="AC83" s="44">
        <v>911.61</v>
      </c>
    </row>
    <row r="84" spans="1:29" x14ac:dyDescent="0.25">
      <c r="A84" t="s">
        <v>1111</v>
      </c>
      <c r="B84" s="73" t="s">
        <v>443</v>
      </c>
      <c r="C84" s="73" t="s">
        <v>1112</v>
      </c>
      <c r="D84" t="s">
        <v>15</v>
      </c>
      <c r="E84" t="s">
        <v>117</v>
      </c>
      <c r="F84" s="51" t="str">
        <f>IFERROR(VLOOKUP(D84,'Tabelas auxiliares'!$A$3:$B$61,2,FALSE),"")</f>
        <v>PROPES - PRÓ-REITORIA DE PESQUISA / CEM</v>
      </c>
      <c r="G84" s="51" t="str">
        <f>IFERROR(VLOOKUP($B84,'Tabelas auxiliares'!$A$65:$C$102,2,FALSE),"")</f>
        <v>Administração geral</v>
      </c>
      <c r="H84" s="51" t="str">
        <f>IFERROR(VLOOKUP($B84,'Tabelas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4" t="s">
        <v>3843</v>
      </c>
      <c r="J84" t="s">
        <v>3844</v>
      </c>
      <c r="K84" t="s">
        <v>3845</v>
      </c>
      <c r="L84" t="s">
        <v>3846</v>
      </c>
      <c r="M84" t="s">
        <v>3847</v>
      </c>
      <c r="N84" t="s">
        <v>177</v>
      </c>
      <c r="O84" t="s">
        <v>178</v>
      </c>
      <c r="P84" t="s">
        <v>288</v>
      </c>
      <c r="Q84" t="s">
        <v>179</v>
      </c>
      <c r="R84" t="s">
        <v>176</v>
      </c>
      <c r="S84" t="s">
        <v>120</v>
      </c>
      <c r="T84" t="s">
        <v>174</v>
      </c>
      <c r="U84" t="s">
        <v>119</v>
      </c>
      <c r="V84" t="s">
        <v>786</v>
      </c>
      <c r="W84" t="s">
        <v>674</v>
      </c>
      <c r="X84" s="51" t="str">
        <f t="shared" si="1"/>
        <v>3</v>
      </c>
      <c r="Y84" s="51" t="str">
        <f>IF(T84="","",IF(AND(T84&lt;&gt;'Tabelas auxiliares'!$B$236,T84&lt;&gt;'Tabelas auxiliares'!$B$237),"FOLHA DE PESSOAL",IF(X84='Tabelas auxiliares'!$A$237,"CUSTEIO",IF(X84='Tabelas auxiliares'!$A$236,"INVESTIMENTO","ERRO - VERIFICAR"))))</f>
        <v>CUSTEIO</v>
      </c>
      <c r="Z84" s="44">
        <v>212.19</v>
      </c>
      <c r="AA84" s="44">
        <v>212.19</v>
      </c>
    </row>
    <row r="85" spans="1:29" x14ac:dyDescent="0.25">
      <c r="A85" t="s">
        <v>1111</v>
      </c>
      <c r="B85" s="73" t="s">
        <v>443</v>
      </c>
      <c r="C85" s="73" t="s">
        <v>1112</v>
      </c>
      <c r="D85" t="s">
        <v>17</v>
      </c>
      <c r="E85" t="s">
        <v>117</v>
      </c>
      <c r="F85" s="51" t="str">
        <f>IFERROR(VLOOKUP(D85,'Tabelas auxiliares'!$A$3:$B$61,2,FALSE),"")</f>
        <v>GABINETE REITORIA</v>
      </c>
      <c r="G85" s="51" t="str">
        <f>IFERROR(VLOOKUP($B85,'Tabelas auxiliares'!$A$65:$C$102,2,FALSE),"")</f>
        <v>Administração geral</v>
      </c>
      <c r="H85" s="51" t="str">
        <f>IFERROR(VLOOKUP($B85,'Tabelas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5" t="s">
        <v>3848</v>
      </c>
      <c r="J85" t="s">
        <v>3849</v>
      </c>
      <c r="K85" t="s">
        <v>3850</v>
      </c>
      <c r="L85" t="s">
        <v>3851</v>
      </c>
      <c r="M85" t="s">
        <v>328</v>
      </c>
      <c r="N85" t="s">
        <v>329</v>
      </c>
      <c r="O85" t="s">
        <v>330</v>
      </c>
      <c r="P85" t="s">
        <v>331</v>
      </c>
      <c r="Q85" t="s">
        <v>179</v>
      </c>
      <c r="R85" t="s">
        <v>176</v>
      </c>
      <c r="S85" t="s">
        <v>120</v>
      </c>
      <c r="T85" t="s">
        <v>174</v>
      </c>
      <c r="U85" t="s">
        <v>808</v>
      </c>
      <c r="V85" t="s">
        <v>809</v>
      </c>
      <c r="W85" t="s">
        <v>696</v>
      </c>
      <c r="X85" s="51" t="str">
        <f t="shared" si="1"/>
        <v>3</v>
      </c>
      <c r="Y85" s="51" t="str">
        <f>IF(T85="","",IF(AND(T85&lt;&gt;'Tabelas auxiliares'!$B$236,T85&lt;&gt;'Tabelas auxiliares'!$B$237),"FOLHA DE PESSOAL",IF(X85='Tabelas auxiliares'!$A$237,"CUSTEIO",IF(X85='Tabelas auxiliares'!$A$236,"INVESTIMENTO","ERRO - VERIFICAR"))))</f>
        <v>CUSTEIO</v>
      </c>
      <c r="Z85" s="44">
        <v>0.01</v>
      </c>
      <c r="AA85" s="44">
        <v>0.01</v>
      </c>
    </row>
    <row r="86" spans="1:29" x14ac:dyDescent="0.25">
      <c r="A86" t="s">
        <v>1111</v>
      </c>
      <c r="B86" s="73" t="s">
        <v>443</v>
      </c>
      <c r="C86" s="73" t="s">
        <v>1112</v>
      </c>
      <c r="D86" t="s">
        <v>27</v>
      </c>
      <c r="E86" t="s">
        <v>117</v>
      </c>
      <c r="F86" s="51" t="str">
        <f>IFERROR(VLOOKUP(D86,'Tabelas auxiliares'!$A$3:$B$61,2,FALSE),"")</f>
        <v>ACI - ASSESSORIA DE COMUNICAÇÃO E IMPRENSA</v>
      </c>
      <c r="G86" s="51" t="str">
        <f>IFERROR(VLOOKUP($B86,'Tabelas auxiliares'!$A$65:$C$102,2,FALSE),"")</f>
        <v>Administração geral</v>
      </c>
      <c r="H86" s="51" t="str">
        <f>IFERROR(VLOOKUP($B86,'Tabelas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6" t="s">
        <v>3852</v>
      </c>
      <c r="J86" t="s">
        <v>3853</v>
      </c>
      <c r="K86" t="s">
        <v>3854</v>
      </c>
      <c r="L86" t="s">
        <v>3855</v>
      </c>
      <c r="M86" t="s">
        <v>3856</v>
      </c>
      <c r="N86" t="s">
        <v>177</v>
      </c>
      <c r="O86" t="s">
        <v>178</v>
      </c>
      <c r="P86" t="s">
        <v>288</v>
      </c>
      <c r="Q86" t="s">
        <v>179</v>
      </c>
      <c r="R86" t="s">
        <v>176</v>
      </c>
      <c r="S86" t="s">
        <v>120</v>
      </c>
      <c r="T86" t="s">
        <v>174</v>
      </c>
      <c r="U86" t="s">
        <v>119</v>
      </c>
      <c r="V86" t="s">
        <v>810</v>
      </c>
      <c r="W86" t="s">
        <v>697</v>
      </c>
      <c r="X86" s="51" t="str">
        <f t="shared" si="1"/>
        <v>3</v>
      </c>
      <c r="Y86" s="51" t="str">
        <f>IF(T86="","",IF(AND(T86&lt;&gt;'Tabelas auxiliares'!$B$236,T86&lt;&gt;'Tabelas auxiliares'!$B$237),"FOLHA DE PESSOAL",IF(X86='Tabelas auxiliares'!$A$237,"CUSTEIO",IF(X86='Tabelas auxiliares'!$A$236,"INVESTIMENTO","ERRO - VERIFICAR"))))</f>
        <v>CUSTEIO</v>
      </c>
      <c r="Z86" s="44">
        <v>1765</v>
      </c>
      <c r="AC86" s="44">
        <v>1765</v>
      </c>
    </row>
    <row r="87" spans="1:29" x14ac:dyDescent="0.25">
      <c r="A87" t="s">
        <v>1111</v>
      </c>
      <c r="B87" s="73" t="s">
        <v>443</v>
      </c>
      <c r="C87" s="73" t="s">
        <v>1112</v>
      </c>
      <c r="D87" t="s">
        <v>27</v>
      </c>
      <c r="E87" t="s">
        <v>117</v>
      </c>
      <c r="F87" s="51" t="str">
        <f>IFERROR(VLOOKUP(D87,'Tabelas auxiliares'!$A$3:$B$61,2,FALSE),"")</f>
        <v>ACI - ASSESSORIA DE COMUNICAÇÃO E IMPRENSA</v>
      </c>
      <c r="G87" s="51" t="str">
        <f>IFERROR(VLOOKUP($B87,'Tabelas auxiliares'!$A$65:$C$102,2,FALSE),"")</f>
        <v>Administração geral</v>
      </c>
      <c r="H87" s="51" t="str">
        <f>IFERROR(VLOOKUP($B87,'Tabelas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7" t="s">
        <v>3857</v>
      </c>
      <c r="J87" t="s">
        <v>3858</v>
      </c>
      <c r="K87" t="s">
        <v>3859</v>
      </c>
      <c r="L87" t="s">
        <v>3860</v>
      </c>
      <c r="M87" t="s">
        <v>1810</v>
      </c>
      <c r="N87" t="s">
        <v>177</v>
      </c>
      <c r="O87" t="s">
        <v>178</v>
      </c>
      <c r="P87" t="s">
        <v>288</v>
      </c>
      <c r="Q87" t="s">
        <v>179</v>
      </c>
      <c r="R87" t="s">
        <v>176</v>
      </c>
      <c r="S87" t="s">
        <v>120</v>
      </c>
      <c r="T87" t="s">
        <v>174</v>
      </c>
      <c r="U87" t="s">
        <v>119</v>
      </c>
      <c r="V87" t="s">
        <v>810</v>
      </c>
      <c r="W87" t="s">
        <v>697</v>
      </c>
      <c r="X87" s="51" t="str">
        <f t="shared" si="1"/>
        <v>3</v>
      </c>
      <c r="Y87" s="51" t="str">
        <f>IF(T87="","",IF(AND(T87&lt;&gt;'Tabelas auxiliares'!$B$236,T87&lt;&gt;'Tabelas auxiliares'!$B$237),"FOLHA DE PESSOAL",IF(X87='Tabelas auxiliares'!$A$237,"CUSTEIO",IF(X87='Tabelas auxiliares'!$A$236,"INVESTIMENTO","ERRO - VERIFICAR"))))</f>
        <v>CUSTEIO</v>
      </c>
      <c r="Z87" s="44">
        <v>18948</v>
      </c>
      <c r="AA87" s="44">
        <v>5105.4399999999996</v>
      </c>
      <c r="AC87" s="44">
        <v>13842.56</v>
      </c>
    </row>
    <row r="88" spans="1:29" x14ac:dyDescent="0.25">
      <c r="A88" t="s">
        <v>1111</v>
      </c>
      <c r="B88" s="73" t="s">
        <v>443</v>
      </c>
      <c r="C88" s="73" t="s">
        <v>1112</v>
      </c>
      <c r="D88" t="s">
        <v>27</v>
      </c>
      <c r="E88" t="s">
        <v>117</v>
      </c>
      <c r="F88" s="51" t="str">
        <f>IFERROR(VLOOKUP(D88,'Tabelas auxiliares'!$A$3:$B$61,2,FALSE),"")</f>
        <v>ACI - ASSESSORIA DE COMUNICAÇÃO E IMPRENSA</v>
      </c>
      <c r="G88" s="51" t="str">
        <f>IFERROR(VLOOKUP($B88,'Tabelas auxiliares'!$A$65:$C$102,2,FALSE),"")</f>
        <v>Administração geral</v>
      </c>
      <c r="H88" s="51" t="str">
        <f>IFERROR(VLOOKUP($B88,'Tabelas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8" t="s">
        <v>3670</v>
      </c>
      <c r="J88" t="s">
        <v>3861</v>
      </c>
      <c r="K88" t="s">
        <v>3862</v>
      </c>
      <c r="L88" t="s">
        <v>3863</v>
      </c>
      <c r="M88" t="s">
        <v>3864</v>
      </c>
      <c r="N88" t="s">
        <v>177</v>
      </c>
      <c r="O88" t="s">
        <v>178</v>
      </c>
      <c r="P88" t="s">
        <v>288</v>
      </c>
      <c r="Q88" t="s">
        <v>179</v>
      </c>
      <c r="R88" t="s">
        <v>176</v>
      </c>
      <c r="S88" t="s">
        <v>120</v>
      </c>
      <c r="T88" t="s">
        <v>174</v>
      </c>
      <c r="U88" t="s">
        <v>119</v>
      </c>
      <c r="V88" t="s">
        <v>2683</v>
      </c>
      <c r="W88" t="s">
        <v>2684</v>
      </c>
      <c r="X88" s="51" t="str">
        <f t="shared" si="1"/>
        <v>3</v>
      </c>
      <c r="Y88" s="51" t="str">
        <f>IF(T88="","",IF(AND(T88&lt;&gt;'Tabelas auxiliares'!$B$236,T88&lt;&gt;'Tabelas auxiliares'!$B$237),"FOLHA DE PESSOAL",IF(X88='Tabelas auxiliares'!$A$237,"CUSTEIO",IF(X88='Tabelas auxiliares'!$A$236,"INVESTIMENTO","ERRO - VERIFICAR"))))</f>
        <v>CUSTEIO</v>
      </c>
      <c r="Z88" s="44">
        <v>6399.96</v>
      </c>
      <c r="AA88" s="44">
        <v>1599.99</v>
      </c>
      <c r="AC88" s="44">
        <v>4799.97</v>
      </c>
    </row>
    <row r="89" spans="1:29" x14ac:dyDescent="0.25">
      <c r="A89" t="s">
        <v>1111</v>
      </c>
      <c r="B89" s="73" t="s">
        <v>443</v>
      </c>
      <c r="C89" s="73" t="s">
        <v>1112</v>
      </c>
      <c r="D89" t="s">
        <v>35</v>
      </c>
      <c r="E89" t="s">
        <v>117</v>
      </c>
      <c r="F89" s="51" t="str">
        <f>IFERROR(VLOOKUP(D89,'Tabelas auxiliares'!$A$3:$B$61,2,FALSE),"")</f>
        <v>PU - PREFEITURA UNIVERSITÁRIA</v>
      </c>
      <c r="G89" s="51" t="str">
        <f>IFERROR(VLOOKUP($B89,'Tabelas auxiliares'!$A$65:$C$102,2,FALSE),"")</f>
        <v>Administração geral</v>
      </c>
      <c r="H89" s="51" t="str">
        <f>IFERROR(VLOOKUP($B89,'Tabelas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9" t="s">
        <v>3865</v>
      </c>
      <c r="J89" t="s">
        <v>3866</v>
      </c>
      <c r="K89" t="s">
        <v>3867</v>
      </c>
      <c r="L89" t="s">
        <v>3868</v>
      </c>
      <c r="M89" t="s">
        <v>3869</v>
      </c>
      <c r="N89" t="s">
        <v>177</v>
      </c>
      <c r="O89" t="s">
        <v>178</v>
      </c>
      <c r="P89" t="s">
        <v>288</v>
      </c>
      <c r="Q89" t="s">
        <v>179</v>
      </c>
      <c r="R89" t="s">
        <v>176</v>
      </c>
      <c r="S89" t="s">
        <v>120</v>
      </c>
      <c r="T89" t="s">
        <v>174</v>
      </c>
      <c r="U89" t="s">
        <v>119</v>
      </c>
      <c r="V89" t="s">
        <v>2683</v>
      </c>
      <c r="W89" t="s">
        <v>2684</v>
      </c>
      <c r="X89" s="51" t="str">
        <f t="shared" si="1"/>
        <v>3</v>
      </c>
      <c r="Y89" s="51" t="str">
        <f>IF(T89="","",IF(AND(T89&lt;&gt;'Tabelas auxiliares'!$B$236,T89&lt;&gt;'Tabelas auxiliares'!$B$237),"FOLHA DE PESSOAL",IF(X89='Tabelas auxiliares'!$A$237,"CUSTEIO",IF(X89='Tabelas auxiliares'!$A$236,"INVESTIMENTO","ERRO - VERIFICAR"))))</f>
        <v>CUSTEIO</v>
      </c>
      <c r="Z89" s="44">
        <v>1946.05</v>
      </c>
      <c r="AA89" s="44">
        <v>1946.05</v>
      </c>
    </row>
    <row r="90" spans="1:29" x14ac:dyDescent="0.25">
      <c r="A90" t="s">
        <v>1111</v>
      </c>
      <c r="B90" s="73" t="s">
        <v>443</v>
      </c>
      <c r="C90" s="73" t="s">
        <v>1112</v>
      </c>
      <c r="D90" t="s">
        <v>35</v>
      </c>
      <c r="E90" t="s">
        <v>117</v>
      </c>
      <c r="F90" s="51" t="str">
        <f>IFERROR(VLOOKUP(D90,'Tabelas auxiliares'!$A$3:$B$61,2,FALSE),"")</f>
        <v>PU - PREFEITURA UNIVERSITÁRIA</v>
      </c>
      <c r="G90" s="51" t="str">
        <f>IFERROR(VLOOKUP($B90,'Tabelas auxiliares'!$A$65:$C$102,2,FALSE),"")</f>
        <v>Administração geral</v>
      </c>
      <c r="H90" s="51" t="str">
        <f>IFERROR(VLOOKUP($B90,'Tabelas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0" t="s">
        <v>3865</v>
      </c>
      <c r="J90" t="s">
        <v>3866</v>
      </c>
      <c r="K90" t="s">
        <v>3870</v>
      </c>
      <c r="L90" t="s">
        <v>3871</v>
      </c>
      <c r="M90" t="s">
        <v>3869</v>
      </c>
      <c r="N90" t="s">
        <v>177</v>
      </c>
      <c r="O90" t="s">
        <v>178</v>
      </c>
      <c r="P90" t="s">
        <v>288</v>
      </c>
      <c r="Q90" t="s">
        <v>179</v>
      </c>
      <c r="R90" t="s">
        <v>176</v>
      </c>
      <c r="S90" t="s">
        <v>120</v>
      </c>
      <c r="T90" t="s">
        <v>174</v>
      </c>
      <c r="U90" t="s">
        <v>119</v>
      </c>
      <c r="V90" t="s">
        <v>2683</v>
      </c>
      <c r="W90" t="s">
        <v>2684</v>
      </c>
      <c r="X90" s="51" t="str">
        <f t="shared" si="1"/>
        <v>3</v>
      </c>
      <c r="Y90" s="51" t="str">
        <f>IF(T90="","",IF(AND(T90&lt;&gt;'Tabelas auxiliares'!$B$236,T90&lt;&gt;'Tabelas auxiliares'!$B$237),"FOLHA DE PESSOAL",IF(X90='Tabelas auxiliares'!$A$237,"CUSTEIO",IF(X90='Tabelas auxiliares'!$A$236,"INVESTIMENTO","ERRO - VERIFICAR"))))</f>
        <v>CUSTEIO</v>
      </c>
      <c r="Z90" s="44">
        <v>591.82000000000005</v>
      </c>
      <c r="AA90" s="44">
        <v>591.82000000000005</v>
      </c>
    </row>
    <row r="91" spans="1:29" x14ac:dyDescent="0.25">
      <c r="A91" t="s">
        <v>1111</v>
      </c>
      <c r="B91" s="73" t="s">
        <v>443</v>
      </c>
      <c r="C91" s="73" t="s">
        <v>1112</v>
      </c>
      <c r="D91" t="s">
        <v>35</v>
      </c>
      <c r="E91" t="s">
        <v>117</v>
      </c>
      <c r="F91" s="51" t="str">
        <f>IFERROR(VLOOKUP(D91,'Tabelas auxiliares'!$A$3:$B$61,2,FALSE),"")</f>
        <v>PU - PREFEITURA UNIVERSITÁRIA</v>
      </c>
      <c r="G91" s="51" t="str">
        <f>IFERROR(VLOOKUP($B91,'Tabelas auxiliares'!$A$65:$C$102,2,FALSE),"")</f>
        <v>Administração geral</v>
      </c>
      <c r="H91" s="51" t="str">
        <f>IFERROR(VLOOKUP($B91,'Tabelas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1" t="s">
        <v>3807</v>
      </c>
      <c r="J91" t="s">
        <v>3872</v>
      </c>
      <c r="K91" t="s">
        <v>3873</v>
      </c>
      <c r="L91" t="s">
        <v>3874</v>
      </c>
      <c r="M91" t="s">
        <v>3869</v>
      </c>
      <c r="N91" t="s">
        <v>177</v>
      </c>
      <c r="O91" t="s">
        <v>178</v>
      </c>
      <c r="P91" t="s">
        <v>288</v>
      </c>
      <c r="Q91" t="s">
        <v>179</v>
      </c>
      <c r="R91" t="s">
        <v>176</v>
      </c>
      <c r="S91" t="s">
        <v>120</v>
      </c>
      <c r="T91" t="s">
        <v>174</v>
      </c>
      <c r="U91" t="s">
        <v>119</v>
      </c>
      <c r="V91" t="s">
        <v>2683</v>
      </c>
      <c r="W91" t="s">
        <v>2684</v>
      </c>
      <c r="X91" s="51" t="str">
        <f t="shared" si="1"/>
        <v>3</v>
      </c>
      <c r="Y91" s="51" t="str">
        <f>IF(T91="","",IF(AND(T91&lt;&gt;'Tabelas auxiliares'!$B$236,T91&lt;&gt;'Tabelas auxiliares'!$B$237),"FOLHA DE PESSOAL",IF(X91='Tabelas auxiliares'!$A$237,"CUSTEIO",IF(X91='Tabelas auxiliares'!$A$236,"INVESTIMENTO","ERRO - VERIFICAR"))))</f>
        <v>CUSTEIO</v>
      </c>
      <c r="Z91" s="44">
        <v>31188.78</v>
      </c>
      <c r="AA91" s="44">
        <v>11170.21</v>
      </c>
      <c r="AC91" s="44">
        <v>20018.57</v>
      </c>
    </row>
    <row r="92" spans="1:29" x14ac:dyDescent="0.25">
      <c r="A92" t="s">
        <v>1111</v>
      </c>
      <c r="B92" s="73" t="s">
        <v>443</v>
      </c>
      <c r="C92" s="73" t="s">
        <v>1112</v>
      </c>
      <c r="D92" t="s">
        <v>53</v>
      </c>
      <c r="E92" t="s">
        <v>117</v>
      </c>
      <c r="F92" s="51" t="str">
        <f>IFERROR(VLOOKUP(D92,'Tabelas auxiliares'!$A$3:$B$61,2,FALSE),"")</f>
        <v>PROGRAD - PRÓ-REITORIA DE GRADUAÇÃO</v>
      </c>
      <c r="G92" s="51" t="str">
        <f>IFERROR(VLOOKUP($B92,'Tabelas auxiliares'!$A$65:$C$102,2,FALSE),"")</f>
        <v>Administração geral</v>
      </c>
      <c r="H92" s="51" t="str">
        <f>IFERROR(VLOOKUP($B92,'Tabelas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2" t="s">
        <v>3875</v>
      </c>
      <c r="J92" t="s">
        <v>3876</v>
      </c>
      <c r="K92" t="s">
        <v>3877</v>
      </c>
      <c r="L92" t="s">
        <v>186</v>
      </c>
      <c r="M92" t="s">
        <v>1838</v>
      </c>
      <c r="N92" t="s">
        <v>177</v>
      </c>
      <c r="O92" t="s">
        <v>178</v>
      </c>
      <c r="P92" t="s">
        <v>288</v>
      </c>
      <c r="Q92" t="s">
        <v>179</v>
      </c>
      <c r="R92" t="s">
        <v>176</v>
      </c>
      <c r="S92" t="s">
        <v>120</v>
      </c>
      <c r="T92" t="s">
        <v>174</v>
      </c>
      <c r="U92" t="s">
        <v>119</v>
      </c>
      <c r="V92" t="s">
        <v>723</v>
      </c>
      <c r="W92" t="s">
        <v>635</v>
      </c>
      <c r="X92" s="51" t="str">
        <f t="shared" si="1"/>
        <v>3</v>
      </c>
      <c r="Y92" s="51" t="str">
        <f>IF(T92="","",IF(AND(T92&lt;&gt;'Tabelas auxiliares'!$B$236,T92&lt;&gt;'Tabelas auxiliares'!$B$237),"FOLHA DE PESSOAL",IF(X92='Tabelas auxiliares'!$A$237,"CUSTEIO",IF(X92='Tabelas auxiliares'!$A$236,"INVESTIMENTO","ERRO - VERIFICAR"))))</f>
        <v>CUSTEIO</v>
      </c>
      <c r="Z92" s="44">
        <v>547.15</v>
      </c>
      <c r="AA92" s="44">
        <v>547.15</v>
      </c>
    </row>
    <row r="93" spans="1:29" x14ac:dyDescent="0.25">
      <c r="A93" t="s">
        <v>1111</v>
      </c>
      <c r="B93" s="73" t="s">
        <v>443</v>
      </c>
      <c r="C93" s="73" t="s">
        <v>1112</v>
      </c>
      <c r="D93" t="s">
        <v>61</v>
      </c>
      <c r="E93" t="s">
        <v>117</v>
      </c>
      <c r="F93" s="51" t="str">
        <f>IFERROR(VLOOKUP(D93,'Tabelas auxiliares'!$A$3:$B$61,2,FALSE),"")</f>
        <v>PROAD - PRÓ-REITORIA DE ADMINISTRAÇÃO</v>
      </c>
      <c r="G93" s="51" t="str">
        <f>IFERROR(VLOOKUP($B93,'Tabelas auxiliares'!$A$65:$C$102,2,FALSE),"")</f>
        <v>Administração geral</v>
      </c>
      <c r="H93" s="51" t="str">
        <f>IFERROR(VLOOKUP($B93,'Tabelas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3" t="s">
        <v>3878</v>
      </c>
      <c r="J93" t="s">
        <v>1856</v>
      </c>
      <c r="K93" t="s">
        <v>3879</v>
      </c>
      <c r="L93" t="s">
        <v>3880</v>
      </c>
      <c r="M93" t="s">
        <v>332</v>
      </c>
      <c r="N93" t="s">
        <v>177</v>
      </c>
      <c r="O93" t="s">
        <v>178</v>
      </c>
      <c r="P93" t="s">
        <v>288</v>
      </c>
      <c r="Q93" t="s">
        <v>179</v>
      </c>
      <c r="R93" t="s">
        <v>176</v>
      </c>
      <c r="S93" t="s">
        <v>120</v>
      </c>
      <c r="T93" t="s">
        <v>174</v>
      </c>
      <c r="U93" t="s">
        <v>119</v>
      </c>
      <c r="V93" t="s">
        <v>811</v>
      </c>
      <c r="W93" t="s">
        <v>698</v>
      </c>
      <c r="X93" s="51" t="str">
        <f t="shared" si="1"/>
        <v>3</v>
      </c>
      <c r="Y93" s="51" t="str">
        <f>IF(T93="","",IF(AND(T93&lt;&gt;'Tabelas auxiliares'!$B$236,T93&lt;&gt;'Tabelas auxiliares'!$B$237),"FOLHA DE PESSOAL",IF(X93='Tabelas auxiliares'!$A$237,"CUSTEIO",IF(X93='Tabelas auxiliares'!$A$236,"INVESTIMENTO","ERRO - VERIFICAR"))))</f>
        <v>CUSTEIO</v>
      </c>
      <c r="Z93" s="44">
        <v>2008</v>
      </c>
      <c r="AA93" s="44">
        <v>2008</v>
      </c>
    </row>
    <row r="94" spans="1:29" x14ac:dyDescent="0.25">
      <c r="A94" t="s">
        <v>1111</v>
      </c>
      <c r="B94" s="73" t="s">
        <v>443</v>
      </c>
      <c r="C94" s="73" t="s">
        <v>1112</v>
      </c>
      <c r="D94" t="s">
        <v>61</v>
      </c>
      <c r="E94" t="s">
        <v>117</v>
      </c>
      <c r="F94" s="51" t="str">
        <f>IFERROR(VLOOKUP(D94,'Tabelas auxiliares'!$A$3:$B$61,2,FALSE),"")</f>
        <v>PROAD - PRÓ-REITORIA DE ADMINISTRAÇÃO</v>
      </c>
      <c r="G94" s="51" t="str">
        <f>IFERROR(VLOOKUP($B94,'Tabelas auxiliares'!$A$65:$C$102,2,FALSE),"")</f>
        <v>Administração geral</v>
      </c>
      <c r="H94" s="51" t="str">
        <f>IFERROR(VLOOKUP($B94,'Tabelas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4" t="s">
        <v>3881</v>
      </c>
      <c r="J94" t="s">
        <v>1848</v>
      </c>
      <c r="K94" t="s">
        <v>3882</v>
      </c>
      <c r="L94" t="s">
        <v>3883</v>
      </c>
      <c r="M94" t="s">
        <v>333</v>
      </c>
      <c r="N94" t="s">
        <v>177</v>
      </c>
      <c r="O94" t="s">
        <v>178</v>
      </c>
      <c r="P94" t="s">
        <v>288</v>
      </c>
      <c r="Q94" t="s">
        <v>179</v>
      </c>
      <c r="R94" t="s">
        <v>176</v>
      </c>
      <c r="S94" t="s">
        <v>120</v>
      </c>
      <c r="T94" t="s">
        <v>174</v>
      </c>
      <c r="U94" t="s">
        <v>119</v>
      </c>
      <c r="V94" t="s">
        <v>724</v>
      </c>
      <c r="W94" t="s">
        <v>636</v>
      </c>
      <c r="X94" s="51" t="str">
        <f t="shared" si="1"/>
        <v>3</v>
      </c>
      <c r="Y94" s="51" t="str">
        <f>IF(T94="","",IF(AND(T94&lt;&gt;'Tabelas auxiliares'!$B$236,T94&lt;&gt;'Tabelas auxiliares'!$B$237),"FOLHA DE PESSOAL",IF(X94='Tabelas auxiliares'!$A$237,"CUSTEIO",IF(X94='Tabelas auxiliares'!$A$236,"INVESTIMENTO","ERRO - VERIFICAR"))))</f>
        <v>CUSTEIO</v>
      </c>
      <c r="Z94" s="44">
        <v>27747.24</v>
      </c>
      <c r="AC94" s="44">
        <v>27747.24</v>
      </c>
    </row>
    <row r="95" spans="1:29" x14ac:dyDescent="0.25">
      <c r="A95" t="s">
        <v>1111</v>
      </c>
      <c r="B95" s="73" t="s">
        <v>443</v>
      </c>
      <c r="C95" s="73" t="s">
        <v>1112</v>
      </c>
      <c r="D95" t="s">
        <v>61</v>
      </c>
      <c r="E95" t="s">
        <v>117</v>
      </c>
      <c r="F95" s="51" t="str">
        <f>IFERROR(VLOOKUP(D95,'Tabelas auxiliares'!$A$3:$B$61,2,FALSE),"")</f>
        <v>PROAD - PRÓ-REITORIA DE ADMINISTRAÇÃO</v>
      </c>
      <c r="G95" s="51" t="str">
        <f>IFERROR(VLOOKUP($B95,'Tabelas auxiliares'!$A$65:$C$102,2,FALSE),"")</f>
        <v>Administração geral</v>
      </c>
      <c r="H95" s="51" t="str">
        <f>IFERROR(VLOOKUP($B95,'Tabelas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5" t="s">
        <v>3744</v>
      </c>
      <c r="J95" t="s">
        <v>1853</v>
      </c>
      <c r="K95" t="s">
        <v>3884</v>
      </c>
      <c r="L95" t="s">
        <v>334</v>
      </c>
      <c r="M95" t="s">
        <v>335</v>
      </c>
      <c r="N95" t="s">
        <v>177</v>
      </c>
      <c r="O95" t="s">
        <v>178</v>
      </c>
      <c r="P95" t="s">
        <v>288</v>
      </c>
      <c r="Q95" t="s">
        <v>179</v>
      </c>
      <c r="R95" t="s">
        <v>176</v>
      </c>
      <c r="S95" t="s">
        <v>120</v>
      </c>
      <c r="T95" t="s">
        <v>174</v>
      </c>
      <c r="U95" t="s">
        <v>119</v>
      </c>
      <c r="V95" t="s">
        <v>812</v>
      </c>
      <c r="W95" t="s">
        <v>699</v>
      </c>
      <c r="X95" s="51" t="str">
        <f t="shared" si="1"/>
        <v>3</v>
      </c>
      <c r="Y95" s="51" t="str">
        <f>IF(T95="","",IF(AND(T95&lt;&gt;'Tabelas auxiliares'!$B$236,T95&lt;&gt;'Tabelas auxiliares'!$B$237),"FOLHA DE PESSOAL",IF(X95='Tabelas auxiliares'!$A$237,"CUSTEIO",IF(X95='Tabelas auxiliares'!$A$236,"INVESTIMENTO","ERRO - VERIFICAR"))))</f>
        <v>CUSTEIO</v>
      </c>
      <c r="Z95" s="44">
        <v>16393.689999999999</v>
      </c>
      <c r="AA95" s="44">
        <v>200.3</v>
      </c>
      <c r="AC95" s="44">
        <v>16193.39</v>
      </c>
    </row>
    <row r="96" spans="1:29" x14ac:dyDescent="0.25">
      <c r="A96" t="s">
        <v>1111</v>
      </c>
      <c r="B96" s="73" t="s">
        <v>443</v>
      </c>
      <c r="C96" s="73" t="s">
        <v>1112</v>
      </c>
      <c r="D96" t="s">
        <v>61</v>
      </c>
      <c r="E96" t="s">
        <v>117</v>
      </c>
      <c r="F96" s="51" t="str">
        <f>IFERROR(VLOOKUP(D96,'Tabelas auxiliares'!$A$3:$B$61,2,FALSE),"")</f>
        <v>PROAD - PRÓ-REITORIA DE ADMINISTRAÇÃO</v>
      </c>
      <c r="G96" s="51" t="str">
        <f>IFERROR(VLOOKUP($B96,'Tabelas auxiliares'!$A$65:$C$102,2,FALSE),"")</f>
        <v>Administração geral</v>
      </c>
      <c r="H96" s="51" t="str">
        <f>IFERROR(VLOOKUP($B96,'Tabelas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6" t="s">
        <v>3885</v>
      </c>
      <c r="J96" t="s">
        <v>1856</v>
      </c>
      <c r="K96" t="s">
        <v>3886</v>
      </c>
      <c r="L96" t="s">
        <v>336</v>
      </c>
      <c r="M96" t="s">
        <v>332</v>
      </c>
      <c r="N96" t="s">
        <v>177</v>
      </c>
      <c r="O96" t="s">
        <v>178</v>
      </c>
      <c r="P96" t="s">
        <v>288</v>
      </c>
      <c r="Q96" t="s">
        <v>179</v>
      </c>
      <c r="R96" t="s">
        <v>176</v>
      </c>
      <c r="S96" t="s">
        <v>120</v>
      </c>
      <c r="T96" t="s">
        <v>174</v>
      </c>
      <c r="U96" t="s">
        <v>119</v>
      </c>
      <c r="V96" t="s">
        <v>811</v>
      </c>
      <c r="W96" t="s">
        <v>698</v>
      </c>
      <c r="X96" s="51" t="str">
        <f t="shared" si="1"/>
        <v>3</v>
      </c>
      <c r="Y96" s="51" t="str">
        <f>IF(T96="","",IF(AND(T96&lt;&gt;'Tabelas auxiliares'!$B$236,T96&lt;&gt;'Tabelas auxiliares'!$B$237),"FOLHA DE PESSOAL",IF(X96='Tabelas auxiliares'!$A$237,"CUSTEIO",IF(X96='Tabelas auxiliares'!$A$236,"INVESTIMENTO","ERRO - VERIFICAR"))))</f>
        <v>CUSTEIO</v>
      </c>
      <c r="Z96" s="44">
        <v>15000</v>
      </c>
      <c r="AA96" s="44">
        <v>15000</v>
      </c>
    </row>
    <row r="97" spans="1:29" x14ac:dyDescent="0.25">
      <c r="A97" t="s">
        <v>1111</v>
      </c>
      <c r="B97" s="73" t="s">
        <v>443</v>
      </c>
      <c r="C97" s="73" t="s">
        <v>1112</v>
      </c>
      <c r="D97" t="s">
        <v>71</v>
      </c>
      <c r="E97" t="s">
        <v>117</v>
      </c>
      <c r="F97" s="51" t="str">
        <f>IFERROR(VLOOKUP(D97,'Tabelas auxiliares'!$A$3:$B$61,2,FALSE),"")</f>
        <v>ARI - ASSESSORIA DE RELAÇÕES INTERNACIONAIS</v>
      </c>
      <c r="G97" s="51" t="str">
        <f>IFERROR(VLOOKUP($B97,'Tabelas auxiliares'!$A$65:$C$102,2,FALSE),"")</f>
        <v>Administração geral</v>
      </c>
      <c r="H97" s="51" t="str">
        <f>IFERROR(VLOOKUP($B97,'Tabelas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7" t="s">
        <v>3887</v>
      </c>
      <c r="J97" t="s">
        <v>3888</v>
      </c>
      <c r="K97" t="s">
        <v>3889</v>
      </c>
      <c r="L97" t="s">
        <v>3890</v>
      </c>
      <c r="M97" t="s">
        <v>3891</v>
      </c>
      <c r="N97" t="s">
        <v>2483</v>
      </c>
      <c r="O97" t="s">
        <v>3892</v>
      </c>
      <c r="P97" t="s">
        <v>3893</v>
      </c>
      <c r="Q97" t="s">
        <v>179</v>
      </c>
      <c r="R97" t="s">
        <v>176</v>
      </c>
      <c r="S97" t="s">
        <v>120</v>
      </c>
      <c r="T97" t="s">
        <v>174</v>
      </c>
      <c r="U97" t="s">
        <v>3894</v>
      </c>
      <c r="V97" t="s">
        <v>809</v>
      </c>
      <c r="W97" t="s">
        <v>696</v>
      </c>
      <c r="X97" s="51" t="str">
        <f t="shared" si="1"/>
        <v>3</v>
      </c>
      <c r="Y97" s="51" t="str">
        <f>IF(T97="","",IF(AND(T97&lt;&gt;'Tabelas auxiliares'!$B$236,T97&lt;&gt;'Tabelas auxiliares'!$B$237),"FOLHA DE PESSOAL",IF(X97='Tabelas auxiliares'!$A$237,"CUSTEIO",IF(X97='Tabelas auxiliares'!$A$236,"INVESTIMENTO","ERRO - VERIFICAR"))))</f>
        <v>CUSTEIO</v>
      </c>
      <c r="Z97" s="44">
        <v>844.63</v>
      </c>
      <c r="AA97" s="44">
        <v>844.63</v>
      </c>
    </row>
    <row r="98" spans="1:29" x14ac:dyDescent="0.25">
      <c r="A98" t="s">
        <v>1111</v>
      </c>
      <c r="B98" s="73" t="s">
        <v>443</v>
      </c>
      <c r="C98" s="73" t="s">
        <v>1112</v>
      </c>
      <c r="D98" t="s">
        <v>71</v>
      </c>
      <c r="E98" t="s">
        <v>117</v>
      </c>
      <c r="F98" s="51" t="str">
        <f>IFERROR(VLOOKUP(D98,'Tabelas auxiliares'!$A$3:$B$61,2,FALSE),"")</f>
        <v>ARI - ASSESSORIA DE RELAÇÕES INTERNACIONAIS</v>
      </c>
      <c r="G98" s="51" t="str">
        <f>IFERROR(VLOOKUP($B98,'Tabelas auxiliares'!$A$65:$C$102,2,FALSE),"")</f>
        <v>Administração geral</v>
      </c>
      <c r="H98" s="51" t="str">
        <f>IFERROR(VLOOKUP($B98,'Tabelas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8" t="s">
        <v>3586</v>
      </c>
      <c r="J98" t="s">
        <v>3895</v>
      </c>
      <c r="K98" t="s">
        <v>3896</v>
      </c>
      <c r="L98" t="s">
        <v>3897</v>
      </c>
      <c r="M98" t="s">
        <v>3898</v>
      </c>
      <c r="N98" t="s">
        <v>329</v>
      </c>
      <c r="O98" t="s">
        <v>3118</v>
      </c>
      <c r="P98" t="s">
        <v>3899</v>
      </c>
      <c r="Q98" t="s">
        <v>179</v>
      </c>
      <c r="R98" t="s">
        <v>176</v>
      </c>
      <c r="S98" t="s">
        <v>120</v>
      </c>
      <c r="T98" t="s">
        <v>174</v>
      </c>
      <c r="U98" t="s">
        <v>3900</v>
      </c>
      <c r="V98" t="s">
        <v>809</v>
      </c>
      <c r="W98" t="s">
        <v>696</v>
      </c>
      <c r="X98" s="51" t="str">
        <f t="shared" si="1"/>
        <v>3</v>
      </c>
      <c r="Y98" s="51" t="str">
        <f>IF(T98="","",IF(AND(T98&lt;&gt;'Tabelas auxiliares'!$B$236,T98&lt;&gt;'Tabelas auxiliares'!$B$237),"FOLHA DE PESSOAL",IF(X98='Tabelas auxiliares'!$A$237,"CUSTEIO",IF(X98='Tabelas auxiliares'!$A$236,"INVESTIMENTO","ERRO - VERIFICAR"))))</f>
        <v>CUSTEIO</v>
      </c>
      <c r="Z98" s="44">
        <v>2396</v>
      </c>
      <c r="AC98" s="44">
        <v>2396</v>
      </c>
    </row>
    <row r="99" spans="1:29" x14ac:dyDescent="0.25">
      <c r="A99" t="s">
        <v>1111</v>
      </c>
      <c r="B99" s="73" t="s">
        <v>443</v>
      </c>
      <c r="C99" s="73" t="s">
        <v>1112</v>
      </c>
      <c r="D99" t="s">
        <v>84</v>
      </c>
      <c r="E99" t="s">
        <v>117</v>
      </c>
      <c r="F99" s="51" t="str">
        <f>IFERROR(VLOOKUP(D99,'Tabelas auxiliares'!$A$3:$B$61,2,FALSE),"")</f>
        <v>AGÊNCIA DE INOVAÇÃO</v>
      </c>
      <c r="G99" s="51" t="str">
        <f>IFERROR(VLOOKUP($B99,'Tabelas auxiliares'!$A$65:$C$102,2,FALSE),"")</f>
        <v>Administração geral</v>
      </c>
      <c r="H99" s="51" t="str">
        <f>IFERROR(VLOOKUP($B99,'Tabelas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9" t="s">
        <v>3901</v>
      </c>
      <c r="J99" t="s">
        <v>3902</v>
      </c>
      <c r="K99" t="s">
        <v>3903</v>
      </c>
      <c r="L99" t="s">
        <v>3904</v>
      </c>
      <c r="M99" t="s">
        <v>1884</v>
      </c>
      <c r="N99" t="s">
        <v>177</v>
      </c>
      <c r="O99" t="s">
        <v>178</v>
      </c>
      <c r="P99" t="s">
        <v>288</v>
      </c>
      <c r="Q99" t="s">
        <v>179</v>
      </c>
      <c r="R99" t="s">
        <v>176</v>
      </c>
      <c r="S99" t="s">
        <v>120</v>
      </c>
      <c r="T99" t="s">
        <v>174</v>
      </c>
      <c r="U99" t="s">
        <v>119</v>
      </c>
      <c r="V99" t="s">
        <v>1885</v>
      </c>
      <c r="W99" t="s">
        <v>697</v>
      </c>
      <c r="X99" s="51" t="str">
        <f t="shared" si="1"/>
        <v>3</v>
      </c>
      <c r="Y99" s="51" t="str">
        <f>IF(T99="","",IF(AND(T99&lt;&gt;'Tabelas auxiliares'!$B$236,T99&lt;&gt;'Tabelas auxiliares'!$B$237),"FOLHA DE PESSOAL",IF(X99='Tabelas auxiliares'!$A$237,"CUSTEIO",IF(X99='Tabelas auxiliares'!$A$236,"INVESTIMENTO","ERRO - VERIFICAR"))))</f>
        <v>CUSTEIO</v>
      </c>
      <c r="Z99" s="44">
        <v>7</v>
      </c>
      <c r="AA99" s="44">
        <v>7</v>
      </c>
    </row>
    <row r="100" spans="1:29" x14ac:dyDescent="0.25">
      <c r="A100" t="s">
        <v>1111</v>
      </c>
      <c r="B100" s="73" t="s">
        <v>443</v>
      </c>
      <c r="C100" s="73" t="s">
        <v>1112</v>
      </c>
      <c r="D100" t="s">
        <v>84</v>
      </c>
      <c r="E100" t="s">
        <v>117</v>
      </c>
      <c r="F100" s="51" t="str">
        <f>IFERROR(VLOOKUP(D100,'Tabelas auxiliares'!$A$3:$B$61,2,FALSE),"")</f>
        <v>AGÊNCIA DE INOVAÇÃO</v>
      </c>
      <c r="G100" s="51" t="str">
        <f>IFERROR(VLOOKUP($B100,'Tabelas auxiliares'!$A$65:$C$102,2,FALSE),"")</f>
        <v>Administração geral</v>
      </c>
      <c r="H100" s="51" t="str">
        <f>IFERROR(VLOOKUP($B100,'Tabelas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0" t="s">
        <v>3905</v>
      </c>
      <c r="J100" t="s">
        <v>1886</v>
      </c>
      <c r="K100" t="s">
        <v>3906</v>
      </c>
      <c r="L100" t="s">
        <v>1888</v>
      </c>
      <c r="M100" t="s">
        <v>1889</v>
      </c>
      <c r="N100" t="s">
        <v>177</v>
      </c>
      <c r="O100" t="s">
        <v>178</v>
      </c>
      <c r="P100" t="s">
        <v>288</v>
      </c>
      <c r="Q100" t="s">
        <v>179</v>
      </c>
      <c r="R100" t="s">
        <v>176</v>
      </c>
      <c r="S100" t="s">
        <v>120</v>
      </c>
      <c r="T100" t="s">
        <v>174</v>
      </c>
      <c r="U100" t="s">
        <v>119</v>
      </c>
      <c r="V100" t="s">
        <v>810</v>
      </c>
      <c r="W100" t="s">
        <v>697</v>
      </c>
      <c r="X100" s="51" t="str">
        <f t="shared" si="1"/>
        <v>3</v>
      </c>
      <c r="Y100" s="51" t="str">
        <f>IF(T100="","",IF(AND(T100&lt;&gt;'Tabelas auxiliares'!$B$236,T100&lt;&gt;'Tabelas auxiliares'!$B$237),"FOLHA DE PESSOAL",IF(X100='Tabelas auxiliares'!$A$237,"CUSTEIO",IF(X100='Tabelas auxiliares'!$A$236,"INVESTIMENTO","ERRO - VERIFICAR"))))</f>
        <v>CUSTEIO</v>
      </c>
      <c r="Z100" s="44">
        <v>82199.850000000006</v>
      </c>
      <c r="AA100" s="44">
        <v>50999.85</v>
      </c>
      <c r="AC100" s="44">
        <v>31200</v>
      </c>
    </row>
    <row r="101" spans="1:29" x14ac:dyDescent="0.25">
      <c r="A101" t="s">
        <v>1111</v>
      </c>
      <c r="B101" s="73" t="s">
        <v>443</v>
      </c>
      <c r="C101" s="73" t="s">
        <v>1112</v>
      </c>
      <c r="D101" t="s">
        <v>84</v>
      </c>
      <c r="E101" t="s">
        <v>117</v>
      </c>
      <c r="F101" s="51" t="str">
        <f>IFERROR(VLOOKUP(D101,'Tabelas auxiliares'!$A$3:$B$61,2,FALSE),"")</f>
        <v>AGÊNCIA DE INOVAÇÃO</v>
      </c>
      <c r="G101" s="51" t="str">
        <f>IFERROR(VLOOKUP($B101,'Tabelas auxiliares'!$A$65:$C$102,2,FALSE),"")</f>
        <v>Administração geral</v>
      </c>
      <c r="H101" s="51" t="str">
        <f>IFERROR(VLOOKUP($B101,'Tabelas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1" t="s">
        <v>3060</v>
      </c>
      <c r="J101" t="s">
        <v>3907</v>
      </c>
      <c r="K101" t="s">
        <v>3908</v>
      </c>
      <c r="L101" t="s">
        <v>3909</v>
      </c>
      <c r="M101" t="s">
        <v>1884</v>
      </c>
      <c r="N101" t="s">
        <v>177</v>
      </c>
      <c r="O101" t="s">
        <v>178</v>
      </c>
      <c r="P101" t="s">
        <v>288</v>
      </c>
      <c r="Q101" t="s">
        <v>179</v>
      </c>
      <c r="R101" t="s">
        <v>176</v>
      </c>
      <c r="S101" t="s">
        <v>120</v>
      </c>
      <c r="T101" t="s">
        <v>174</v>
      </c>
      <c r="U101" t="s">
        <v>119</v>
      </c>
      <c r="V101" t="s">
        <v>3910</v>
      </c>
      <c r="W101" t="s">
        <v>3911</v>
      </c>
      <c r="X101" s="51" t="str">
        <f t="shared" si="1"/>
        <v>3</v>
      </c>
      <c r="Y101" s="51" t="str">
        <f>IF(T101="","",IF(AND(T101&lt;&gt;'Tabelas auxiliares'!$B$236,T101&lt;&gt;'Tabelas auxiliares'!$B$237),"FOLHA DE PESSOAL",IF(X101='Tabelas auxiliares'!$A$237,"CUSTEIO",IF(X101='Tabelas auxiliares'!$A$236,"INVESTIMENTO","ERRO - VERIFICAR"))))</f>
        <v>CUSTEIO</v>
      </c>
      <c r="Z101" s="44">
        <v>7941</v>
      </c>
      <c r="AA101" s="44">
        <v>25</v>
      </c>
      <c r="AC101" s="44">
        <v>7916</v>
      </c>
    </row>
    <row r="102" spans="1:29" x14ac:dyDescent="0.25">
      <c r="A102" t="s">
        <v>1111</v>
      </c>
      <c r="B102" s="73" t="s">
        <v>443</v>
      </c>
      <c r="C102" s="73" t="s">
        <v>1112</v>
      </c>
      <c r="D102" t="s">
        <v>88</v>
      </c>
      <c r="E102" t="s">
        <v>117</v>
      </c>
      <c r="F102" s="51" t="str">
        <f>IFERROR(VLOOKUP(D102,'Tabelas auxiliares'!$A$3:$B$61,2,FALSE),"")</f>
        <v>SUGEPE - SUPERINTENDÊNCIA DE GESTÃO DE PESSOAS</v>
      </c>
      <c r="G102" s="51" t="str">
        <f>IFERROR(VLOOKUP($B102,'Tabelas auxiliares'!$A$65:$C$102,2,FALSE),"")</f>
        <v>Administração geral</v>
      </c>
      <c r="H102" s="51" t="str">
        <f>IFERROR(VLOOKUP($B102,'Tabelas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2" t="s">
        <v>3912</v>
      </c>
      <c r="J102" t="s">
        <v>3913</v>
      </c>
      <c r="K102" t="s">
        <v>3914</v>
      </c>
      <c r="L102" t="s">
        <v>3915</v>
      </c>
      <c r="M102" t="s">
        <v>3916</v>
      </c>
      <c r="N102" t="s">
        <v>177</v>
      </c>
      <c r="O102" t="s">
        <v>178</v>
      </c>
      <c r="P102" t="s">
        <v>288</v>
      </c>
      <c r="Q102" t="s">
        <v>179</v>
      </c>
      <c r="R102" t="s">
        <v>176</v>
      </c>
      <c r="S102" t="s">
        <v>120</v>
      </c>
      <c r="T102" t="s">
        <v>174</v>
      </c>
      <c r="U102" t="s">
        <v>119</v>
      </c>
      <c r="V102" t="s">
        <v>810</v>
      </c>
      <c r="W102" t="s">
        <v>697</v>
      </c>
      <c r="X102" s="51" t="str">
        <f t="shared" si="1"/>
        <v>3</v>
      </c>
      <c r="Y102" s="51" t="str">
        <f>IF(T102="","",IF(AND(T102&lt;&gt;'Tabelas auxiliares'!$B$236,T102&lt;&gt;'Tabelas auxiliares'!$B$237),"FOLHA DE PESSOAL",IF(X102='Tabelas auxiliares'!$A$237,"CUSTEIO",IF(X102='Tabelas auxiliares'!$A$236,"INVESTIMENTO","ERRO - VERIFICAR"))))</f>
        <v>CUSTEIO</v>
      </c>
      <c r="Z102" s="44">
        <v>477.34</v>
      </c>
      <c r="AA102" s="44">
        <v>317.08</v>
      </c>
      <c r="AC102" s="44">
        <v>160.26</v>
      </c>
    </row>
    <row r="103" spans="1:29" x14ac:dyDescent="0.25">
      <c r="A103" t="s">
        <v>1111</v>
      </c>
      <c r="B103" s="73" t="s">
        <v>445</v>
      </c>
      <c r="C103" s="73" t="s">
        <v>1112</v>
      </c>
      <c r="D103" t="s">
        <v>35</v>
      </c>
      <c r="E103" t="s">
        <v>117</v>
      </c>
      <c r="F103" s="51" t="str">
        <f>IFERROR(VLOOKUP(D103,'Tabelas auxiliares'!$A$3:$B$61,2,FALSE),"")</f>
        <v>PU - PREFEITURA UNIVERSITÁRIA</v>
      </c>
      <c r="G103" s="51" t="str">
        <f>IFERROR(VLOOKUP($B103,'Tabelas auxiliares'!$A$65:$C$102,2,FALSE),"")</f>
        <v>Água / luz / gás (concessionárias)</v>
      </c>
      <c r="H103" s="51" t="str">
        <f>IFERROR(VLOOKUP($B103,'Tabelas auxiliares'!$A$65:$C$102,3,FALSE),"")</f>
        <v>ÁGUA E ESGOTO / ENERGIA ELÉTRICA / GÁS</v>
      </c>
      <c r="I103" t="s">
        <v>3917</v>
      </c>
      <c r="J103" t="s">
        <v>1917</v>
      </c>
      <c r="K103" t="s">
        <v>3918</v>
      </c>
      <c r="L103" t="s">
        <v>195</v>
      </c>
      <c r="M103" t="s">
        <v>194</v>
      </c>
      <c r="N103" t="s">
        <v>177</v>
      </c>
      <c r="O103" t="s">
        <v>178</v>
      </c>
      <c r="P103" t="s">
        <v>288</v>
      </c>
      <c r="Q103" t="s">
        <v>179</v>
      </c>
      <c r="R103" t="s">
        <v>176</v>
      </c>
      <c r="S103" t="s">
        <v>120</v>
      </c>
      <c r="T103" t="s">
        <v>174</v>
      </c>
      <c r="U103" t="s">
        <v>119</v>
      </c>
      <c r="V103" t="s">
        <v>731</v>
      </c>
      <c r="W103" t="s">
        <v>640</v>
      </c>
      <c r="X103" s="51" t="str">
        <f t="shared" si="1"/>
        <v>3</v>
      </c>
      <c r="Y103" s="51" t="str">
        <f>IF(T103="","",IF(AND(T103&lt;&gt;'Tabelas auxiliares'!$B$236,T103&lt;&gt;'Tabelas auxiliares'!$B$237),"FOLHA DE PESSOAL",IF(X103='Tabelas auxiliares'!$A$237,"CUSTEIO",IF(X103='Tabelas auxiliares'!$A$236,"INVESTIMENTO","ERRO - VERIFICAR"))))</f>
        <v>CUSTEIO</v>
      </c>
      <c r="Z103" s="44">
        <v>625.41999999999996</v>
      </c>
      <c r="AB103" s="44">
        <v>73.27</v>
      </c>
      <c r="AC103" s="44">
        <v>552.15</v>
      </c>
    </row>
    <row r="104" spans="1:29" x14ac:dyDescent="0.25">
      <c r="A104" t="s">
        <v>1111</v>
      </c>
      <c r="B104" s="73" t="s">
        <v>445</v>
      </c>
      <c r="C104" s="73" t="s">
        <v>1112</v>
      </c>
      <c r="D104" t="s">
        <v>35</v>
      </c>
      <c r="E104" t="s">
        <v>117</v>
      </c>
      <c r="F104" s="51" t="str">
        <f>IFERROR(VLOOKUP(D104,'Tabelas auxiliares'!$A$3:$B$61,2,FALSE),"")</f>
        <v>PU - PREFEITURA UNIVERSITÁRIA</v>
      </c>
      <c r="G104" s="51" t="str">
        <f>IFERROR(VLOOKUP($B104,'Tabelas auxiliares'!$A$65:$C$102,2,FALSE),"")</f>
        <v>Água / luz / gás (concessionárias)</v>
      </c>
      <c r="H104" s="51" t="str">
        <f>IFERROR(VLOOKUP($B104,'Tabelas auxiliares'!$A$65:$C$102,3,FALSE),"")</f>
        <v>ÁGUA E ESGOTO / ENERGIA ELÉTRICA / GÁS</v>
      </c>
      <c r="I104" t="s">
        <v>3919</v>
      </c>
      <c r="J104" t="s">
        <v>1917</v>
      </c>
      <c r="K104" t="s">
        <v>3920</v>
      </c>
      <c r="L104" t="s">
        <v>195</v>
      </c>
      <c r="M104" t="s">
        <v>194</v>
      </c>
      <c r="N104" t="s">
        <v>177</v>
      </c>
      <c r="O104" t="s">
        <v>178</v>
      </c>
      <c r="P104" t="s">
        <v>288</v>
      </c>
      <c r="Q104" t="s">
        <v>179</v>
      </c>
      <c r="R104" t="s">
        <v>176</v>
      </c>
      <c r="S104" t="s">
        <v>120</v>
      </c>
      <c r="T104" t="s">
        <v>174</v>
      </c>
      <c r="U104" t="s">
        <v>119</v>
      </c>
      <c r="V104" t="s">
        <v>730</v>
      </c>
      <c r="W104" t="s">
        <v>639</v>
      </c>
      <c r="X104" s="51" t="str">
        <f t="shared" si="1"/>
        <v>3</v>
      </c>
      <c r="Y104" s="51" t="str">
        <f>IF(T104="","",IF(AND(T104&lt;&gt;'Tabelas auxiliares'!$B$236,T104&lt;&gt;'Tabelas auxiliares'!$B$237),"FOLHA DE PESSOAL",IF(X104='Tabelas auxiliares'!$A$237,"CUSTEIO",IF(X104='Tabelas auxiliares'!$A$236,"INVESTIMENTO","ERRO - VERIFICAR"))))</f>
        <v>CUSTEIO</v>
      </c>
      <c r="Z104" s="44">
        <v>757346.87</v>
      </c>
      <c r="AA104" s="44">
        <v>26439.91</v>
      </c>
      <c r="AC104" s="44">
        <v>730906.96</v>
      </c>
    </row>
    <row r="105" spans="1:29" x14ac:dyDescent="0.25">
      <c r="A105" t="s">
        <v>1111</v>
      </c>
      <c r="B105" s="73" t="s">
        <v>445</v>
      </c>
      <c r="C105" s="73" t="s">
        <v>1112</v>
      </c>
      <c r="D105" t="s">
        <v>35</v>
      </c>
      <c r="E105" t="s">
        <v>117</v>
      </c>
      <c r="F105" s="51" t="str">
        <f>IFERROR(VLOOKUP(D105,'Tabelas auxiliares'!$A$3:$B$61,2,FALSE),"")</f>
        <v>PU - PREFEITURA UNIVERSITÁRIA</v>
      </c>
      <c r="G105" s="51" t="str">
        <f>IFERROR(VLOOKUP($B105,'Tabelas auxiliares'!$A$65:$C$102,2,FALSE),"")</f>
        <v>Água / luz / gás (concessionárias)</v>
      </c>
      <c r="H105" s="51" t="str">
        <f>IFERROR(VLOOKUP($B105,'Tabelas auxiliares'!$A$65:$C$102,3,FALSE),"")</f>
        <v>ÁGUA E ESGOTO / ENERGIA ELÉTRICA / GÁS</v>
      </c>
      <c r="I105" t="s">
        <v>3921</v>
      </c>
      <c r="J105" t="s">
        <v>1239</v>
      </c>
      <c r="K105" t="s">
        <v>3922</v>
      </c>
      <c r="L105" t="s">
        <v>195</v>
      </c>
      <c r="M105" t="s">
        <v>194</v>
      </c>
      <c r="N105" t="s">
        <v>177</v>
      </c>
      <c r="O105" t="s">
        <v>178</v>
      </c>
      <c r="P105" t="s">
        <v>288</v>
      </c>
      <c r="Q105" t="s">
        <v>179</v>
      </c>
      <c r="R105" t="s">
        <v>176</v>
      </c>
      <c r="S105" t="s">
        <v>120</v>
      </c>
      <c r="T105" t="s">
        <v>174</v>
      </c>
      <c r="U105" t="s">
        <v>119</v>
      </c>
      <c r="V105" t="s">
        <v>731</v>
      </c>
      <c r="W105" t="s">
        <v>640</v>
      </c>
      <c r="X105" s="51" t="str">
        <f t="shared" si="1"/>
        <v>3</v>
      </c>
      <c r="Y105" s="51" t="str">
        <f>IF(T105="","",IF(AND(T105&lt;&gt;'Tabelas auxiliares'!$B$236,T105&lt;&gt;'Tabelas auxiliares'!$B$237),"FOLHA DE PESSOAL",IF(X105='Tabelas auxiliares'!$A$237,"CUSTEIO",IF(X105='Tabelas auxiliares'!$A$236,"INVESTIMENTO","ERRO - VERIFICAR"))))</f>
        <v>CUSTEIO</v>
      </c>
      <c r="Z105" s="44">
        <v>177.73</v>
      </c>
      <c r="AC105" s="44">
        <v>177.73</v>
      </c>
    </row>
    <row r="106" spans="1:29" x14ac:dyDescent="0.25">
      <c r="A106" t="s">
        <v>1111</v>
      </c>
      <c r="B106" s="73" t="s">
        <v>445</v>
      </c>
      <c r="C106" s="73" t="s">
        <v>1112</v>
      </c>
      <c r="D106" t="s">
        <v>35</v>
      </c>
      <c r="E106" t="s">
        <v>117</v>
      </c>
      <c r="F106" s="51" t="str">
        <f>IFERROR(VLOOKUP(D106,'Tabelas auxiliares'!$A$3:$B$61,2,FALSE),"")</f>
        <v>PU - PREFEITURA UNIVERSITÁRIA</v>
      </c>
      <c r="G106" s="51" t="str">
        <f>IFERROR(VLOOKUP($B106,'Tabelas auxiliares'!$A$65:$C$102,2,FALSE),"")</f>
        <v>Água / luz / gás (concessionárias)</v>
      </c>
      <c r="H106" s="51" t="str">
        <f>IFERROR(VLOOKUP($B106,'Tabelas auxiliares'!$A$65:$C$102,3,FALSE),"")</f>
        <v>ÁGUA E ESGOTO / ENERGIA ELÉTRICA / GÁS</v>
      </c>
      <c r="I106" t="s">
        <v>3172</v>
      </c>
      <c r="J106" t="s">
        <v>1912</v>
      </c>
      <c r="K106" t="s">
        <v>3923</v>
      </c>
      <c r="L106" t="s">
        <v>191</v>
      </c>
      <c r="M106" t="s">
        <v>192</v>
      </c>
      <c r="N106" t="s">
        <v>177</v>
      </c>
      <c r="O106" t="s">
        <v>178</v>
      </c>
      <c r="P106" t="s">
        <v>288</v>
      </c>
      <c r="Q106" t="s">
        <v>179</v>
      </c>
      <c r="R106" t="s">
        <v>176</v>
      </c>
      <c r="S106" t="s">
        <v>120</v>
      </c>
      <c r="T106" t="s">
        <v>174</v>
      </c>
      <c r="U106" t="s">
        <v>119</v>
      </c>
      <c r="V106" t="s">
        <v>729</v>
      </c>
      <c r="W106" t="s">
        <v>638</v>
      </c>
      <c r="X106" s="51" t="str">
        <f t="shared" si="1"/>
        <v>3</v>
      </c>
      <c r="Y106" s="51" t="str">
        <f>IF(T106="","",IF(AND(T106&lt;&gt;'Tabelas auxiliares'!$B$236,T106&lt;&gt;'Tabelas auxiliares'!$B$237),"FOLHA DE PESSOAL",IF(X106='Tabelas auxiliares'!$A$237,"CUSTEIO",IF(X106='Tabelas auxiliares'!$A$236,"INVESTIMENTO","ERRO - VERIFICAR"))))</f>
        <v>CUSTEIO</v>
      </c>
      <c r="Z106" s="44">
        <v>426732.08</v>
      </c>
      <c r="AC106" s="44">
        <v>426732.08</v>
      </c>
    </row>
    <row r="107" spans="1:29" x14ac:dyDescent="0.25">
      <c r="A107" t="s">
        <v>1111</v>
      </c>
      <c r="B107" s="73" t="s">
        <v>445</v>
      </c>
      <c r="C107" s="73" t="s">
        <v>1112</v>
      </c>
      <c r="D107" t="s">
        <v>35</v>
      </c>
      <c r="E107" t="s">
        <v>117</v>
      </c>
      <c r="F107" s="51" t="str">
        <f>IFERROR(VLOOKUP(D107,'Tabelas auxiliares'!$A$3:$B$61,2,FALSE),"")</f>
        <v>PU - PREFEITURA UNIVERSITÁRIA</v>
      </c>
      <c r="G107" s="51" t="str">
        <f>IFERROR(VLOOKUP($B107,'Tabelas auxiliares'!$A$65:$C$102,2,FALSE),"")</f>
        <v>Água / luz / gás (concessionárias)</v>
      </c>
      <c r="H107" s="51" t="str">
        <f>IFERROR(VLOOKUP($B107,'Tabelas auxiliares'!$A$65:$C$102,3,FALSE),"")</f>
        <v>ÁGUA E ESGOTO / ENERGIA ELÉTRICA / GÁS</v>
      </c>
      <c r="I107" t="s">
        <v>3193</v>
      </c>
      <c r="J107" t="s">
        <v>1922</v>
      </c>
      <c r="K107" t="s">
        <v>3924</v>
      </c>
      <c r="L107" t="s">
        <v>3925</v>
      </c>
      <c r="M107" t="s">
        <v>192</v>
      </c>
      <c r="N107" t="s">
        <v>177</v>
      </c>
      <c r="O107" t="s">
        <v>178</v>
      </c>
      <c r="P107" t="s">
        <v>288</v>
      </c>
      <c r="Q107" t="s">
        <v>179</v>
      </c>
      <c r="R107" t="s">
        <v>176</v>
      </c>
      <c r="S107" t="s">
        <v>120</v>
      </c>
      <c r="T107" t="s">
        <v>174</v>
      </c>
      <c r="U107" t="s">
        <v>119</v>
      </c>
      <c r="V107" t="s">
        <v>729</v>
      </c>
      <c r="W107" t="s">
        <v>638</v>
      </c>
      <c r="X107" s="51" t="str">
        <f t="shared" si="1"/>
        <v>3</v>
      </c>
      <c r="Y107" s="51" t="str">
        <f>IF(T107="","",IF(AND(T107&lt;&gt;'Tabelas auxiliares'!$B$236,T107&lt;&gt;'Tabelas auxiliares'!$B$237),"FOLHA DE PESSOAL",IF(X107='Tabelas auxiliares'!$A$237,"CUSTEIO",IF(X107='Tabelas auxiliares'!$A$236,"INVESTIMENTO","ERRO - VERIFICAR"))))</f>
        <v>CUSTEIO</v>
      </c>
      <c r="Z107" s="44">
        <v>475842.55</v>
      </c>
      <c r="AA107" s="44">
        <v>20364.07</v>
      </c>
      <c r="AC107" s="44">
        <v>455478.48</v>
      </c>
    </row>
    <row r="108" spans="1:29" x14ac:dyDescent="0.25">
      <c r="A108" t="s">
        <v>1111</v>
      </c>
      <c r="B108" s="73" t="s">
        <v>445</v>
      </c>
      <c r="C108" s="73" t="s">
        <v>1112</v>
      </c>
      <c r="D108" t="s">
        <v>35</v>
      </c>
      <c r="E108" t="s">
        <v>117</v>
      </c>
      <c r="F108" s="51" t="str">
        <f>IFERROR(VLOOKUP(D108,'Tabelas auxiliares'!$A$3:$B$61,2,FALSE),"")</f>
        <v>PU - PREFEITURA UNIVERSITÁRIA</v>
      </c>
      <c r="G108" s="51" t="str">
        <f>IFERROR(VLOOKUP($B108,'Tabelas auxiliares'!$A$65:$C$102,2,FALSE),"")</f>
        <v>Água / luz / gás (concessionárias)</v>
      </c>
      <c r="H108" s="51" t="str">
        <f>IFERROR(VLOOKUP($B108,'Tabelas auxiliares'!$A$65:$C$102,3,FALSE),"")</f>
        <v>ÁGUA E ESGOTO / ENERGIA ELÉTRICA / GÁS</v>
      </c>
      <c r="I108" t="s">
        <v>3926</v>
      </c>
      <c r="J108" t="s">
        <v>1239</v>
      </c>
      <c r="K108" t="s">
        <v>3927</v>
      </c>
      <c r="L108" t="s">
        <v>193</v>
      </c>
      <c r="M108" t="s">
        <v>194</v>
      </c>
      <c r="N108" t="s">
        <v>177</v>
      </c>
      <c r="O108" t="s">
        <v>178</v>
      </c>
      <c r="P108" t="s">
        <v>288</v>
      </c>
      <c r="Q108" t="s">
        <v>179</v>
      </c>
      <c r="R108" t="s">
        <v>176</v>
      </c>
      <c r="S108" t="s">
        <v>120</v>
      </c>
      <c r="T108" t="s">
        <v>174</v>
      </c>
      <c r="U108" t="s">
        <v>119</v>
      </c>
      <c r="V108" t="s">
        <v>730</v>
      </c>
      <c r="W108" t="s">
        <v>639</v>
      </c>
      <c r="X108" s="51" t="str">
        <f t="shared" si="1"/>
        <v>3</v>
      </c>
      <c r="Y108" s="51" t="str">
        <f>IF(T108="","",IF(AND(T108&lt;&gt;'Tabelas auxiliares'!$B$236,T108&lt;&gt;'Tabelas auxiliares'!$B$237),"FOLHA DE PESSOAL",IF(X108='Tabelas auxiliares'!$A$237,"CUSTEIO",IF(X108='Tabelas auxiliares'!$A$236,"INVESTIMENTO","ERRO - VERIFICAR"))))</f>
        <v>CUSTEIO</v>
      </c>
      <c r="Z108" s="44">
        <v>318927.34999999998</v>
      </c>
      <c r="AA108" s="44">
        <v>28616.16</v>
      </c>
      <c r="AC108" s="44">
        <v>290311.19</v>
      </c>
    </row>
    <row r="109" spans="1:29" x14ac:dyDescent="0.25">
      <c r="A109" t="s">
        <v>1111</v>
      </c>
      <c r="B109" s="73" t="s">
        <v>450</v>
      </c>
      <c r="C109" s="73" t="s">
        <v>1109</v>
      </c>
      <c r="D109" t="s">
        <v>15</v>
      </c>
      <c r="E109" t="s">
        <v>117</v>
      </c>
      <c r="F109" s="51" t="str">
        <f>IFERROR(VLOOKUP(D109,'Tabelas auxiliares'!$A$3:$B$61,2,FALSE),"")</f>
        <v>PROPES - PRÓ-REITORIA DE PESQUISA / CEM</v>
      </c>
      <c r="G109" s="51" t="str">
        <f>IFERROR(VLOOKUP($B109,'Tabelas auxiliares'!$A$65:$C$102,2,FALSE),"")</f>
        <v>Assistência - Pesquisa</v>
      </c>
      <c r="H109" s="51" t="str">
        <f>IFERROR(VLOOKUP($B109,'Tabelas auxiliares'!$A$65:$C$102,3,FALSE),"")</f>
        <v>BOLSAS DE INICIACAO CIENTIFICA / BOLSAS PROJETOS DE PESQUISA E/OU EDITAIS LIGADOS A PESQUISA</v>
      </c>
      <c r="I109" t="s">
        <v>3586</v>
      </c>
      <c r="J109" t="s">
        <v>3928</v>
      </c>
      <c r="K109" t="s">
        <v>3929</v>
      </c>
      <c r="L109" t="s">
        <v>3930</v>
      </c>
      <c r="M109" t="s">
        <v>176</v>
      </c>
      <c r="N109" t="s">
        <v>177</v>
      </c>
      <c r="O109" t="s">
        <v>178</v>
      </c>
      <c r="P109" t="s">
        <v>288</v>
      </c>
      <c r="Q109" t="s">
        <v>179</v>
      </c>
      <c r="R109" t="s">
        <v>176</v>
      </c>
      <c r="S109" t="s">
        <v>120</v>
      </c>
      <c r="T109" t="s">
        <v>174</v>
      </c>
      <c r="U109" t="s">
        <v>119</v>
      </c>
      <c r="V109" t="s">
        <v>719</v>
      </c>
      <c r="W109" t="s">
        <v>628</v>
      </c>
      <c r="X109" s="51" t="str">
        <f t="shared" si="1"/>
        <v>3</v>
      </c>
      <c r="Y109" s="51" t="str">
        <f>IF(T109="","",IF(AND(T109&lt;&gt;'Tabelas auxiliares'!$B$236,T109&lt;&gt;'Tabelas auxiliares'!$B$237),"FOLHA DE PESSOAL",IF(X109='Tabelas auxiliares'!$A$237,"CUSTEIO",IF(X109='Tabelas auxiliares'!$A$236,"INVESTIMENTO","ERRO - VERIFICAR"))))</f>
        <v>CUSTEIO</v>
      </c>
      <c r="Z109" s="44">
        <v>5475</v>
      </c>
      <c r="AA109" s="44">
        <v>5475</v>
      </c>
    </row>
    <row r="110" spans="1:29" x14ac:dyDescent="0.25">
      <c r="A110" t="s">
        <v>1111</v>
      </c>
      <c r="B110" s="73" t="s">
        <v>450</v>
      </c>
      <c r="C110" s="73" t="s">
        <v>1109</v>
      </c>
      <c r="D110" t="s">
        <v>21</v>
      </c>
      <c r="E110" t="s">
        <v>117</v>
      </c>
      <c r="F110" s="51" t="str">
        <f>IFERROR(VLOOKUP(D110,'Tabelas auxiliares'!$A$3:$B$61,2,FALSE),"")</f>
        <v>NÚCLEOS ESTRATÉGICOS</v>
      </c>
      <c r="G110" s="51" t="str">
        <f>IFERROR(VLOOKUP($B110,'Tabelas auxiliares'!$A$65:$C$102,2,FALSE),"")</f>
        <v>Assistência - Pesquisa</v>
      </c>
      <c r="H110" s="51" t="str">
        <f>IFERROR(VLOOKUP($B110,'Tabelas auxiliares'!$A$65:$C$102,3,FALSE),"")</f>
        <v>BOLSAS DE INICIACAO CIENTIFICA / BOLSAS PROJETOS DE PESQUISA E/OU EDITAIS LIGADOS A PESQUISA</v>
      </c>
      <c r="I110" t="s">
        <v>3682</v>
      </c>
      <c r="J110" t="s">
        <v>3931</v>
      </c>
      <c r="K110" t="s">
        <v>3932</v>
      </c>
      <c r="L110" t="s">
        <v>337</v>
      </c>
      <c r="M110" t="s">
        <v>176</v>
      </c>
      <c r="N110" t="s">
        <v>182</v>
      </c>
      <c r="O110" t="s">
        <v>183</v>
      </c>
      <c r="P110" t="s">
        <v>184</v>
      </c>
      <c r="Q110" t="s">
        <v>179</v>
      </c>
      <c r="R110" t="s">
        <v>176</v>
      </c>
      <c r="S110" t="s">
        <v>120</v>
      </c>
      <c r="T110" t="s">
        <v>174</v>
      </c>
      <c r="U110" t="s">
        <v>409</v>
      </c>
      <c r="V110" t="s">
        <v>719</v>
      </c>
      <c r="W110" t="s">
        <v>628</v>
      </c>
      <c r="X110" s="51" t="str">
        <f t="shared" si="1"/>
        <v>3</v>
      </c>
      <c r="Y110" s="51" t="str">
        <f>IF(T110="","",IF(AND(T110&lt;&gt;'Tabelas auxiliares'!$B$236,T110&lt;&gt;'Tabelas auxiliares'!$B$237),"FOLHA DE PESSOAL",IF(X110='Tabelas auxiliares'!$A$237,"CUSTEIO",IF(X110='Tabelas auxiliares'!$A$236,"INVESTIMENTO","ERRO - VERIFICAR"))))</f>
        <v>CUSTEIO</v>
      </c>
      <c r="Z110" s="44">
        <v>15000</v>
      </c>
      <c r="AC110" s="44">
        <v>15000</v>
      </c>
    </row>
    <row r="111" spans="1:29" x14ac:dyDescent="0.25">
      <c r="A111" t="s">
        <v>1111</v>
      </c>
      <c r="B111" s="73" t="s">
        <v>452</v>
      </c>
      <c r="C111" s="73" t="s">
        <v>1112</v>
      </c>
      <c r="D111" t="s">
        <v>57</v>
      </c>
      <c r="E111" t="s">
        <v>117</v>
      </c>
      <c r="F111" s="51" t="str">
        <f>IFERROR(VLOOKUP(D111,'Tabelas auxiliares'!$A$3:$B$61,2,FALSE),"")</f>
        <v>EDITORA DA UFABC</v>
      </c>
      <c r="G111" s="51" t="str">
        <f>IFERROR(VLOOKUP($B111,'Tabelas auxiliares'!$A$65:$C$102,2,FALSE),"")</f>
        <v>Assistência - Extensão</v>
      </c>
      <c r="H111" s="51" t="str">
        <f>IFERROR(VLOOKUP($B111,'Tabelas auxiliares'!$A$65:$C$102,3,FALSE),"")</f>
        <v>BOLSAS DE EXTENSAO / PROJETOS EXTENSIONISTAS</v>
      </c>
      <c r="I111" t="s">
        <v>3139</v>
      </c>
      <c r="J111" t="s">
        <v>3933</v>
      </c>
      <c r="K111" t="s">
        <v>3934</v>
      </c>
      <c r="L111" t="s">
        <v>3935</v>
      </c>
      <c r="M111" t="s">
        <v>3936</v>
      </c>
      <c r="N111" t="s">
        <v>177</v>
      </c>
      <c r="O111" t="s">
        <v>178</v>
      </c>
      <c r="P111" t="s">
        <v>288</v>
      </c>
      <c r="Q111" t="s">
        <v>179</v>
      </c>
      <c r="R111" t="s">
        <v>176</v>
      </c>
      <c r="S111" t="s">
        <v>120</v>
      </c>
      <c r="T111" t="s">
        <v>174</v>
      </c>
      <c r="U111" t="s">
        <v>119</v>
      </c>
      <c r="V111" t="s">
        <v>779</v>
      </c>
      <c r="W111" t="s">
        <v>669</v>
      </c>
      <c r="X111" s="51" t="str">
        <f t="shared" si="1"/>
        <v>3</v>
      </c>
      <c r="Y111" s="51" t="str">
        <f>IF(T111="","",IF(AND(T111&lt;&gt;'Tabelas auxiliares'!$B$236,T111&lt;&gt;'Tabelas auxiliares'!$B$237),"FOLHA DE PESSOAL",IF(X111='Tabelas auxiliares'!$A$237,"CUSTEIO",IF(X111='Tabelas auxiliares'!$A$236,"INVESTIMENTO","ERRO - VERIFICAR"))))</f>
        <v>CUSTEIO</v>
      </c>
      <c r="Z111" s="44">
        <v>180</v>
      </c>
      <c r="AA111" s="44">
        <v>180</v>
      </c>
    </row>
    <row r="112" spans="1:29" x14ac:dyDescent="0.25">
      <c r="A112" t="s">
        <v>1111</v>
      </c>
      <c r="B112" s="73" t="s">
        <v>452</v>
      </c>
      <c r="C112" s="73" t="s">
        <v>3613</v>
      </c>
      <c r="D112" t="s">
        <v>55</v>
      </c>
      <c r="E112" t="s">
        <v>117</v>
      </c>
      <c r="F112" s="51" t="str">
        <f>IFERROR(VLOOKUP(D112,'Tabelas auxiliares'!$A$3:$B$61,2,FALSE),"")</f>
        <v>PROEC - PRÓ-REITORIA DE EXTENSÃO E CULTURA</v>
      </c>
      <c r="G112" s="51" t="str">
        <f>IFERROR(VLOOKUP($B112,'Tabelas auxiliares'!$A$65:$C$102,2,FALSE),"")</f>
        <v>Assistência - Extensão</v>
      </c>
      <c r="H112" s="51" t="str">
        <f>IFERROR(VLOOKUP($B112,'Tabelas auxiliares'!$A$65:$C$102,3,FALSE),"")</f>
        <v>BOLSAS DE EXTENSAO / PROJETOS EXTENSIONISTAS</v>
      </c>
      <c r="I112" t="s">
        <v>3937</v>
      </c>
      <c r="J112" t="s">
        <v>3938</v>
      </c>
      <c r="K112" t="s">
        <v>3939</v>
      </c>
      <c r="L112" t="s">
        <v>3940</v>
      </c>
      <c r="M112" t="s">
        <v>176</v>
      </c>
      <c r="N112" t="s">
        <v>177</v>
      </c>
      <c r="O112" t="s">
        <v>178</v>
      </c>
      <c r="P112" t="s">
        <v>288</v>
      </c>
      <c r="Q112" t="s">
        <v>179</v>
      </c>
      <c r="R112" t="s">
        <v>176</v>
      </c>
      <c r="S112" t="s">
        <v>120</v>
      </c>
      <c r="T112" t="s">
        <v>174</v>
      </c>
      <c r="U112" t="s">
        <v>119</v>
      </c>
      <c r="V112" t="s">
        <v>721</v>
      </c>
      <c r="W112" t="s">
        <v>631</v>
      </c>
      <c r="X112" s="51" t="str">
        <f t="shared" si="1"/>
        <v>3</v>
      </c>
      <c r="Y112" s="51" t="str">
        <f>IF(T112="","",IF(AND(T112&lt;&gt;'Tabelas auxiliares'!$B$236,T112&lt;&gt;'Tabelas auxiliares'!$B$237),"FOLHA DE PESSOAL",IF(X112='Tabelas auxiliares'!$A$237,"CUSTEIO",IF(X112='Tabelas auxiliares'!$A$236,"INVESTIMENTO","ERRO - VERIFICAR"))))</f>
        <v>CUSTEIO</v>
      </c>
      <c r="Z112" s="44">
        <v>330</v>
      </c>
    </row>
    <row r="113" spans="1:29" x14ac:dyDescent="0.25">
      <c r="A113" t="s">
        <v>1111</v>
      </c>
      <c r="B113" s="73" t="s">
        <v>455</v>
      </c>
      <c r="C113" s="73" t="s">
        <v>1468</v>
      </c>
      <c r="D113" t="s">
        <v>53</v>
      </c>
      <c r="E113" t="s">
        <v>117</v>
      </c>
      <c r="F113" s="51" t="str">
        <f>IFERROR(VLOOKUP(D113,'Tabelas auxiliares'!$A$3:$B$61,2,FALSE),"")</f>
        <v>PROGRAD - PRÓ-REITORIA DE GRADUAÇÃO</v>
      </c>
      <c r="G113" s="51" t="str">
        <f>IFERROR(VLOOKUP($B113,'Tabelas auxiliares'!$A$65:$C$102,2,FALSE),"")</f>
        <v>Assistência - Graduação</v>
      </c>
      <c r="H113" s="51" t="str">
        <f>IFERROR(VLOOKUP($B113,'Tabelas auxiliares'!$A$65:$C$102,3,FALSE),"")</f>
        <v>MONITORIA ACADEMICA DA GRADUACAO / MONITORIA SEMIPRESENCIAL / AUXILIO ACESSIBILIDADE / MONITORIA INCLUSIVA</v>
      </c>
      <c r="I113" t="s">
        <v>3941</v>
      </c>
      <c r="J113" t="s">
        <v>3942</v>
      </c>
      <c r="K113" t="s">
        <v>3943</v>
      </c>
      <c r="L113" t="s">
        <v>326</v>
      </c>
      <c r="M113" t="s">
        <v>176</v>
      </c>
      <c r="N113" t="s">
        <v>177</v>
      </c>
      <c r="O113" t="s">
        <v>178</v>
      </c>
      <c r="P113" t="s">
        <v>288</v>
      </c>
      <c r="Q113" t="s">
        <v>179</v>
      </c>
      <c r="R113" t="s">
        <v>176</v>
      </c>
      <c r="S113" t="s">
        <v>120</v>
      </c>
      <c r="T113" t="s">
        <v>174</v>
      </c>
      <c r="U113" t="s">
        <v>119</v>
      </c>
      <c r="V113" t="s">
        <v>721</v>
      </c>
      <c r="W113" t="s">
        <v>631</v>
      </c>
      <c r="X113" s="51" t="str">
        <f t="shared" si="1"/>
        <v>3</v>
      </c>
      <c r="Y113" s="51" t="str">
        <f>IF(T113="","",IF(AND(T113&lt;&gt;'Tabelas auxiliares'!$B$236,T113&lt;&gt;'Tabelas auxiliares'!$B$237),"FOLHA DE PESSOAL",IF(X113='Tabelas auxiliares'!$A$237,"CUSTEIO",IF(X113='Tabelas auxiliares'!$A$236,"INVESTIMENTO","ERRO - VERIFICAR"))))</f>
        <v>CUSTEIO</v>
      </c>
      <c r="Z113" s="44">
        <v>223.43</v>
      </c>
    </row>
    <row r="114" spans="1:29" x14ac:dyDescent="0.25">
      <c r="A114" t="s">
        <v>1111</v>
      </c>
      <c r="B114" s="73" t="s">
        <v>465</v>
      </c>
      <c r="C114" s="73" t="s">
        <v>1112</v>
      </c>
      <c r="D114" t="s">
        <v>75</v>
      </c>
      <c r="E114" t="s">
        <v>117</v>
      </c>
      <c r="F114" s="51" t="str">
        <f>IFERROR(VLOOKUP(D114,'Tabelas auxiliares'!$A$3:$B$61,2,FALSE),"")</f>
        <v>BIBLIOTECA</v>
      </c>
      <c r="G114" s="51" t="str">
        <f>IFERROR(VLOOKUP($B114,'Tabelas auxiliares'!$A$65:$C$102,2,FALSE),"")</f>
        <v>Acervo bibliográfico</v>
      </c>
      <c r="H114" s="51" t="str">
        <f>IFERROR(VLOOKUP($B114,'Tabelas auxiliares'!$A$65:$C$102,3,FALSE),"")</f>
        <v>LIVROS / ASSINATURA DE JORNAIS E REVISTAS / PERIÓDICOS / BASES ACADÊMICAS/ENCADERNAÇÃO E REENCADERNAÇÃO DE LIVROS DO ACERVO</v>
      </c>
      <c r="I114" t="s">
        <v>3944</v>
      </c>
      <c r="J114" t="s">
        <v>3945</v>
      </c>
      <c r="K114" t="s">
        <v>3946</v>
      </c>
      <c r="L114" t="s">
        <v>3947</v>
      </c>
      <c r="M114" t="s">
        <v>3948</v>
      </c>
      <c r="N114" t="s">
        <v>177</v>
      </c>
      <c r="O114" t="s">
        <v>3949</v>
      </c>
      <c r="P114" t="s">
        <v>3950</v>
      </c>
      <c r="Q114" t="s">
        <v>179</v>
      </c>
      <c r="R114" t="s">
        <v>176</v>
      </c>
      <c r="S114" t="s">
        <v>1150</v>
      </c>
      <c r="T114" t="s">
        <v>174</v>
      </c>
      <c r="U114" t="s">
        <v>3951</v>
      </c>
      <c r="V114" t="s">
        <v>813</v>
      </c>
      <c r="W114" t="s">
        <v>700</v>
      </c>
      <c r="X114" s="51" t="str">
        <f t="shared" si="1"/>
        <v>3</v>
      </c>
      <c r="Y114" s="51" t="str">
        <f>IF(T114="","",IF(AND(T114&lt;&gt;'Tabelas auxiliares'!$B$236,T114&lt;&gt;'Tabelas auxiliares'!$B$237),"FOLHA DE PESSOAL",IF(X114='Tabelas auxiliares'!$A$237,"CUSTEIO",IF(X114='Tabelas auxiliares'!$A$236,"INVESTIMENTO","ERRO - VERIFICAR"))))</f>
        <v>CUSTEIO</v>
      </c>
      <c r="Z114" s="44">
        <v>68922.03</v>
      </c>
      <c r="AA114" s="44">
        <v>68922.03</v>
      </c>
    </row>
    <row r="115" spans="1:29" x14ac:dyDescent="0.25">
      <c r="A115" t="s">
        <v>1111</v>
      </c>
      <c r="B115" s="73" t="s">
        <v>465</v>
      </c>
      <c r="C115" s="73" t="s">
        <v>1112</v>
      </c>
      <c r="D115" t="s">
        <v>75</v>
      </c>
      <c r="E115" t="s">
        <v>117</v>
      </c>
      <c r="F115" s="51" t="str">
        <f>IFERROR(VLOOKUP(D115,'Tabelas auxiliares'!$A$3:$B$61,2,FALSE),"")</f>
        <v>BIBLIOTECA</v>
      </c>
      <c r="G115" s="51" t="str">
        <f>IFERROR(VLOOKUP($B115,'Tabelas auxiliares'!$A$65:$C$102,2,FALSE),"")</f>
        <v>Acervo bibliográfico</v>
      </c>
      <c r="H115" s="51" t="str">
        <f>IFERROR(VLOOKUP($B115,'Tabelas auxiliares'!$A$65:$C$102,3,FALSE),"")</f>
        <v>LIVROS / ASSINATURA DE JORNAIS E REVISTAS / PERIÓDICOS / BASES ACADÊMICAS/ENCADERNAÇÃO E REENCADERNAÇÃO DE LIVROS DO ACERVO</v>
      </c>
      <c r="I115" t="s">
        <v>3875</v>
      </c>
      <c r="J115" t="s">
        <v>3952</v>
      </c>
      <c r="K115" t="s">
        <v>3953</v>
      </c>
      <c r="L115" t="s">
        <v>3954</v>
      </c>
      <c r="M115" t="s">
        <v>197</v>
      </c>
      <c r="N115" t="s">
        <v>177</v>
      </c>
      <c r="O115" t="s">
        <v>178</v>
      </c>
      <c r="P115" t="s">
        <v>288</v>
      </c>
      <c r="Q115" t="s">
        <v>179</v>
      </c>
      <c r="R115" t="s">
        <v>176</v>
      </c>
      <c r="S115" t="s">
        <v>120</v>
      </c>
      <c r="T115" t="s">
        <v>174</v>
      </c>
      <c r="U115" t="s">
        <v>119</v>
      </c>
      <c r="V115" t="s">
        <v>810</v>
      </c>
      <c r="W115" t="s">
        <v>697</v>
      </c>
      <c r="X115" s="51" t="str">
        <f t="shared" si="1"/>
        <v>3</v>
      </c>
      <c r="Y115" s="51" t="str">
        <f>IF(T115="","",IF(AND(T115&lt;&gt;'Tabelas auxiliares'!$B$236,T115&lt;&gt;'Tabelas auxiliares'!$B$237),"FOLHA DE PESSOAL",IF(X115='Tabelas auxiliares'!$A$237,"CUSTEIO",IF(X115='Tabelas auxiliares'!$A$236,"INVESTIMENTO","ERRO - VERIFICAR"))))</f>
        <v>CUSTEIO</v>
      </c>
      <c r="Z115" s="44">
        <v>1098.58</v>
      </c>
      <c r="AA115" s="44">
        <v>1098.58</v>
      </c>
    </row>
    <row r="116" spans="1:29" x14ac:dyDescent="0.25">
      <c r="A116" t="s">
        <v>1111</v>
      </c>
      <c r="B116" s="73" t="s">
        <v>465</v>
      </c>
      <c r="C116" s="73" t="s">
        <v>1112</v>
      </c>
      <c r="D116" t="s">
        <v>75</v>
      </c>
      <c r="E116" t="s">
        <v>117</v>
      </c>
      <c r="F116" s="51" t="str">
        <f>IFERROR(VLOOKUP(D116,'Tabelas auxiliares'!$A$3:$B$61,2,FALSE),"")</f>
        <v>BIBLIOTECA</v>
      </c>
      <c r="G116" s="51" t="str">
        <f>IFERROR(VLOOKUP($B116,'Tabelas auxiliares'!$A$65:$C$102,2,FALSE),"")</f>
        <v>Acervo bibliográfico</v>
      </c>
      <c r="H116" s="51" t="str">
        <f>IFERROR(VLOOKUP($B116,'Tabelas auxiliares'!$A$65:$C$102,3,FALSE),"")</f>
        <v>LIVROS / ASSINATURA DE JORNAIS E REVISTAS / PERIÓDICOS / BASES ACADÊMICAS/ENCADERNAÇÃO E REENCADERNAÇÃO DE LIVROS DO ACERVO</v>
      </c>
      <c r="I116" t="s">
        <v>3304</v>
      </c>
      <c r="J116" t="s">
        <v>3955</v>
      </c>
      <c r="K116" t="s">
        <v>3956</v>
      </c>
      <c r="L116" t="s">
        <v>3957</v>
      </c>
      <c r="M116" t="s">
        <v>338</v>
      </c>
      <c r="N116" t="s">
        <v>177</v>
      </c>
      <c r="O116" t="s">
        <v>178</v>
      </c>
      <c r="P116" t="s">
        <v>288</v>
      </c>
      <c r="Q116" t="s">
        <v>179</v>
      </c>
      <c r="R116" t="s">
        <v>176</v>
      </c>
      <c r="S116" t="s">
        <v>120</v>
      </c>
      <c r="T116" t="s">
        <v>174</v>
      </c>
      <c r="U116" t="s">
        <v>119</v>
      </c>
      <c r="V116" t="s">
        <v>814</v>
      </c>
      <c r="W116" t="s">
        <v>701</v>
      </c>
      <c r="X116" s="51" t="str">
        <f t="shared" si="1"/>
        <v>3</v>
      </c>
      <c r="Y116" s="51" t="str">
        <f>IF(T116="","",IF(AND(T116&lt;&gt;'Tabelas auxiliares'!$B$236,T116&lt;&gt;'Tabelas auxiliares'!$B$237),"FOLHA DE PESSOAL",IF(X116='Tabelas auxiliares'!$A$237,"CUSTEIO",IF(X116='Tabelas auxiliares'!$A$236,"INVESTIMENTO","ERRO - VERIFICAR"))))</f>
        <v>CUSTEIO</v>
      </c>
      <c r="Z116" s="44">
        <v>52189.88</v>
      </c>
      <c r="AA116" s="44">
        <v>5786.4</v>
      </c>
      <c r="AC116" s="44">
        <v>46403.48</v>
      </c>
    </row>
    <row r="117" spans="1:29" x14ac:dyDescent="0.25">
      <c r="A117" t="s">
        <v>1111</v>
      </c>
      <c r="B117" s="73" t="s">
        <v>465</v>
      </c>
      <c r="C117" s="73" t="s">
        <v>1112</v>
      </c>
      <c r="D117" t="s">
        <v>75</v>
      </c>
      <c r="E117" t="s">
        <v>117</v>
      </c>
      <c r="F117" s="51" t="str">
        <f>IFERROR(VLOOKUP(D117,'Tabelas auxiliares'!$A$3:$B$61,2,FALSE),"")</f>
        <v>BIBLIOTECA</v>
      </c>
      <c r="G117" s="51" t="str">
        <f>IFERROR(VLOOKUP($B117,'Tabelas auxiliares'!$A$65:$C$102,2,FALSE),"")</f>
        <v>Acervo bibliográfico</v>
      </c>
      <c r="H117" s="51" t="str">
        <f>IFERROR(VLOOKUP($B117,'Tabelas auxiliares'!$A$65:$C$102,3,FALSE),"")</f>
        <v>LIVROS / ASSINATURA DE JORNAIS E REVISTAS / PERIÓDICOS / BASES ACADÊMICAS/ENCADERNAÇÃO E REENCADERNAÇÃO DE LIVROS DO ACERVO</v>
      </c>
      <c r="I117" t="s">
        <v>3958</v>
      </c>
      <c r="J117" t="s">
        <v>1972</v>
      </c>
      <c r="K117" t="s">
        <v>3959</v>
      </c>
      <c r="L117" t="s">
        <v>3960</v>
      </c>
      <c r="M117" t="s">
        <v>197</v>
      </c>
      <c r="N117" t="s">
        <v>177</v>
      </c>
      <c r="O117" t="s">
        <v>178</v>
      </c>
      <c r="P117" t="s">
        <v>288</v>
      </c>
      <c r="Q117" t="s">
        <v>179</v>
      </c>
      <c r="R117" t="s">
        <v>176</v>
      </c>
      <c r="S117" t="s">
        <v>120</v>
      </c>
      <c r="T117" t="s">
        <v>174</v>
      </c>
      <c r="U117" t="s">
        <v>119</v>
      </c>
      <c r="V117" t="s">
        <v>732</v>
      </c>
      <c r="W117" t="s">
        <v>642</v>
      </c>
      <c r="X117" s="51" t="str">
        <f t="shared" si="1"/>
        <v>3</v>
      </c>
      <c r="Y117" s="51" t="str">
        <f>IF(T117="","",IF(AND(T117&lt;&gt;'Tabelas auxiliares'!$B$236,T117&lt;&gt;'Tabelas auxiliares'!$B$237),"FOLHA DE PESSOAL",IF(X117='Tabelas auxiliares'!$A$237,"CUSTEIO",IF(X117='Tabelas auxiliares'!$A$236,"INVESTIMENTO","ERRO - VERIFICAR"))))</f>
        <v>CUSTEIO</v>
      </c>
      <c r="Z117" s="44">
        <v>20802</v>
      </c>
      <c r="AC117" s="44">
        <v>20802</v>
      </c>
    </row>
    <row r="118" spans="1:29" x14ac:dyDescent="0.25">
      <c r="A118" t="s">
        <v>1111</v>
      </c>
      <c r="B118" s="73" t="s">
        <v>465</v>
      </c>
      <c r="C118" s="73" t="s">
        <v>1112</v>
      </c>
      <c r="D118" t="s">
        <v>75</v>
      </c>
      <c r="E118" t="s">
        <v>117</v>
      </c>
      <c r="F118" s="51" t="str">
        <f>IFERROR(VLOOKUP(D118,'Tabelas auxiliares'!$A$3:$B$61,2,FALSE),"")</f>
        <v>BIBLIOTECA</v>
      </c>
      <c r="G118" s="51" t="str">
        <f>IFERROR(VLOOKUP($B118,'Tabelas auxiliares'!$A$65:$C$102,2,FALSE),"")</f>
        <v>Acervo bibliográfico</v>
      </c>
      <c r="H118" s="51" t="str">
        <f>IFERROR(VLOOKUP($B118,'Tabelas auxiliares'!$A$65:$C$102,3,FALSE),"")</f>
        <v>LIVROS / ASSINATURA DE JORNAIS E REVISTAS / PERIÓDICOS / BASES ACADÊMICAS/ENCADERNAÇÃO E REENCADERNAÇÃO DE LIVROS DO ACERVO</v>
      </c>
      <c r="I118" t="s">
        <v>3822</v>
      </c>
      <c r="J118" t="s">
        <v>3961</v>
      </c>
      <c r="K118" t="s">
        <v>3962</v>
      </c>
      <c r="L118" t="s">
        <v>1253</v>
      </c>
      <c r="M118" t="s">
        <v>3963</v>
      </c>
      <c r="N118" t="s">
        <v>203</v>
      </c>
      <c r="O118" t="s">
        <v>178</v>
      </c>
      <c r="P118" t="s">
        <v>204</v>
      </c>
      <c r="Q118" t="s">
        <v>179</v>
      </c>
      <c r="R118" t="s">
        <v>176</v>
      </c>
      <c r="S118" t="s">
        <v>120</v>
      </c>
      <c r="T118" t="s">
        <v>174</v>
      </c>
      <c r="U118" t="s">
        <v>121</v>
      </c>
      <c r="V118" t="s">
        <v>3964</v>
      </c>
      <c r="W118" t="s">
        <v>3965</v>
      </c>
      <c r="X118" s="51" t="str">
        <f t="shared" si="1"/>
        <v>4</v>
      </c>
      <c r="Y118" s="51" t="str">
        <f>IF(T118="","",IF(AND(T118&lt;&gt;'Tabelas auxiliares'!$B$236,T118&lt;&gt;'Tabelas auxiliares'!$B$237),"FOLHA DE PESSOAL",IF(X118='Tabelas auxiliares'!$A$237,"CUSTEIO",IF(X118='Tabelas auxiliares'!$A$236,"INVESTIMENTO","ERRO - VERIFICAR"))))</f>
        <v>INVESTIMENTO</v>
      </c>
      <c r="Z118" s="44">
        <v>96985.08</v>
      </c>
      <c r="AA118" s="44">
        <v>2625.47</v>
      </c>
      <c r="AC118" s="44">
        <v>94359.61</v>
      </c>
    </row>
    <row r="119" spans="1:29" x14ac:dyDescent="0.25">
      <c r="A119" t="s">
        <v>1111</v>
      </c>
      <c r="B119" s="73" t="s">
        <v>465</v>
      </c>
      <c r="C119" s="73" t="s">
        <v>1112</v>
      </c>
      <c r="D119" t="s">
        <v>75</v>
      </c>
      <c r="E119" t="s">
        <v>117</v>
      </c>
      <c r="F119" s="51" t="str">
        <f>IFERROR(VLOOKUP(D119,'Tabelas auxiliares'!$A$3:$B$61,2,FALSE),"")</f>
        <v>BIBLIOTECA</v>
      </c>
      <c r="G119" s="51" t="str">
        <f>IFERROR(VLOOKUP($B119,'Tabelas auxiliares'!$A$65:$C$102,2,FALSE),"")</f>
        <v>Acervo bibliográfico</v>
      </c>
      <c r="H119" s="51" t="str">
        <f>IFERROR(VLOOKUP($B119,'Tabelas auxiliares'!$A$65:$C$102,3,FALSE),"")</f>
        <v>LIVROS / ASSINATURA DE JORNAIS E REVISTAS / PERIÓDICOS / BASES ACADÊMICAS/ENCADERNAÇÃO E REENCADERNAÇÃO DE LIVROS DO ACERVO</v>
      </c>
      <c r="I119" t="s">
        <v>3663</v>
      </c>
      <c r="J119" t="s">
        <v>3966</v>
      </c>
      <c r="K119" t="s">
        <v>3967</v>
      </c>
      <c r="L119" t="s">
        <v>1259</v>
      </c>
      <c r="M119" t="s">
        <v>3968</v>
      </c>
      <c r="N119" t="s">
        <v>177</v>
      </c>
      <c r="O119" t="s">
        <v>178</v>
      </c>
      <c r="P119" t="s">
        <v>288</v>
      </c>
      <c r="Q119" t="s">
        <v>179</v>
      </c>
      <c r="R119" t="s">
        <v>176</v>
      </c>
      <c r="S119" t="s">
        <v>120</v>
      </c>
      <c r="T119" t="s">
        <v>174</v>
      </c>
      <c r="U119" t="s">
        <v>119</v>
      </c>
      <c r="V119" t="s">
        <v>813</v>
      </c>
      <c r="W119" t="s">
        <v>700</v>
      </c>
      <c r="X119" s="51" t="str">
        <f t="shared" si="1"/>
        <v>3</v>
      </c>
      <c r="Y119" s="51" t="str">
        <f>IF(T119="","",IF(AND(T119&lt;&gt;'Tabelas auxiliares'!$B$236,T119&lt;&gt;'Tabelas auxiliares'!$B$237),"FOLHA DE PESSOAL",IF(X119='Tabelas auxiliares'!$A$237,"CUSTEIO",IF(X119='Tabelas auxiliares'!$A$236,"INVESTIMENTO","ERRO - VERIFICAR"))))</f>
        <v>CUSTEIO</v>
      </c>
      <c r="Z119" s="44">
        <v>12836.8</v>
      </c>
      <c r="AC119" s="44">
        <v>12836.8</v>
      </c>
    </row>
    <row r="120" spans="1:29" x14ac:dyDescent="0.25">
      <c r="A120" t="s">
        <v>1111</v>
      </c>
      <c r="B120" s="73" t="s">
        <v>465</v>
      </c>
      <c r="C120" s="73" t="s">
        <v>1112</v>
      </c>
      <c r="D120" t="s">
        <v>75</v>
      </c>
      <c r="E120" t="s">
        <v>117</v>
      </c>
      <c r="F120" s="51" t="str">
        <f>IFERROR(VLOOKUP(D120,'Tabelas auxiliares'!$A$3:$B$61,2,FALSE),"")</f>
        <v>BIBLIOTECA</v>
      </c>
      <c r="G120" s="51" t="str">
        <f>IFERROR(VLOOKUP($B120,'Tabelas auxiliares'!$A$65:$C$102,2,FALSE),"")</f>
        <v>Acervo bibliográfico</v>
      </c>
      <c r="H120" s="51" t="str">
        <f>IFERROR(VLOOKUP($B120,'Tabelas auxiliares'!$A$65:$C$102,3,FALSE),"")</f>
        <v>LIVROS / ASSINATURA DE JORNAIS E REVISTAS / PERIÓDICOS / BASES ACADÊMICAS/ENCADERNAÇÃO E REENCADERNAÇÃO DE LIVROS DO ACERVO</v>
      </c>
      <c r="I120" t="s">
        <v>3969</v>
      </c>
      <c r="J120" t="s">
        <v>3970</v>
      </c>
      <c r="K120" t="s">
        <v>3971</v>
      </c>
      <c r="L120" t="s">
        <v>3972</v>
      </c>
      <c r="M120" t="s">
        <v>1995</v>
      </c>
      <c r="N120" t="s">
        <v>177</v>
      </c>
      <c r="O120" t="s">
        <v>178</v>
      </c>
      <c r="P120" t="s">
        <v>288</v>
      </c>
      <c r="Q120" t="s">
        <v>179</v>
      </c>
      <c r="R120" t="s">
        <v>176</v>
      </c>
      <c r="S120" t="s">
        <v>120</v>
      </c>
      <c r="T120" t="s">
        <v>174</v>
      </c>
      <c r="U120" t="s">
        <v>119</v>
      </c>
      <c r="V120" t="s">
        <v>813</v>
      </c>
      <c r="W120" t="s">
        <v>700</v>
      </c>
      <c r="X120" s="51" t="str">
        <f t="shared" si="1"/>
        <v>3</v>
      </c>
      <c r="Y120" s="51" t="str">
        <f>IF(T120="","",IF(AND(T120&lt;&gt;'Tabelas auxiliares'!$B$236,T120&lt;&gt;'Tabelas auxiliares'!$B$237),"FOLHA DE PESSOAL",IF(X120='Tabelas auxiliares'!$A$237,"CUSTEIO",IF(X120='Tabelas auxiliares'!$A$236,"INVESTIMENTO","ERRO - VERIFICAR"))))</f>
        <v>CUSTEIO</v>
      </c>
      <c r="Z120" s="44">
        <v>6612.85</v>
      </c>
      <c r="AC120" s="44">
        <v>5027.6000000000004</v>
      </c>
    </row>
    <row r="121" spans="1:29" x14ac:dyDescent="0.25">
      <c r="A121" t="s">
        <v>1111</v>
      </c>
      <c r="B121" s="73" t="s">
        <v>465</v>
      </c>
      <c r="C121" s="73" t="s">
        <v>1112</v>
      </c>
      <c r="D121" t="s">
        <v>75</v>
      </c>
      <c r="E121" t="s">
        <v>117</v>
      </c>
      <c r="F121" s="51" t="str">
        <f>IFERROR(VLOOKUP(D121,'Tabelas auxiliares'!$A$3:$B$61,2,FALSE),"")</f>
        <v>BIBLIOTECA</v>
      </c>
      <c r="G121" s="51" t="str">
        <f>IFERROR(VLOOKUP($B121,'Tabelas auxiliares'!$A$65:$C$102,2,FALSE),"")</f>
        <v>Acervo bibliográfico</v>
      </c>
      <c r="H121" s="51" t="str">
        <f>IFERROR(VLOOKUP($B121,'Tabelas auxiliares'!$A$65:$C$102,3,FALSE),"")</f>
        <v>LIVROS / ASSINATURA DE JORNAIS E REVISTAS / PERIÓDICOS / BASES ACADÊMICAS/ENCADERNAÇÃO E REENCADERNAÇÃO DE LIVROS DO ACERVO</v>
      </c>
      <c r="I121" t="s">
        <v>3973</v>
      </c>
      <c r="J121" t="s">
        <v>3974</v>
      </c>
      <c r="K121" t="s">
        <v>3975</v>
      </c>
      <c r="L121" t="s">
        <v>3976</v>
      </c>
      <c r="M121" t="s">
        <v>3977</v>
      </c>
      <c r="N121" t="s">
        <v>177</v>
      </c>
      <c r="O121" t="s">
        <v>178</v>
      </c>
      <c r="P121" t="s">
        <v>288</v>
      </c>
      <c r="Q121" t="s">
        <v>179</v>
      </c>
      <c r="R121" t="s">
        <v>176</v>
      </c>
      <c r="S121" t="s">
        <v>120</v>
      </c>
      <c r="T121" t="s">
        <v>174</v>
      </c>
      <c r="U121" t="s">
        <v>119</v>
      </c>
      <c r="V121" t="s">
        <v>815</v>
      </c>
      <c r="W121" t="s">
        <v>702</v>
      </c>
      <c r="X121" s="51" t="str">
        <f t="shared" si="1"/>
        <v>3</v>
      </c>
      <c r="Y121" s="51" t="str">
        <f>IF(T121="","",IF(AND(T121&lt;&gt;'Tabelas auxiliares'!$B$236,T121&lt;&gt;'Tabelas auxiliares'!$B$237),"FOLHA DE PESSOAL",IF(X121='Tabelas auxiliares'!$A$237,"CUSTEIO",IF(X121='Tabelas auxiliares'!$A$236,"INVESTIMENTO","ERRO - VERIFICAR"))))</f>
        <v>CUSTEIO</v>
      </c>
      <c r="Z121" s="44">
        <v>23000</v>
      </c>
      <c r="AC121" s="44">
        <v>23000</v>
      </c>
    </row>
    <row r="122" spans="1:29" x14ac:dyDescent="0.25">
      <c r="A122" t="s">
        <v>1111</v>
      </c>
      <c r="B122" s="73" t="s">
        <v>465</v>
      </c>
      <c r="C122" s="73" t="s">
        <v>1112</v>
      </c>
      <c r="D122" t="s">
        <v>75</v>
      </c>
      <c r="E122" t="s">
        <v>117</v>
      </c>
      <c r="F122" s="51" t="str">
        <f>IFERROR(VLOOKUP(D122,'Tabelas auxiliares'!$A$3:$B$61,2,FALSE),"")</f>
        <v>BIBLIOTECA</v>
      </c>
      <c r="G122" s="51" t="str">
        <f>IFERROR(VLOOKUP($B122,'Tabelas auxiliares'!$A$65:$C$102,2,FALSE),"")</f>
        <v>Acervo bibliográfico</v>
      </c>
      <c r="H122" s="51" t="str">
        <f>IFERROR(VLOOKUP($B122,'Tabelas auxiliares'!$A$65:$C$102,3,FALSE),"")</f>
        <v>LIVROS / ASSINATURA DE JORNAIS E REVISTAS / PERIÓDICOS / BASES ACADÊMICAS/ENCADERNAÇÃO E REENCADERNAÇÃO DE LIVROS DO ACERVO</v>
      </c>
      <c r="I122" t="s">
        <v>3973</v>
      </c>
      <c r="J122" t="s">
        <v>1972</v>
      </c>
      <c r="K122" t="s">
        <v>3978</v>
      </c>
      <c r="L122" t="s">
        <v>3960</v>
      </c>
      <c r="M122" t="s">
        <v>197</v>
      </c>
      <c r="N122" t="s">
        <v>177</v>
      </c>
      <c r="O122" t="s">
        <v>178</v>
      </c>
      <c r="P122" t="s">
        <v>288</v>
      </c>
      <c r="Q122" t="s">
        <v>179</v>
      </c>
      <c r="R122" t="s">
        <v>176</v>
      </c>
      <c r="S122" t="s">
        <v>120</v>
      </c>
      <c r="T122" t="s">
        <v>174</v>
      </c>
      <c r="U122" t="s">
        <v>119</v>
      </c>
      <c r="V122" t="s">
        <v>732</v>
      </c>
      <c r="W122" t="s">
        <v>642</v>
      </c>
      <c r="X122" s="51" t="str">
        <f t="shared" si="1"/>
        <v>3</v>
      </c>
      <c r="Y122" s="51" t="str">
        <f>IF(T122="","",IF(AND(T122&lt;&gt;'Tabelas auxiliares'!$B$236,T122&lt;&gt;'Tabelas auxiliares'!$B$237),"FOLHA DE PESSOAL",IF(X122='Tabelas auxiliares'!$A$237,"CUSTEIO",IF(X122='Tabelas auxiliares'!$A$236,"INVESTIMENTO","ERRO - VERIFICAR"))))</f>
        <v>CUSTEIO</v>
      </c>
      <c r="Z122" s="44">
        <v>15601.5</v>
      </c>
      <c r="AA122" s="44">
        <v>3120.3</v>
      </c>
      <c r="AC122" s="44">
        <v>12481.2</v>
      </c>
    </row>
    <row r="123" spans="1:29" x14ac:dyDescent="0.25">
      <c r="A123" t="s">
        <v>1111</v>
      </c>
      <c r="B123" s="73" t="s">
        <v>465</v>
      </c>
      <c r="C123" s="73" t="s">
        <v>1113</v>
      </c>
      <c r="D123" t="s">
        <v>75</v>
      </c>
      <c r="E123" t="s">
        <v>117</v>
      </c>
      <c r="F123" s="51" t="str">
        <f>IFERROR(VLOOKUP(D123,'Tabelas auxiliares'!$A$3:$B$61,2,FALSE),"")</f>
        <v>BIBLIOTECA</v>
      </c>
      <c r="G123" s="51" t="str">
        <f>IFERROR(VLOOKUP($B123,'Tabelas auxiliares'!$A$65:$C$102,2,FALSE),"")</f>
        <v>Acervo bibliográfico</v>
      </c>
      <c r="H123" s="51" t="str">
        <f>IFERROR(VLOOKUP($B123,'Tabelas auxiliares'!$A$65:$C$102,3,FALSE),"")</f>
        <v>LIVROS / ASSINATURA DE JORNAIS E REVISTAS / PERIÓDICOS / BASES ACADÊMICAS/ENCADERNAÇÃO E REENCADERNAÇÃO DE LIVROS DO ACERVO</v>
      </c>
      <c r="I123" t="s">
        <v>3657</v>
      </c>
      <c r="J123" t="s">
        <v>3979</v>
      </c>
      <c r="K123" t="s">
        <v>3980</v>
      </c>
      <c r="L123" t="s">
        <v>3981</v>
      </c>
      <c r="M123" t="s">
        <v>3982</v>
      </c>
      <c r="N123" t="s">
        <v>203</v>
      </c>
      <c r="O123" t="s">
        <v>178</v>
      </c>
      <c r="P123" t="s">
        <v>204</v>
      </c>
      <c r="Q123" t="s">
        <v>179</v>
      </c>
      <c r="R123" t="s">
        <v>176</v>
      </c>
      <c r="S123" t="s">
        <v>120</v>
      </c>
      <c r="T123" t="s">
        <v>174</v>
      </c>
      <c r="U123" t="s">
        <v>121</v>
      </c>
      <c r="V123" t="s">
        <v>3964</v>
      </c>
      <c r="W123" t="s">
        <v>3965</v>
      </c>
      <c r="X123" s="51" t="str">
        <f t="shared" si="1"/>
        <v>4</v>
      </c>
      <c r="Y123" s="51" t="str">
        <f>IF(T123="","",IF(AND(T123&lt;&gt;'Tabelas auxiliares'!$B$236,T123&lt;&gt;'Tabelas auxiliares'!$B$237),"FOLHA DE PESSOAL",IF(X123='Tabelas auxiliares'!$A$237,"CUSTEIO",IF(X123='Tabelas auxiliares'!$A$236,"INVESTIMENTO","ERRO - VERIFICAR"))))</f>
        <v>INVESTIMENTO</v>
      </c>
      <c r="Z123" s="44">
        <v>102399.45</v>
      </c>
      <c r="AA123" s="44">
        <v>18406.849999999999</v>
      </c>
      <c r="AC123" s="44">
        <v>83992.6</v>
      </c>
    </row>
    <row r="124" spans="1:29" x14ac:dyDescent="0.25">
      <c r="A124" t="s">
        <v>1111</v>
      </c>
      <c r="B124" s="73" t="s">
        <v>465</v>
      </c>
      <c r="C124" s="73" t="s">
        <v>1113</v>
      </c>
      <c r="D124" t="s">
        <v>75</v>
      </c>
      <c r="E124" t="s">
        <v>117</v>
      </c>
      <c r="F124" s="51" t="str">
        <f>IFERROR(VLOOKUP(D124,'Tabelas auxiliares'!$A$3:$B$61,2,FALSE),"")</f>
        <v>BIBLIOTECA</v>
      </c>
      <c r="G124" s="51" t="str">
        <f>IFERROR(VLOOKUP($B124,'Tabelas auxiliares'!$A$65:$C$102,2,FALSE),"")</f>
        <v>Acervo bibliográfico</v>
      </c>
      <c r="H124" s="51" t="str">
        <f>IFERROR(VLOOKUP($B124,'Tabelas auxiliares'!$A$65:$C$102,3,FALSE),"")</f>
        <v>LIVROS / ASSINATURA DE JORNAIS E REVISTAS / PERIÓDICOS / BASES ACADÊMICAS/ENCADERNAÇÃO E REENCADERNAÇÃO DE LIVROS DO ACERVO</v>
      </c>
      <c r="I124" t="s">
        <v>3837</v>
      </c>
      <c r="J124" t="s">
        <v>3983</v>
      </c>
      <c r="K124" t="s">
        <v>3984</v>
      </c>
      <c r="L124" t="s">
        <v>3985</v>
      </c>
      <c r="M124" t="s">
        <v>3986</v>
      </c>
      <c r="N124" t="s">
        <v>177</v>
      </c>
      <c r="O124" t="s">
        <v>178</v>
      </c>
      <c r="P124" t="s">
        <v>288</v>
      </c>
      <c r="Q124" t="s">
        <v>179</v>
      </c>
      <c r="R124" t="s">
        <v>176</v>
      </c>
      <c r="S124" t="s">
        <v>120</v>
      </c>
      <c r="T124" t="s">
        <v>174</v>
      </c>
      <c r="U124" t="s">
        <v>119</v>
      </c>
      <c r="V124" t="s">
        <v>813</v>
      </c>
      <c r="W124" t="s">
        <v>700</v>
      </c>
      <c r="X124" s="51" t="str">
        <f t="shared" si="1"/>
        <v>3</v>
      </c>
      <c r="Y124" s="51" t="str">
        <f>IF(T124="","",IF(AND(T124&lt;&gt;'Tabelas auxiliares'!$B$236,T124&lt;&gt;'Tabelas auxiliares'!$B$237),"FOLHA DE PESSOAL",IF(X124='Tabelas auxiliares'!$A$237,"CUSTEIO",IF(X124='Tabelas auxiliares'!$A$236,"INVESTIMENTO","ERRO - VERIFICAR"))))</f>
        <v>CUSTEIO</v>
      </c>
      <c r="Z124" s="44">
        <v>244778.06</v>
      </c>
      <c r="AC124" s="44">
        <v>188943.86</v>
      </c>
    </row>
    <row r="125" spans="1:29" x14ac:dyDescent="0.25">
      <c r="A125" t="s">
        <v>1111</v>
      </c>
      <c r="B125" s="73" t="s">
        <v>468</v>
      </c>
      <c r="C125" s="73" t="s">
        <v>1112</v>
      </c>
      <c r="D125" t="s">
        <v>86</v>
      </c>
      <c r="E125" t="s">
        <v>117</v>
      </c>
      <c r="F125" s="51" t="str">
        <f>IFERROR(VLOOKUP(D125,'Tabelas auxiliares'!$A$3:$B$61,2,FALSE),"")</f>
        <v>SUGEPE - CAPACITAÇÃO</v>
      </c>
      <c r="G125" s="51" t="str">
        <f>IFERROR(VLOOKUP($B125,'Tabelas auxiliares'!$A$65:$C$102,2,FALSE),"")</f>
        <v>Capacitação de servidores</v>
      </c>
      <c r="H125" s="51" t="str">
        <f>IFERROR(VLOOKUP($B125,'Tabelas auxiliares'!$A$65:$C$102,3,FALSE),"")</f>
        <v>CURSO EXTERNO / INSCRICOES PARA CURSO / CURSOS IN COMPANY</v>
      </c>
      <c r="I125" t="s">
        <v>3987</v>
      </c>
      <c r="J125" t="s">
        <v>3988</v>
      </c>
      <c r="K125" t="s">
        <v>3989</v>
      </c>
      <c r="L125" t="s">
        <v>3990</v>
      </c>
      <c r="M125" t="s">
        <v>3991</v>
      </c>
      <c r="N125" t="s">
        <v>339</v>
      </c>
      <c r="O125" t="s">
        <v>178</v>
      </c>
      <c r="P125" t="s">
        <v>340</v>
      </c>
      <c r="Q125" t="s">
        <v>179</v>
      </c>
      <c r="R125" t="s">
        <v>176</v>
      </c>
      <c r="S125" t="s">
        <v>120</v>
      </c>
      <c r="T125" t="s">
        <v>174</v>
      </c>
      <c r="U125" t="s">
        <v>816</v>
      </c>
      <c r="V125" t="s">
        <v>727</v>
      </c>
      <c r="W125" t="s">
        <v>637</v>
      </c>
      <c r="X125" s="51" t="str">
        <f t="shared" si="1"/>
        <v>3</v>
      </c>
      <c r="Y125" s="51" t="str">
        <f>IF(T125="","",IF(AND(T125&lt;&gt;'Tabelas auxiliares'!$B$236,T125&lt;&gt;'Tabelas auxiliares'!$B$237),"FOLHA DE PESSOAL",IF(X125='Tabelas auxiliares'!$A$237,"CUSTEIO",IF(X125='Tabelas auxiliares'!$A$236,"INVESTIMENTO","ERRO - VERIFICAR"))))</f>
        <v>CUSTEIO</v>
      </c>
      <c r="Z125" s="44">
        <v>4779</v>
      </c>
      <c r="AA125" s="44">
        <v>4779</v>
      </c>
    </row>
    <row r="126" spans="1:29" x14ac:dyDescent="0.25">
      <c r="A126" t="s">
        <v>1111</v>
      </c>
      <c r="B126" s="73" t="s">
        <v>468</v>
      </c>
      <c r="C126" s="73" t="s">
        <v>1112</v>
      </c>
      <c r="D126" t="s">
        <v>86</v>
      </c>
      <c r="E126" t="s">
        <v>117</v>
      </c>
      <c r="F126" s="51" t="str">
        <f>IFERROR(VLOOKUP(D126,'Tabelas auxiliares'!$A$3:$B$61,2,FALSE),"")</f>
        <v>SUGEPE - CAPACITAÇÃO</v>
      </c>
      <c r="G126" s="51" t="str">
        <f>IFERROR(VLOOKUP($B126,'Tabelas auxiliares'!$A$65:$C$102,2,FALSE),"")</f>
        <v>Capacitação de servidores</v>
      </c>
      <c r="H126" s="51" t="str">
        <f>IFERROR(VLOOKUP($B126,'Tabelas auxiliares'!$A$65:$C$102,3,FALSE),"")</f>
        <v>CURSO EXTERNO / INSCRICOES PARA CURSO / CURSOS IN COMPANY</v>
      </c>
      <c r="I126" t="s">
        <v>3544</v>
      </c>
      <c r="J126" t="s">
        <v>3992</v>
      </c>
      <c r="K126" t="s">
        <v>3993</v>
      </c>
      <c r="L126" t="s">
        <v>3994</v>
      </c>
      <c r="M126" t="s">
        <v>3995</v>
      </c>
      <c r="N126" t="s">
        <v>339</v>
      </c>
      <c r="O126" t="s">
        <v>178</v>
      </c>
      <c r="P126" t="s">
        <v>340</v>
      </c>
      <c r="Q126" t="s">
        <v>179</v>
      </c>
      <c r="R126" t="s">
        <v>176</v>
      </c>
      <c r="S126" t="s">
        <v>120</v>
      </c>
      <c r="T126" t="s">
        <v>174</v>
      </c>
      <c r="U126" t="s">
        <v>816</v>
      </c>
      <c r="V126" t="s">
        <v>727</v>
      </c>
      <c r="W126" t="s">
        <v>637</v>
      </c>
      <c r="X126" s="51" t="str">
        <f t="shared" si="1"/>
        <v>3</v>
      </c>
      <c r="Y126" s="51" t="str">
        <f>IF(T126="","",IF(AND(T126&lt;&gt;'Tabelas auxiliares'!$B$236,T126&lt;&gt;'Tabelas auxiliares'!$B$237),"FOLHA DE PESSOAL",IF(X126='Tabelas auxiliares'!$A$237,"CUSTEIO",IF(X126='Tabelas auxiliares'!$A$236,"INVESTIMENTO","ERRO - VERIFICAR"))))</f>
        <v>CUSTEIO</v>
      </c>
      <c r="Z126" s="44">
        <v>250</v>
      </c>
      <c r="AA126" s="44">
        <v>250</v>
      </c>
    </row>
    <row r="127" spans="1:29" x14ac:dyDescent="0.25">
      <c r="A127" t="s">
        <v>1111</v>
      </c>
      <c r="B127" s="73" t="s">
        <v>468</v>
      </c>
      <c r="C127" s="73" t="s">
        <v>1112</v>
      </c>
      <c r="D127" t="s">
        <v>86</v>
      </c>
      <c r="E127" t="s">
        <v>117</v>
      </c>
      <c r="F127" s="51" t="str">
        <f>IFERROR(VLOOKUP(D127,'Tabelas auxiliares'!$A$3:$B$61,2,FALSE),"")</f>
        <v>SUGEPE - CAPACITAÇÃO</v>
      </c>
      <c r="G127" s="51" t="str">
        <f>IFERROR(VLOOKUP($B127,'Tabelas auxiliares'!$A$65:$C$102,2,FALSE),"")</f>
        <v>Capacitação de servidores</v>
      </c>
      <c r="H127" s="51" t="str">
        <f>IFERROR(VLOOKUP($B127,'Tabelas auxiliares'!$A$65:$C$102,3,FALSE),"")</f>
        <v>CURSO EXTERNO / INSCRICOES PARA CURSO / CURSOS IN COMPANY</v>
      </c>
      <c r="I127" t="s">
        <v>3996</v>
      </c>
      <c r="J127" t="s">
        <v>3997</v>
      </c>
      <c r="K127" t="s">
        <v>3998</v>
      </c>
      <c r="L127" t="s">
        <v>3999</v>
      </c>
      <c r="M127" t="s">
        <v>4000</v>
      </c>
      <c r="N127" t="s">
        <v>339</v>
      </c>
      <c r="O127" t="s">
        <v>178</v>
      </c>
      <c r="P127" t="s">
        <v>340</v>
      </c>
      <c r="Q127" t="s">
        <v>179</v>
      </c>
      <c r="R127" t="s">
        <v>176</v>
      </c>
      <c r="S127" t="s">
        <v>120</v>
      </c>
      <c r="T127" t="s">
        <v>174</v>
      </c>
      <c r="U127" t="s">
        <v>816</v>
      </c>
      <c r="V127" t="s">
        <v>727</v>
      </c>
      <c r="W127" t="s">
        <v>637</v>
      </c>
      <c r="X127" s="51" t="str">
        <f t="shared" si="1"/>
        <v>3</v>
      </c>
      <c r="Y127" s="51" t="str">
        <f>IF(T127="","",IF(AND(T127&lt;&gt;'Tabelas auxiliares'!$B$236,T127&lt;&gt;'Tabelas auxiliares'!$B$237),"FOLHA DE PESSOAL",IF(X127='Tabelas auxiliares'!$A$237,"CUSTEIO",IF(X127='Tabelas auxiliares'!$A$236,"INVESTIMENTO","ERRO - VERIFICAR"))))</f>
        <v>CUSTEIO</v>
      </c>
      <c r="Z127" s="44">
        <v>23400</v>
      </c>
      <c r="AA127" s="44">
        <v>3900</v>
      </c>
      <c r="AC127" s="44">
        <v>19500</v>
      </c>
    </row>
    <row r="128" spans="1:29" x14ac:dyDescent="0.25">
      <c r="A128" t="s">
        <v>1111</v>
      </c>
      <c r="B128" s="73" t="s">
        <v>468</v>
      </c>
      <c r="C128" s="73" t="s">
        <v>1112</v>
      </c>
      <c r="D128" t="s">
        <v>86</v>
      </c>
      <c r="E128" t="s">
        <v>117</v>
      </c>
      <c r="F128" s="51" t="str">
        <f>IFERROR(VLOOKUP(D128,'Tabelas auxiliares'!$A$3:$B$61,2,FALSE),"")</f>
        <v>SUGEPE - CAPACITAÇÃO</v>
      </c>
      <c r="G128" s="51" t="str">
        <f>IFERROR(VLOOKUP($B128,'Tabelas auxiliares'!$A$65:$C$102,2,FALSE),"")</f>
        <v>Capacitação de servidores</v>
      </c>
      <c r="H128" s="51" t="str">
        <f>IFERROR(VLOOKUP($B128,'Tabelas auxiliares'!$A$65:$C$102,3,FALSE),"")</f>
        <v>CURSO EXTERNO / INSCRICOES PARA CURSO / CURSOS IN COMPANY</v>
      </c>
      <c r="I128" t="s">
        <v>4001</v>
      </c>
      <c r="J128" t="s">
        <v>4002</v>
      </c>
      <c r="K128" t="s">
        <v>4003</v>
      </c>
      <c r="L128" t="s">
        <v>4004</v>
      </c>
      <c r="M128" t="s">
        <v>1900</v>
      </c>
      <c r="N128" t="s">
        <v>339</v>
      </c>
      <c r="O128" t="s">
        <v>178</v>
      </c>
      <c r="P128" t="s">
        <v>340</v>
      </c>
      <c r="Q128" t="s">
        <v>179</v>
      </c>
      <c r="R128" t="s">
        <v>176</v>
      </c>
      <c r="S128" t="s">
        <v>120</v>
      </c>
      <c r="T128" t="s">
        <v>174</v>
      </c>
      <c r="U128" t="s">
        <v>816</v>
      </c>
      <c r="V128" t="s">
        <v>727</v>
      </c>
      <c r="W128" t="s">
        <v>637</v>
      </c>
      <c r="X128" s="51" t="str">
        <f t="shared" si="1"/>
        <v>3</v>
      </c>
      <c r="Y128" s="51" t="str">
        <f>IF(T128="","",IF(AND(T128&lt;&gt;'Tabelas auxiliares'!$B$236,T128&lt;&gt;'Tabelas auxiliares'!$B$237),"FOLHA DE PESSOAL",IF(X128='Tabelas auxiliares'!$A$237,"CUSTEIO",IF(X128='Tabelas auxiliares'!$A$236,"INVESTIMENTO","ERRO - VERIFICAR"))))</f>
        <v>CUSTEIO</v>
      </c>
      <c r="Z128" s="44">
        <v>275</v>
      </c>
      <c r="AA128" s="44">
        <v>275</v>
      </c>
    </row>
    <row r="129" spans="1:29" x14ac:dyDescent="0.25">
      <c r="A129" t="s">
        <v>1111</v>
      </c>
      <c r="B129" s="73" t="s">
        <v>468</v>
      </c>
      <c r="C129" s="73" t="s">
        <v>1112</v>
      </c>
      <c r="D129" t="s">
        <v>86</v>
      </c>
      <c r="E129" t="s">
        <v>117</v>
      </c>
      <c r="F129" s="51" t="str">
        <f>IFERROR(VLOOKUP(D129,'Tabelas auxiliares'!$A$3:$B$61,2,FALSE),"")</f>
        <v>SUGEPE - CAPACITAÇÃO</v>
      </c>
      <c r="G129" s="51" t="str">
        <f>IFERROR(VLOOKUP($B129,'Tabelas auxiliares'!$A$65:$C$102,2,FALSE),"")</f>
        <v>Capacitação de servidores</v>
      </c>
      <c r="H129" s="51" t="str">
        <f>IFERROR(VLOOKUP($B129,'Tabelas auxiliares'!$A$65:$C$102,3,FALSE),"")</f>
        <v>CURSO EXTERNO / INSCRICOES PARA CURSO / CURSOS IN COMPANY</v>
      </c>
      <c r="I129" t="s">
        <v>3756</v>
      </c>
      <c r="J129" t="s">
        <v>4005</v>
      </c>
      <c r="K129" t="s">
        <v>4006</v>
      </c>
      <c r="L129" t="s">
        <v>4007</v>
      </c>
      <c r="M129" t="s">
        <v>4008</v>
      </c>
      <c r="N129" t="s">
        <v>339</v>
      </c>
      <c r="O129" t="s">
        <v>178</v>
      </c>
      <c r="P129" t="s">
        <v>340</v>
      </c>
      <c r="Q129" t="s">
        <v>179</v>
      </c>
      <c r="R129" t="s">
        <v>176</v>
      </c>
      <c r="S129" t="s">
        <v>120</v>
      </c>
      <c r="T129" t="s">
        <v>174</v>
      </c>
      <c r="U129" t="s">
        <v>816</v>
      </c>
      <c r="V129" t="s">
        <v>727</v>
      </c>
      <c r="W129" t="s">
        <v>637</v>
      </c>
      <c r="X129" s="51" t="str">
        <f t="shared" si="1"/>
        <v>3</v>
      </c>
      <c r="Y129" s="51" t="str">
        <f>IF(T129="","",IF(AND(T129&lt;&gt;'Tabelas auxiliares'!$B$236,T129&lt;&gt;'Tabelas auxiliares'!$B$237),"FOLHA DE PESSOAL",IF(X129='Tabelas auxiliares'!$A$237,"CUSTEIO",IF(X129='Tabelas auxiliares'!$A$236,"INVESTIMENTO","ERRO - VERIFICAR"))))</f>
        <v>CUSTEIO</v>
      </c>
      <c r="Z129" s="44">
        <v>850</v>
      </c>
      <c r="AC129" s="44">
        <v>850</v>
      </c>
    </row>
    <row r="130" spans="1:29" x14ac:dyDescent="0.25">
      <c r="A130" t="s">
        <v>1111</v>
      </c>
      <c r="B130" s="73" t="s">
        <v>468</v>
      </c>
      <c r="C130" s="73" t="s">
        <v>1112</v>
      </c>
      <c r="D130" t="s">
        <v>86</v>
      </c>
      <c r="E130" t="s">
        <v>117</v>
      </c>
      <c r="F130" s="51" t="str">
        <f>IFERROR(VLOOKUP(D130,'Tabelas auxiliares'!$A$3:$B$61,2,FALSE),"")</f>
        <v>SUGEPE - CAPACITAÇÃO</v>
      </c>
      <c r="G130" s="51" t="str">
        <f>IFERROR(VLOOKUP($B130,'Tabelas auxiliares'!$A$65:$C$102,2,FALSE),"")</f>
        <v>Capacitação de servidores</v>
      </c>
      <c r="H130" s="51" t="str">
        <f>IFERROR(VLOOKUP($B130,'Tabelas auxiliares'!$A$65:$C$102,3,FALSE),"")</f>
        <v>CURSO EXTERNO / INSCRICOES PARA CURSO / CURSOS IN COMPANY</v>
      </c>
      <c r="I130" t="s">
        <v>4009</v>
      </c>
      <c r="J130" t="s">
        <v>4010</v>
      </c>
      <c r="K130" t="s">
        <v>4011</v>
      </c>
      <c r="L130" t="s">
        <v>1361</v>
      </c>
      <c r="M130" t="s">
        <v>4012</v>
      </c>
      <c r="N130" t="s">
        <v>339</v>
      </c>
      <c r="O130" t="s">
        <v>178</v>
      </c>
      <c r="P130" t="s">
        <v>340</v>
      </c>
      <c r="Q130" t="s">
        <v>179</v>
      </c>
      <c r="R130" t="s">
        <v>176</v>
      </c>
      <c r="S130" t="s">
        <v>120</v>
      </c>
      <c r="T130" t="s">
        <v>174</v>
      </c>
      <c r="U130" t="s">
        <v>816</v>
      </c>
      <c r="V130" t="s">
        <v>727</v>
      </c>
      <c r="W130" t="s">
        <v>637</v>
      </c>
      <c r="X130" s="51" t="str">
        <f t="shared" si="1"/>
        <v>3</v>
      </c>
      <c r="Y130" s="51" t="str">
        <f>IF(T130="","",IF(AND(T130&lt;&gt;'Tabelas auxiliares'!$B$236,T130&lt;&gt;'Tabelas auxiliares'!$B$237),"FOLHA DE PESSOAL",IF(X130='Tabelas auxiliares'!$A$237,"CUSTEIO",IF(X130='Tabelas auxiliares'!$A$236,"INVESTIMENTO","ERRO - VERIFICAR"))))</f>
        <v>CUSTEIO</v>
      </c>
      <c r="Z130" s="44">
        <v>2480</v>
      </c>
      <c r="AC130" s="44">
        <v>2480</v>
      </c>
    </row>
    <row r="131" spans="1:29" x14ac:dyDescent="0.25">
      <c r="A131" t="s">
        <v>1111</v>
      </c>
      <c r="B131" s="73" t="s">
        <v>468</v>
      </c>
      <c r="C131" s="73" t="s">
        <v>1112</v>
      </c>
      <c r="D131" t="s">
        <v>86</v>
      </c>
      <c r="E131" t="s">
        <v>117</v>
      </c>
      <c r="F131" s="51" t="str">
        <f>IFERROR(VLOOKUP(D131,'Tabelas auxiliares'!$A$3:$B$61,2,FALSE),"")</f>
        <v>SUGEPE - CAPACITAÇÃO</v>
      </c>
      <c r="G131" s="51" t="str">
        <f>IFERROR(VLOOKUP($B131,'Tabelas auxiliares'!$A$65:$C$102,2,FALSE),"")</f>
        <v>Capacitação de servidores</v>
      </c>
      <c r="H131" s="51" t="str">
        <f>IFERROR(VLOOKUP($B131,'Tabelas auxiliares'!$A$65:$C$102,3,FALSE),"")</f>
        <v>CURSO EXTERNO / INSCRICOES PARA CURSO / CURSOS IN COMPANY</v>
      </c>
      <c r="I131" t="s">
        <v>3682</v>
      </c>
      <c r="J131" t="s">
        <v>4013</v>
      </c>
      <c r="K131" t="s">
        <v>4014</v>
      </c>
      <c r="L131" t="s">
        <v>4015</v>
      </c>
      <c r="M131" t="s">
        <v>2030</v>
      </c>
      <c r="N131" t="s">
        <v>339</v>
      </c>
      <c r="O131" t="s">
        <v>178</v>
      </c>
      <c r="P131" t="s">
        <v>340</v>
      </c>
      <c r="Q131" t="s">
        <v>179</v>
      </c>
      <c r="R131" t="s">
        <v>176</v>
      </c>
      <c r="S131" t="s">
        <v>120</v>
      </c>
      <c r="T131" t="s">
        <v>174</v>
      </c>
      <c r="U131" t="s">
        <v>816</v>
      </c>
      <c r="V131" t="s">
        <v>727</v>
      </c>
      <c r="W131" t="s">
        <v>637</v>
      </c>
      <c r="X131" s="51" t="str">
        <f t="shared" si="1"/>
        <v>3</v>
      </c>
      <c r="Y131" s="51" t="str">
        <f>IF(T131="","",IF(AND(T131&lt;&gt;'Tabelas auxiliares'!$B$236,T131&lt;&gt;'Tabelas auxiliares'!$B$237),"FOLHA DE PESSOAL",IF(X131='Tabelas auxiliares'!$A$237,"CUSTEIO",IF(X131='Tabelas auxiliares'!$A$236,"INVESTIMENTO","ERRO - VERIFICAR"))))</f>
        <v>CUSTEIO</v>
      </c>
      <c r="Z131" s="44">
        <v>35500</v>
      </c>
      <c r="AC131" s="44">
        <v>35500</v>
      </c>
    </row>
    <row r="132" spans="1:29" x14ac:dyDescent="0.25">
      <c r="A132" t="s">
        <v>1111</v>
      </c>
      <c r="B132" s="73" t="s">
        <v>468</v>
      </c>
      <c r="C132" s="73" t="s">
        <v>1112</v>
      </c>
      <c r="D132" t="s">
        <v>86</v>
      </c>
      <c r="E132" t="s">
        <v>117</v>
      </c>
      <c r="F132" s="51" t="str">
        <f>IFERROR(VLOOKUP(D132,'Tabelas auxiliares'!$A$3:$B$61,2,FALSE),"")</f>
        <v>SUGEPE - CAPACITAÇÃO</v>
      </c>
      <c r="G132" s="51" t="str">
        <f>IFERROR(VLOOKUP($B132,'Tabelas auxiliares'!$A$65:$C$102,2,FALSE),"")</f>
        <v>Capacitação de servidores</v>
      </c>
      <c r="H132" s="51" t="str">
        <f>IFERROR(VLOOKUP($B132,'Tabelas auxiliares'!$A$65:$C$102,3,FALSE),"")</f>
        <v>CURSO EXTERNO / INSCRICOES PARA CURSO / CURSOS IN COMPANY</v>
      </c>
      <c r="I132" t="s">
        <v>3682</v>
      </c>
      <c r="J132" t="s">
        <v>4013</v>
      </c>
      <c r="K132" t="s">
        <v>4016</v>
      </c>
      <c r="L132" t="s">
        <v>4015</v>
      </c>
      <c r="M132" t="s">
        <v>2030</v>
      </c>
      <c r="N132" t="s">
        <v>177</v>
      </c>
      <c r="O132" t="s">
        <v>178</v>
      </c>
      <c r="P132" t="s">
        <v>288</v>
      </c>
      <c r="Q132" t="s">
        <v>179</v>
      </c>
      <c r="R132" t="s">
        <v>176</v>
      </c>
      <c r="S132" t="s">
        <v>120</v>
      </c>
      <c r="T132" t="s">
        <v>174</v>
      </c>
      <c r="U132" t="s">
        <v>119</v>
      </c>
      <c r="V132" t="s">
        <v>727</v>
      </c>
      <c r="W132" t="s">
        <v>637</v>
      </c>
      <c r="X132" s="51" t="str">
        <f t="shared" ref="X132:X195" si="2">LEFT(V132,1)</f>
        <v>3</v>
      </c>
      <c r="Y132" s="51" t="str">
        <f>IF(T132="","",IF(AND(T132&lt;&gt;'Tabelas auxiliares'!$B$236,T132&lt;&gt;'Tabelas auxiliares'!$B$237),"FOLHA DE PESSOAL",IF(X132='Tabelas auxiliares'!$A$237,"CUSTEIO",IF(X132='Tabelas auxiliares'!$A$236,"INVESTIMENTO","ERRO - VERIFICAR"))))</f>
        <v>CUSTEIO</v>
      </c>
      <c r="Z132" s="44">
        <v>3309.6</v>
      </c>
      <c r="AC132" s="44">
        <v>3309.6</v>
      </c>
    </row>
    <row r="133" spans="1:29" x14ac:dyDescent="0.25">
      <c r="A133" t="s">
        <v>1111</v>
      </c>
      <c r="B133" s="73" t="s">
        <v>468</v>
      </c>
      <c r="C133" s="73" t="s">
        <v>1112</v>
      </c>
      <c r="D133" t="s">
        <v>86</v>
      </c>
      <c r="E133" t="s">
        <v>117</v>
      </c>
      <c r="F133" s="51" t="str">
        <f>IFERROR(VLOOKUP(D133,'Tabelas auxiliares'!$A$3:$B$61,2,FALSE),"")</f>
        <v>SUGEPE - CAPACITAÇÃO</v>
      </c>
      <c r="G133" s="51" t="str">
        <f>IFERROR(VLOOKUP($B133,'Tabelas auxiliares'!$A$65:$C$102,2,FALSE),"")</f>
        <v>Capacitação de servidores</v>
      </c>
      <c r="H133" s="51" t="str">
        <f>IFERROR(VLOOKUP($B133,'Tabelas auxiliares'!$A$65:$C$102,3,FALSE),"")</f>
        <v>CURSO EXTERNO / INSCRICOES PARA CURSO / CURSOS IN COMPANY</v>
      </c>
      <c r="I133" t="s">
        <v>3682</v>
      </c>
      <c r="J133" t="s">
        <v>4013</v>
      </c>
      <c r="K133" t="s">
        <v>4017</v>
      </c>
      <c r="L133" t="s">
        <v>4015</v>
      </c>
      <c r="M133" t="s">
        <v>2030</v>
      </c>
      <c r="N133" t="s">
        <v>339</v>
      </c>
      <c r="O133" t="s">
        <v>178</v>
      </c>
      <c r="P133" t="s">
        <v>340</v>
      </c>
      <c r="Q133" t="s">
        <v>179</v>
      </c>
      <c r="R133" t="s">
        <v>176</v>
      </c>
      <c r="S133" t="s">
        <v>120</v>
      </c>
      <c r="T133" t="s">
        <v>174</v>
      </c>
      <c r="U133" t="s">
        <v>816</v>
      </c>
      <c r="V133" t="s">
        <v>727</v>
      </c>
      <c r="W133" t="s">
        <v>637</v>
      </c>
      <c r="X133" s="51" t="str">
        <f t="shared" si="2"/>
        <v>3</v>
      </c>
      <c r="Y133" s="51" t="str">
        <f>IF(T133="","",IF(AND(T133&lt;&gt;'Tabelas auxiliares'!$B$236,T133&lt;&gt;'Tabelas auxiliares'!$B$237),"FOLHA DE PESSOAL",IF(X133='Tabelas auxiliares'!$A$237,"CUSTEIO",IF(X133='Tabelas auxiliares'!$A$236,"INVESTIMENTO","ERRO - VERIFICAR"))))</f>
        <v>CUSTEIO</v>
      </c>
      <c r="Z133" s="44">
        <v>26190.39</v>
      </c>
      <c r="AC133" s="44">
        <v>26190.39</v>
      </c>
    </row>
    <row r="134" spans="1:29" x14ac:dyDescent="0.25">
      <c r="A134" t="s">
        <v>1111</v>
      </c>
      <c r="B134" s="73" t="s">
        <v>471</v>
      </c>
      <c r="C134" s="73" t="s">
        <v>1112</v>
      </c>
      <c r="D134" t="s">
        <v>61</v>
      </c>
      <c r="E134" t="s">
        <v>117</v>
      </c>
      <c r="F134" s="51" t="str">
        <f>IFERROR(VLOOKUP(D134,'Tabelas auxiliares'!$A$3:$B$61,2,FALSE),"")</f>
        <v>PROAD - PRÓ-REITORIA DE ADMINISTRAÇÃO</v>
      </c>
      <c r="G134" s="51" t="str">
        <f>IFERROR(VLOOKUP($B134,'Tabelas auxiliares'!$A$65:$C$102,2,FALSE),"")</f>
        <v>Cursos e concursos</v>
      </c>
      <c r="H134" s="51" t="str">
        <f>IFERROR(VLOOKUP($B134,'Tabelas auxiliares'!$A$65:$C$102,3,FALSE),"")</f>
        <v>FOLHA DE PAGAMENTO (ENCARGOS DE CURSO E CONCURSO)</v>
      </c>
      <c r="I134" t="s">
        <v>3921</v>
      </c>
      <c r="J134" t="s">
        <v>4018</v>
      </c>
      <c r="K134" t="s">
        <v>4019</v>
      </c>
      <c r="L134" t="s">
        <v>4020</v>
      </c>
      <c r="M134" t="s">
        <v>199</v>
      </c>
      <c r="N134" t="s">
        <v>177</v>
      </c>
      <c r="O134" t="s">
        <v>178</v>
      </c>
      <c r="P134" t="s">
        <v>288</v>
      </c>
      <c r="Q134" t="s">
        <v>179</v>
      </c>
      <c r="R134" t="s">
        <v>176</v>
      </c>
      <c r="S134" t="s">
        <v>120</v>
      </c>
      <c r="T134" t="s">
        <v>174</v>
      </c>
      <c r="U134" t="s">
        <v>119</v>
      </c>
      <c r="V134" t="s">
        <v>733</v>
      </c>
      <c r="W134" t="s">
        <v>643</v>
      </c>
      <c r="X134" s="51" t="str">
        <f t="shared" si="2"/>
        <v>3</v>
      </c>
      <c r="Y134" s="51" t="str">
        <f>IF(T134="","",IF(AND(T134&lt;&gt;'Tabelas auxiliares'!$B$236,T134&lt;&gt;'Tabelas auxiliares'!$B$237),"FOLHA DE PESSOAL",IF(X134='Tabelas auxiliares'!$A$237,"CUSTEIO",IF(X134='Tabelas auxiliares'!$A$236,"INVESTIMENTO","ERRO - VERIFICAR"))))</f>
        <v>CUSTEIO</v>
      </c>
      <c r="Z134" s="44">
        <v>12361.64</v>
      </c>
      <c r="AA134" s="44">
        <v>12361.64</v>
      </c>
    </row>
    <row r="135" spans="1:29" x14ac:dyDescent="0.25">
      <c r="A135" t="s">
        <v>1111</v>
      </c>
      <c r="B135" s="73" t="s">
        <v>471</v>
      </c>
      <c r="C135" s="73" t="s">
        <v>1112</v>
      </c>
      <c r="D135" t="s">
        <v>88</v>
      </c>
      <c r="E135" t="s">
        <v>117</v>
      </c>
      <c r="F135" s="51" t="str">
        <f>IFERROR(VLOOKUP(D135,'Tabelas auxiliares'!$A$3:$B$61,2,FALSE),"")</f>
        <v>SUGEPE - SUPERINTENDÊNCIA DE GESTÃO DE PESSOAS</v>
      </c>
      <c r="G135" s="51" t="str">
        <f>IFERROR(VLOOKUP($B135,'Tabelas auxiliares'!$A$65:$C$102,2,FALSE),"")</f>
        <v>Cursos e concursos</v>
      </c>
      <c r="H135" s="51" t="str">
        <f>IFERROR(VLOOKUP($B135,'Tabelas auxiliares'!$A$65:$C$102,3,FALSE),"")</f>
        <v>FOLHA DE PAGAMENTO (ENCARGOS DE CURSO E CONCURSO)</v>
      </c>
      <c r="I135" t="s">
        <v>4021</v>
      </c>
      <c r="J135" t="s">
        <v>4022</v>
      </c>
      <c r="K135" t="s">
        <v>4023</v>
      </c>
      <c r="L135" t="s">
        <v>4024</v>
      </c>
      <c r="M135" t="s">
        <v>176</v>
      </c>
      <c r="N135" t="s">
        <v>177</v>
      </c>
      <c r="O135" t="s">
        <v>178</v>
      </c>
      <c r="P135" t="s">
        <v>288</v>
      </c>
      <c r="Q135" t="s">
        <v>179</v>
      </c>
      <c r="R135" t="s">
        <v>176</v>
      </c>
      <c r="S135" t="s">
        <v>120</v>
      </c>
      <c r="T135" t="s">
        <v>174</v>
      </c>
      <c r="U135" t="s">
        <v>119</v>
      </c>
      <c r="V135" t="s">
        <v>734</v>
      </c>
      <c r="W135" t="s">
        <v>644</v>
      </c>
      <c r="X135" s="51" t="str">
        <f t="shared" si="2"/>
        <v>3</v>
      </c>
      <c r="Y135" s="51" t="str">
        <f>IF(T135="","",IF(AND(T135&lt;&gt;'Tabelas auxiliares'!$B$236,T135&lt;&gt;'Tabelas auxiliares'!$B$237),"FOLHA DE PESSOAL",IF(X135='Tabelas auxiliares'!$A$237,"CUSTEIO",IF(X135='Tabelas auxiliares'!$A$236,"INVESTIMENTO","ERRO - VERIFICAR"))))</f>
        <v>CUSTEIO</v>
      </c>
      <c r="Z135" s="44">
        <v>1539.48</v>
      </c>
      <c r="AA135" s="44">
        <v>1539.48</v>
      </c>
    </row>
    <row r="136" spans="1:29" x14ac:dyDescent="0.25">
      <c r="A136" t="s">
        <v>1111</v>
      </c>
      <c r="B136" s="73" t="s">
        <v>537</v>
      </c>
      <c r="C136" s="73" t="s">
        <v>1112</v>
      </c>
      <c r="D136" t="s">
        <v>294</v>
      </c>
      <c r="E136" t="s">
        <v>117</v>
      </c>
      <c r="F136" s="51" t="str">
        <f>IFERROR(VLOOKUP(D136,'Tabelas auxiliares'!$A$3:$B$61,2,FALSE),"")</f>
        <v>CECS - CONVÊNIOS/PARCERIAS</v>
      </c>
      <c r="G136" s="51" t="str">
        <f>IFERROR(VLOOKUP($B136,'Tabelas auxiliares'!$A$65:$C$102,2,FALSE),"")</f>
        <v>Convênios</v>
      </c>
      <c r="H136" s="51" t="str">
        <f>IFERROR(VLOOKUP($B136,'Tabelas auxiliares'!$A$65:$C$102,3,FALSE),"")</f>
        <v>BOLSA CONVENIOS / PARCERIAS ACIC / FUNDAÇÃO DE APOIO</v>
      </c>
      <c r="I136" t="s">
        <v>4025</v>
      </c>
      <c r="J136" t="s">
        <v>4026</v>
      </c>
      <c r="K136" t="s">
        <v>4027</v>
      </c>
      <c r="L136" t="s">
        <v>4028</v>
      </c>
      <c r="M136" t="s">
        <v>3064</v>
      </c>
      <c r="N136" t="s">
        <v>182</v>
      </c>
      <c r="O136" t="s">
        <v>178</v>
      </c>
      <c r="P136" t="s">
        <v>2954</v>
      </c>
      <c r="Q136" t="s">
        <v>179</v>
      </c>
      <c r="R136" t="s">
        <v>176</v>
      </c>
      <c r="S136" t="s">
        <v>120</v>
      </c>
      <c r="T136" t="s">
        <v>319</v>
      </c>
      <c r="U136" t="s">
        <v>4029</v>
      </c>
      <c r="V136" t="s">
        <v>779</v>
      </c>
      <c r="W136" t="s">
        <v>669</v>
      </c>
      <c r="X136" s="51" t="str">
        <f t="shared" si="2"/>
        <v>3</v>
      </c>
      <c r="Y136" s="51" t="str">
        <f>IF(T136="","",IF(AND(T136&lt;&gt;'Tabelas auxiliares'!$B$236,T136&lt;&gt;'Tabelas auxiliares'!$B$237),"FOLHA DE PESSOAL",IF(X136='Tabelas auxiliares'!$A$237,"CUSTEIO",IF(X136='Tabelas auxiliares'!$A$236,"INVESTIMENTO","ERRO - VERIFICAR"))))</f>
        <v>CUSTEIO</v>
      </c>
      <c r="Z136" s="44">
        <v>16304.34</v>
      </c>
      <c r="AC136" s="44">
        <v>16304.34</v>
      </c>
    </row>
    <row r="137" spans="1:29" x14ac:dyDescent="0.25">
      <c r="A137" t="s">
        <v>1111</v>
      </c>
      <c r="B137" s="73" t="s">
        <v>537</v>
      </c>
      <c r="C137" s="73" t="s">
        <v>1112</v>
      </c>
      <c r="D137" t="s">
        <v>55</v>
      </c>
      <c r="E137" t="s">
        <v>117</v>
      </c>
      <c r="F137" s="51" t="str">
        <f>IFERROR(VLOOKUP(D137,'Tabelas auxiliares'!$A$3:$B$61,2,FALSE),"")</f>
        <v>PROEC - PRÓ-REITORIA DE EXTENSÃO E CULTURA</v>
      </c>
      <c r="G137" s="51" t="str">
        <f>IFERROR(VLOOKUP($B137,'Tabelas auxiliares'!$A$65:$C$102,2,FALSE),"")</f>
        <v>Convênios</v>
      </c>
      <c r="H137" s="51" t="str">
        <f>IFERROR(VLOOKUP($B137,'Tabelas auxiliares'!$A$65:$C$102,3,FALSE),"")</f>
        <v>BOLSA CONVENIOS / PARCERIAS ACIC / FUNDAÇÃO DE APOIO</v>
      </c>
      <c r="I137" t="s">
        <v>3807</v>
      </c>
      <c r="J137" t="s">
        <v>4030</v>
      </c>
      <c r="K137" t="s">
        <v>4031</v>
      </c>
      <c r="L137" t="s">
        <v>4032</v>
      </c>
      <c r="M137" t="s">
        <v>3064</v>
      </c>
      <c r="N137" t="s">
        <v>177</v>
      </c>
      <c r="O137" t="s">
        <v>178</v>
      </c>
      <c r="P137" t="s">
        <v>288</v>
      </c>
      <c r="Q137" t="s">
        <v>179</v>
      </c>
      <c r="R137" t="s">
        <v>176</v>
      </c>
      <c r="S137" t="s">
        <v>120</v>
      </c>
      <c r="T137" t="s">
        <v>319</v>
      </c>
      <c r="U137" t="s">
        <v>4033</v>
      </c>
      <c r="V137" t="s">
        <v>779</v>
      </c>
      <c r="W137" t="s">
        <v>669</v>
      </c>
      <c r="X137" s="51" t="str">
        <f t="shared" si="2"/>
        <v>3</v>
      </c>
      <c r="Y137" s="51" t="str">
        <f>IF(T137="","",IF(AND(T137&lt;&gt;'Tabelas auxiliares'!$B$236,T137&lt;&gt;'Tabelas auxiliares'!$B$237),"FOLHA DE PESSOAL",IF(X137='Tabelas auxiliares'!$A$237,"CUSTEIO",IF(X137='Tabelas auxiliares'!$A$236,"INVESTIMENTO","ERRO - VERIFICAR"))))</f>
        <v>CUSTEIO</v>
      </c>
      <c r="Z137" s="44">
        <v>5833.31</v>
      </c>
      <c r="AC137" s="44">
        <v>5833.31</v>
      </c>
    </row>
    <row r="138" spans="1:29" x14ac:dyDescent="0.25">
      <c r="A138" t="s">
        <v>1111</v>
      </c>
      <c r="B138" s="73" t="s">
        <v>537</v>
      </c>
      <c r="C138" s="73" t="s">
        <v>1112</v>
      </c>
      <c r="D138" t="s">
        <v>55</v>
      </c>
      <c r="E138" t="s">
        <v>117</v>
      </c>
      <c r="F138" s="51" t="str">
        <f>IFERROR(VLOOKUP(D138,'Tabelas auxiliares'!$A$3:$B$61,2,FALSE),"")</f>
        <v>PROEC - PRÓ-REITORIA DE EXTENSÃO E CULTURA</v>
      </c>
      <c r="G138" s="51" t="str">
        <f>IFERROR(VLOOKUP($B138,'Tabelas auxiliares'!$A$65:$C$102,2,FALSE),"")</f>
        <v>Convênios</v>
      </c>
      <c r="H138" s="51" t="str">
        <f>IFERROR(VLOOKUP($B138,'Tabelas auxiliares'!$A$65:$C$102,3,FALSE),"")</f>
        <v>BOLSA CONVENIOS / PARCERIAS ACIC / FUNDAÇÃO DE APOIO</v>
      </c>
      <c r="I138" t="s">
        <v>4034</v>
      </c>
      <c r="J138" t="s">
        <v>4035</v>
      </c>
      <c r="K138" t="s">
        <v>4036</v>
      </c>
      <c r="L138" t="s">
        <v>4037</v>
      </c>
      <c r="M138" t="s">
        <v>3064</v>
      </c>
      <c r="N138" t="s">
        <v>177</v>
      </c>
      <c r="O138" t="s">
        <v>178</v>
      </c>
      <c r="P138" t="s">
        <v>288</v>
      </c>
      <c r="Q138" t="s">
        <v>179</v>
      </c>
      <c r="R138" t="s">
        <v>176</v>
      </c>
      <c r="S138" t="s">
        <v>120</v>
      </c>
      <c r="T138" t="s">
        <v>319</v>
      </c>
      <c r="U138" t="s">
        <v>4033</v>
      </c>
      <c r="V138" t="s">
        <v>779</v>
      </c>
      <c r="W138" t="s">
        <v>669</v>
      </c>
      <c r="X138" s="51" t="str">
        <f t="shared" si="2"/>
        <v>3</v>
      </c>
      <c r="Y138" s="51" t="str">
        <f>IF(T138="","",IF(AND(T138&lt;&gt;'Tabelas auxiliares'!$B$236,T138&lt;&gt;'Tabelas auxiliares'!$B$237),"FOLHA DE PESSOAL",IF(X138='Tabelas auxiliares'!$A$237,"CUSTEIO",IF(X138='Tabelas auxiliares'!$A$236,"INVESTIMENTO","ERRO - VERIFICAR"))))</f>
        <v>CUSTEIO</v>
      </c>
      <c r="Z138" s="44">
        <v>14000</v>
      </c>
      <c r="AC138" s="44">
        <v>14000</v>
      </c>
    </row>
    <row r="139" spans="1:29" x14ac:dyDescent="0.25">
      <c r="A139" t="s">
        <v>1111</v>
      </c>
      <c r="B139" s="73" t="s">
        <v>537</v>
      </c>
      <c r="C139" s="73" t="s">
        <v>1112</v>
      </c>
      <c r="D139" t="s">
        <v>55</v>
      </c>
      <c r="E139" t="s">
        <v>117</v>
      </c>
      <c r="F139" s="51" t="str">
        <f>IFERROR(VLOOKUP(D139,'Tabelas auxiliares'!$A$3:$B$61,2,FALSE),"")</f>
        <v>PROEC - PRÓ-REITORIA DE EXTENSÃO E CULTURA</v>
      </c>
      <c r="G139" s="51" t="str">
        <f>IFERROR(VLOOKUP($B139,'Tabelas auxiliares'!$A$65:$C$102,2,FALSE),"")</f>
        <v>Convênios</v>
      </c>
      <c r="H139" s="51" t="str">
        <f>IFERROR(VLOOKUP($B139,'Tabelas auxiliares'!$A$65:$C$102,3,FALSE),"")</f>
        <v>BOLSA CONVENIOS / PARCERIAS ACIC / FUNDAÇÃO DE APOIO</v>
      </c>
      <c r="I139" t="s">
        <v>4038</v>
      </c>
      <c r="J139" t="s">
        <v>4039</v>
      </c>
      <c r="K139" t="s">
        <v>4040</v>
      </c>
      <c r="L139" t="s">
        <v>4041</v>
      </c>
      <c r="M139" t="s">
        <v>3064</v>
      </c>
      <c r="N139" t="s">
        <v>177</v>
      </c>
      <c r="O139" t="s">
        <v>178</v>
      </c>
      <c r="P139" t="s">
        <v>288</v>
      </c>
      <c r="Q139" t="s">
        <v>179</v>
      </c>
      <c r="R139" t="s">
        <v>176</v>
      </c>
      <c r="S139" t="s">
        <v>120</v>
      </c>
      <c r="T139" t="s">
        <v>319</v>
      </c>
      <c r="U139" t="s">
        <v>4042</v>
      </c>
      <c r="V139" t="s">
        <v>779</v>
      </c>
      <c r="W139" t="s">
        <v>669</v>
      </c>
      <c r="X139" s="51" t="str">
        <f t="shared" si="2"/>
        <v>3</v>
      </c>
      <c r="Y139" s="51" t="str">
        <f>IF(T139="","",IF(AND(T139&lt;&gt;'Tabelas auxiliares'!$B$236,T139&lt;&gt;'Tabelas auxiliares'!$B$237),"FOLHA DE PESSOAL",IF(X139='Tabelas auxiliares'!$A$237,"CUSTEIO",IF(X139='Tabelas auxiliares'!$A$236,"INVESTIMENTO","ERRO - VERIFICAR"))))</f>
        <v>CUSTEIO</v>
      </c>
      <c r="Z139" s="44">
        <v>270000</v>
      </c>
      <c r="AC139" s="44">
        <v>270000</v>
      </c>
    </row>
    <row r="140" spans="1:29" x14ac:dyDescent="0.25">
      <c r="A140" t="s">
        <v>1111</v>
      </c>
      <c r="B140" s="73" t="s">
        <v>537</v>
      </c>
      <c r="C140" s="73" t="s">
        <v>1112</v>
      </c>
      <c r="D140" t="s">
        <v>55</v>
      </c>
      <c r="E140" t="s">
        <v>117</v>
      </c>
      <c r="F140" s="51" t="str">
        <f>IFERROR(VLOOKUP(D140,'Tabelas auxiliares'!$A$3:$B$61,2,FALSE),"")</f>
        <v>PROEC - PRÓ-REITORIA DE EXTENSÃO E CULTURA</v>
      </c>
      <c r="G140" s="51" t="str">
        <f>IFERROR(VLOOKUP($B140,'Tabelas auxiliares'!$A$65:$C$102,2,FALSE),"")</f>
        <v>Convênios</v>
      </c>
      <c r="H140" s="51" t="str">
        <f>IFERROR(VLOOKUP($B140,'Tabelas auxiliares'!$A$65:$C$102,3,FALSE),"")</f>
        <v>BOLSA CONVENIOS / PARCERIAS ACIC / FUNDAÇÃO DE APOIO</v>
      </c>
      <c r="I140" t="s">
        <v>4038</v>
      </c>
      <c r="J140" t="s">
        <v>4039</v>
      </c>
      <c r="K140" t="s">
        <v>4043</v>
      </c>
      <c r="L140" t="s">
        <v>4041</v>
      </c>
      <c r="M140" t="s">
        <v>3064</v>
      </c>
      <c r="N140" t="s">
        <v>177</v>
      </c>
      <c r="O140" t="s">
        <v>178</v>
      </c>
      <c r="P140" t="s">
        <v>288</v>
      </c>
      <c r="Q140" t="s">
        <v>179</v>
      </c>
      <c r="R140" t="s">
        <v>176</v>
      </c>
      <c r="S140" t="s">
        <v>120</v>
      </c>
      <c r="T140" t="s">
        <v>319</v>
      </c>
      <c r="U140" t="s">
        <v>4042</v>
      </c>
      <c r="V140" t="s">
        <v>779</v>
      </c>
      <c r="W140" t="s">
        <v>669</v>
      </c>
      <c r="X140" s="51" t="str">
        <f t="shared" si="2"/>
        <v>3</v>
      </c>
      <c r="Y140" s="51" t="str">
        <f>IF(T140="","",IF(AND(T140&lt;&gt;'Tabelas auxiliares'!$B$236,T140&lt;&gt;'Tabelas auxiliares'!$B$237),"FOLHA DE PESSOAL",IF(X140='Tabelas auxiliares'!$A$237,"CUSTEIO",IF(X140='Tabelas auxiliares'!$A$236,"INVESTIMENTO","ERRO - VERIFICAR"))))</f>
        <v>CUSTEIO</v>
      </c>
      <c r="Z140" s="44">
        <v>30000</v>
      </c>
      <c r="AA140" s="44">
        <v>18000</v>
      </c>
      <c r="AB140" s="44">
        <v>4000</v>
      </c>
      <c r="AC140" s="44">
        <v>8000</v>
      </c>
    </row>
    <row r="141" spans="1:29" x14ac:dyDescent="0.25">
      <c r="A141" t="s">
        <v>1111</v>
      </c>
      <c r="B141" s="73" t="s">
        <v>537</v>
      </c>
      <c r="C141" s="73" t="s">
        <v>1112</v>
      </c>
      <c r="D141" t="s">
        <v>88</v>
      </c>
      <c r="E141" t="s">
        <v>117</v>
      </c>
      <c r="F141" s="51" t="str">
        <f>IFERROR(VLOOKUP(D141,'Tabelas auxiliares'!$A$3:$B$61,2,FALSE),"")</f>
        <v>SUGEPE - SUPERINTENDÊNCIA DE GESTÃO DE PESSOAS</v>
      </c>
      <c r="G141" s="51" t="str">
        <f>IFERROR(VLOOKUP($B141,'Tabelas auxiliares'!$A$65:$C$102,2,FALSE),"")</f>
        <v>Convênios</v>
      </c>
      <c r="H141" s="51" t="str">
        <f>IFERROR(VLOOKUP($B141,'Tabelas auxiliares'!$A$65:$C$102,3,FALSE),"")</f>
        <v>BOLSA CONVENIOS / PARCERIAS ACIC / FUNDAÇÃO DE APOIO</v>
      </c>
      <c r="I141" t="s">
        <v>4044</v>
      </c>
      <c r="J141" t="s">
        <v>4045</v>
      </c>
      <c r="K141" t="s">
        <v>4046</v>
      </c>
      <c r="L141" t="s">
        <v>4047</v>
      </c>
      <c r="M141" t="s">
        <v>1909</v>
      </c>
      <c r="N141" t="s">
        <v>177</v>
      </c>
      <c r="O141" t="s">
        <v>178</v>
      </c>
      <c r="P141" t="s">
        <v>288</v>
      </c>
      <c r="Q141" t="s">
        <v>179</v>
      </c>
      <c r="R141" t="s">
        <v>176</v>
      </c>
      <c r="S141" t="s">
        <v>180</v>
      </c>
      <c r="T141" t="s">
        <v>174</v>
      </c>
      <c r="U141" t="s">
        <v>119</v>
      </c>
      <c r="V141" t="s">
        <v>802</v>
      </c>
      <c r="W141" t="s">
        <v>688</v>
      </c>
      <c r="X141" s="51" t="str">
        <f t="shared" si="2"/>
        <v>3</v>
      </c>
      <c r="Y141" s="51" t="str">
        <f>IF(T141="","",IF(AND(T141&lt;&gt;'Tabelas auxiliares'!$B$236,T141&lt;&gt;'Tabelas auxiliares'!$B$237),"FOLHA DE PESSOAL",IF(X141='Tabelas auxiliares'!$A$237,"CUSTEIO",IF(X141='Tabelas auxiliares'!$A$236,"INVESTIMENTO","ERRO - VERIFICAR"))))</f>
        <v>CUSTEIO</v>
      </c>
      <c r="Z141" s="44">
        <v>12950</v>
      </c>
      <c r="AA141" s="44">
        <v>10700</v>
      </c>
      <c r="AC141" s="44">
        <v>2250</v>
      </c>
    </row>
    <row r="142" spans="1:29" x14ac:dyDescent="0.25">
      <c r="A142" t="s">
        <v>1111</v>
      </c>
      <c r="B142" s="73" t="s">
        <v>474</v>
      </c>
      <c r="C142" s="73" t="s">
        <v>1112</v>
      </c>
      <c r="D142" t="s">
        <v>88</v>
      </c>
      <c r="E142" t="s">
        <v>117</v>
      </c>
      <c r="F142" s="51" t="str">
        <f>IFERROR(VLOOKUP(D142,'Tabelas auxiliares'!$A$3:$B$61,2,FALSE),"")</f>
        <v>SUGEPE - SUPERINTENDÊNCIA DE GESTÃO DE PESSOAS</v>
      </c>
      <c r="G142" s="51" t="str">
        <f>IFERROR(VLOOKUP($B142,'Tabelas auxiliares'!$A$65:$C$102,2,FALSE),"")</f>
        <v>Equipamentos - Áreas comuns</v>
      </c>
      <c r="H142" s="51" t="str">
        <f>IFERROR(VLOOKUP($B142,'Tabelas auxiliares'!$A$65:$C$102,3,FALSE),"")</f>
        <v>MOBILIÁRIO / LINHA BRANCA / QUADROS DE AVISO / DISPLAYS / VENTILADORES / BEBEDOUROS / EQUIPAMENTO DE SOM / PROJETORES / CORTINAS E PERSIANAS/DRONER</v>
      </c>
      <c r="I142" t="s">
        <v>3761</v>
      </c>
      <c r="J142" t="s">
        <v>4048</v>
      </c>
      <c r="K142" t="s">
        <v>4049</v>
      </c>
      <c r="L142" t="s">
        <v>4050</v>
      </c>
      <c r="M142" t="s">
        <v>4051</v>
      </c>
      <c r="N142" t="s">
        <v>203</v>
      </c>
      <c r="O142" t="s">
        <v>178</v>
      </c>
      <c r="P142" t="s">
        <v>204</v>
      </c>
      <c r="Q142" t="s">
        <v>179</v>
      </c>
      <c r="R142" t="s">
        <v>176</v>
      </c>
      <c r="S142" t="s">
        <v>120</v>
      </c>
      <c r="T142" t="s">
        <v>174</v>
      </c>
      <c r="U142" t="s">
        <v>121</v>
      </c>
      <c r="V142" t="s">
        <v>4052</v>
      </c>
      <c r="W142" t="s">
        <v>4053</v>
      </c>
      <c r="X142" s="51" t="str">
        <f t="shared" si="2"/>
        <v>4</v>
      </c>
      <c r="Y142" s="51" t="str">
        <f>IF(T142="","",IF(AND(T142&lt;&gt;'Tabelas auxiliares'!$B$236,T142&lt;&gt;'Tabelas auxiliares'!$B$237),"FOLHA DE PESSOAL",IF(X142='Tabelas auxiliares'!$A$237,"CUSTEIO",IF(X142='Tabelas auxiliares'!$A$236,"INVESTIMENTO","ERRO - VERIFICAR"))))</f>
        <v>INVESTIMENTO</v>
      </c>
      <c r="Z142" s="44">
        <v>18214.580000000002</v>
      </c>
      <c r="AC142" s="44">
        <v>18214.580000000002</v>
      </c>
    </row>
    <row r="143" spans="1:29" x14ac:dyDescent="0.25">
      <c r="A143" t="s">
        <v>1111</v>
      </c>
      <c r="B143" s="73" t="s">
        <v>474</v>
      </c>
      <c r="C143" s="73" t="s">
        <v>1112</v>
      </c>
      <c r="D143" t="s">
        <v>88</v>
      </c>
      <c r="E143" t="s">
        <v>117</v>
      </c>
      <c r="F143" s="51" t="str">
        <f>IFERROR(VLOOKUP(D143,'Tabelas auxiliares'!$A$3:$B$61,2,FALSE),"")</f>
        <v>SUGEPE - SUPERINTENDÊNCIA DE GESTÃO DE PESSOAS</v>
      </c>
      <c r="G143" s="51" t="str">
        <f>IFERROR(VLOOKUP($B143,'Tabelas auxiliares'!$A$65:$C$102,2,FALSE),"")</f>
        <v>Equipamentos - Áreas comuns</v>
      </c>
      <c r="H143" s="51" t="str">
        <f>IFERROR(VLOOKUP($B143,'Tabelas auxiliares'!$A$65:$C$102,3,FALSE),"")</f>
        <v>MOBILIÁRIO / LINHA BRANCA / QUADROS DE AVISO / DISPLAYS / VENTILADORES / BEBEDOUROS / EQUIPAMENTO DE SOM / PROJETORES / CORTINAS E PERSIANAS/DRONER</v>
      </c>
      <c r="I143" t="s">
        <v>3761</v>
      </c>
      <c r="J143" t="s">
        <v>4048</v>
      </c>
      <c r="K143" t="s">
        <v>4049</v>
      </c>
      <c r="L143" t="s">
        <v>4050</v>
      </c>
      <c r="M143" t="s">
        <v>4051</v>
      </c>
      <c r="N143" t="s">
        <v>203</v>
      </c>
      <c r="O143" t="s">
        <v>178</v>
      </c>
      <c r="P143" t="s">
        <v>204</v>
      </c>
      <c r="Q143" t="s">
        <v>179</v>
      </c>
      <c r="R143" t="s">
        <v>176</v>
      </c>
      <c r="S143" t="s">
        <v>120</v>
      </c>
      <c r="T143" t="s">
        <v>174</v>
      </c>
      <c r="U143" t="s">
        <v>121</v>
      </c>
      <c r="V143" t="s">
        <v>817</v>
      </c>
      <c r="W143" t="s">
        <v>703</v>
      </c>
      <c r="X143" s="51" t="str">
        <f t="shared" si="2"/>
        <v>4</v>
      </c>
      <c r="Y143" s="51" t="str">
        <f>IF(T143="","",IF(AND(T143&lt;&gt;'Tabelas auxiliares'!$B$236,T143&lt;&gt;'Tabelas auxiliares'!$B$237),"FOLHA DE PESSOAL",IF(X143='Tabelas auxiliares'!$A$237,"CUSTEIO",IF(X143='Tabelas auxiliares'!$A$236,"INVESTIMENTO","ERRO - VERIFICAR"))))</f>
        <v>INVESTIMENTO</v>
      </c>
      <c r="Z143" s="44">
        <v>4380</v>
      </c>
      <c r="AC143" s="44">
        <v>4380</v>
      </c>
    </row>
    <row r="144" spans="1:29" x14ac:dyDescent="0.25">
      <c r="A144" t="s">
        <v>1111</v>
      </c>
      <c r="B144" s="73" t="s">
        <v>477</v>
      </c>
      <c r="C144" s="73" t="s">
        <v>1112</v>
      </c>
      <c r="D144" t="s">
        <v>15</v>
      </c>
      <c r="E144" t="s">
        <v>117</v>
      </c>
      <c r="F144" s="51" t="str">
        <f>IFERROR(VLOOKUP(D144,'Tabelas auxiliares'!$A$3:$B$61,2,FALSE),"")</f>
        <v>PROPES - PRÓ-REITORIA DE PESQUISA / CEM</v>
      </c>
      <c r="G144" s="51" t="str">
        <f>IFERROR(VLOOKUP($B144,'Tabelas auxiliares'!$A$65:$C$102,2,FALSE),"")</f>
        <v>Equipamentos - Laboratórios</v>
      </c>
      <c r="H144" s="51" t="str">
        <f>IFERROR(VLOOKUP($B144,'Tabelas auxiliares'!$A$65:$C$102,3,FALSE),"")</f>
        <v>AQUISICAO POR IMPORTACAO / EQUIPAMENTOS NOVOS / MANUTENÇÃO DE EQUIPAMENTOS LABORATORIAIS</v>
      </c>
      <c r="I144" t="s">
        <v>4054</v>
      </c>
      <c r="J144" t="s">
        <v>4055</v>
      </c>
      <c r="K144" t="s">
        <v>4056</v>
      </c>
      <c r="L144" t="s">
        <v>4057</v>
      </c>
      <c r="M144" t="s">
        <v>4058</v>
      </c>
      <c r="N144" t="s">
        <v>182</v>
      </c>
      <c r="O144" t="s">
        <v>3949</v>
      </c>
      <c r="P144" t="s">
        <v>3950</v>
      </c>
      <c r="Q144" t="s">
        <v>179</v>
      </c>
      <c r="R144" t="s">
        <v>176</v>
      </c>
      <c r="S144" t="s">
        <v>1150</v>
      </c>
      <c r="T144" t="s">
        <v>174</v>
      </c>
      <c r="U144" t="s">
        <v>4059</v>
      </c>
      <c r="V144" t="s">
        <v>2645</v>
      </c>
      <c r="W144" t="s">
        <v>2646</v>
      </c>
      <c r="X144" s="51" t="str">
        <f t="shared" si="2"/>
        <v>3</v>
      </c>
      <c r="Y144" s="51" t="str">
        <f>IF(T144="","",IF(AND(T144&lt;&gt;'Tabelas auxiliares'!$B$236,T144&lt;&gt;'Tabelas auxiliares'!$B$237),"FOLHA DE PESSOAL",IF(X144='Tabelas auxiliares'!$A$237,"CUSTEIO",IF(X144='Tabelas auxiliares'!$A$236,"INVESTIMENTO","ERRO - VERIFICAR"))))</f>
        <v>CUSTEIO</v>
      </c>
      <c r="Z144" s="44">
        <v>15000</v>
      </c>
      <c r="AA144" s="44">
        <v>15000</v>
      </c>
    </row>
    <row r="145" spans="1:29" x14ac:dyDescent="0.25">
      <c r="A145" t="s">
        <v>1111</v>
      </c>
      <c r="B145" s="73" t="s">
        <v>477</v>
      </c>
      <c r="C145" s="73" t="s">
        <v>1112</v>
      </c>
      <c r="D145" t="s">
        <v>161</v>
      </c>
      <c r="E145" t="s">
        <v>117</v>
      </c>
      <c r="F145" s="51" t="str">
        <f>IFERROR(VLOOKUP(D145,'Tabelas auxiliares'!$A$3:$B$61,2,FALSE),"")</f>
        <v>PU - INFRAESTRUTURA PREDIAL * D.U.C</v>
      </c>
      <c r="G145" s="51" t="str">
        <f>IFERROR(VLOOKUP($B145,'Tabelas auxiliares'!$A$65:$C$102,2,FALSE),"")</f>
        <v>Equipamentos - Laboratórios</v>
      </c>
      <c r="H145" s="51" t="str">
        <f>IFERROR(VLOOKUP($B145,'Tabelas auxiliares'!$A$65:$C$102,3,FALSE),"")</f>
        <v>AQUISICAO POR IMPORTACAO / EQUIPAMENTOS NOVOS / MANUTENÇÃO DE EQUIPAMENTOS LABORATORIAIS</v>
      </c>
      <c r="I145" t="s">
        <v>3973</v>
      </c>
      <c r="J145" t="s">
        <v>4060</v>
      </c>
      <c r="K145" t="s">
        <v>4061</v>
      </c>
      <c r="L145" t="s">
        <v>4062</v>
      </c>
      <c r="M145" t="s">
        <v>4063</v>
      </c>
      <c r="N145" t="s">
        <v>203</v>
      </c>
      <c r="O145" t="s">
        <v>178</v>
      </c>
      <c r="P145" t="s">
        <v>204</v>
      </c>
      <c r="Q145" t="s">
        <v>179</v>
      </c>
      <c r="R145" t="s">
        <v>176</v>
      </c>
      <c r="S145" t="s">
        <v>120</v>
      </c>
      <c r="T145" t="s">
        <v>174</v>
      </c>
      <c r="U145" t="s">
        <v>121</v>
      </c>
      <c r="V145" t="s">
        <v>818</v>
      </c>
      <c r="W145" t="s">
        <v>704</v>
      </c>
      <c r="X145" s="51" t="str">
        <f t="shared" si="2"/>
        <v>4</v>
      </c>
      <c r="Y145" s="51" t="str">
        <f>IF(T145="","",IF(AND(T145&lt;&gt;'Tabelas auxiliares'!$B$236,T145&lt;&gt;'Tabelas auxiliares'!$B$237),"FOLHA DE PESSOAL",IF(X145='Tabelas auxiliares'!$A$237,"CUSTEIO",IF(X145='Tabelas auxiliares'!$A$236,"INVESTIMENTO","ERRO - VERIFICAR"))))</f>
        <v>INVESTIMENTO</v>
      </c>
      <c r="Z145" s="44">
        <v>58000</v>
      </c>
      <c r="AC145" s="44">
        <v>58000</v>
      </c>
    </row>
    <row r="146" spans="1:29" x14ac:dyDescent="0.25">
      <c r="A146" t="s">
        <v>1111</v>
      </c>
      <c r="B146" s="73" t="s">
        <v>477</v>
      </c>
      <c r="C146" s="73" t="s">
        <v>1112</v>
      </c>
      <c r="D146" t="s">
        <v>41</v>
      </c>
      <c r="E146" t="s">
        <v>117</v>
      </c>
      <c r="F146" s="51" t="str">
        <f>IFERROR(VLOOKUP(D146,'Tabelas auxiliares'!$A$3:$B$61,2,FALSE),"")</f>
        <v>CECS - CENTRO DE ENG., MODELAGEM E CIÊNCIAS SOCIAIS APLICADAS</v>
      </c>
      <c r="G146" s="51" t="str">
        <f>IFERROR(VLOOKUP($B146,'Tabelas auxiliares'!$A$65:$C$102,2,FALSE),"")</f>
        <v>Equipamentos - Laboratórios</v>
      </c>
      <c r="H146" s="51" t="str">
        <f>IFERROR(VLOOKUP($B146,'Tabelas auxiliares'!$A$65:$C$102,3,FALSE),"")</f>
        <v>AQUISICAO POR IMPORTACAO / EQUIPAMENTOS NOVOS / MANUTENÇÃO DE EQUIPAMENTOS LABORATORIAIS</v>
      </c>
      <c r="I146" t="s">
        <v>3973</v>
      </c>
      <c r="J146" t="s">
        <v>4064</v>
      </c>
      <c r="K146" t="s">
        <v>4065</v>
      </c>
      <c r="L146" t="s">
        <v>4066</v>
      </c>
      <c r="M146" t="s">
        <v>4067</v>
      </c>
      <c r="N146" t="s">
        <v>203</v>
      </c>
      <c r="O146" t="s">
        <v>178</v>
      </c>
      <c r="P146" t="s">
        <v>204</v>
      </c>
      <c r="Q146" t="s">
        <v>179</v>
      </c>
      <c r="R146" t="s">
        <v>176</v>
      </c>
      <c r="S146" t="s">
        <v>120</v>
      </c>
      <c r="T146" t="s">
        <v>174</v>
      </c>
      <c r="U146" t="s">
        <v>121</v>
      </c>
      <c r="V146" t="s">
        <v>818</v>
      </c>
      <c r="W146" t="s">
        <v>704</v>
      </c>
      <c r="X146" s="51" t="str">
        <f t="shared" si="2"/>
        <v>4</v>
      </c>
      <c r="Y146" s="51" t="str">
        <f>IF(T146="","",IF(AND(T146&lt;&gt;'Tabelas auxiliares'!$B$236,T146&lt;&gt;'Tabelas auxiliares'!$B$237),"FOLHA DE PESSOAL",IF(X146='Tabelas auxiliares'!$A$237,"CUSTEIO",IF(X146='Tabelas auxiliares'!$A$236,"INVESTIMENTO","ERRO - VERIFICAR"))))</f>
        <v>INVESTIMENTO</v>
      </c>
      <c r="Z146" s="44">
        <v>3880</v>
      </c>
      <c r="AC146" s="44">
        <v>3880</v>
      </c>
    </row>
    <row r="147" spans="1:29" x14ac:dyDescent="0.25">
      <c r="A147" t="s">
        <v>1111</v>
      </c>
      <c r="B147" s="73" t="s">
        <v>477</v>
      </c>
      <c r="C147" s="73" t="s">
        <v>1112</v>
      </c>
      <c r="D147" t="s">
        <v>41</v>
      </c>
      <c r="E147" t="s">
        <v>117</v>
      </c>
      <c r="F147" s="51" t="str">
        <f>IFERROR(VLOOKUP(D147,'Tabelas auxiliares'!$A$3:$B$61,2,FALSE),"")</f>
        <v>CECS - CENTRO DE ENG., MODELAGEM E CIÊNCIAS SOCIAIS APLICADAS</v>
      </c>
      <c r="G147" s="51" t="str">
        <f>IFERROR(VLOOKUP($B147,'Tabelas auxiliares'!$A$65:$C$102,2,FALSE),"")</f>
        <v>Equipamentos - Laboratórios</v>
      </c>
      <c r="H147" s="51" t="str">
        <f>IFERROR(VLOOKUP($B147,'Tabelas auxiliares'!$A$65:$C$102,3,FALSE),"")</f>
        <v>AQUISICAO POR IMPORTACAO / EQUIPAMENTOS NOVOS / MANUTENÇÃO DE EQUIPAMENTOS LABORATORIAIS</v>
      </c>
      <c r="I147" t="s">
        <v>3973</v>
      </c>
      <c r="J147" t="s">
        <v>4064</v>
      </c>
      <c r="K147" t="s">
        <v>4068</v>
      </c>
      <c r="L147" t="s">
        <v>4066</v>
      </c>
      <c r="M147" t="s">
        <v>4069</v>
      </c>
      <c r="N147" t="s">
        <v>203</v>
      </c>
      <c r="O147" t="s">
        <v>178</v>
      </c>
      <c r="P147" t="s">
        <v>204</v>
      </c>
      <c r="Q147" t="s">
        <v>179</v>
      </c>
      <c r="R147" t="s">
        <v>176</v>
      </c>
      <c r="S147" t="s">
        <v>120</v>
      </c>
      <c r="T147" t="s">
        <v>174</v>
      </c>
      <c r="U147" t="s">
        <v>121</v>
      </c>
      <c r="V147" t="s">
        <v>818</v>
      </c>
      <c r="W147" t="s">
        <v>704</v>
      </c>
      <c r="X147" s="51" t="str">
        <f t="shared" si="2"/>
        <v>4</v>
      </c>
      <c r="Y147" s="51" t="str">
        <f>IF(T147="","",IF(AND(T147&lt;&gt;'Tabelas auxiliares'!$B$236,T147&lt;&gt;'Tabelas auxiliares'!$B$237),"FOLHA DE PESSOAL",IF(X147='Tabelas auxiliares'!$A$237,"CUSTEIO",IF(X147='Tabelas auxiliares'!$A$236,"INVESTIMENTO","ERRO - VERIFICAR"))))</f>
        <v>INVESTIMENTO</v>
      </c>
      <c r="Z147" s="44">
        <v>2626</v>
      </c>
      <c r="AC147" s="44">
        <v>2626</v>
      </c>
    </row>
    <row r="148" spans="1:29" x14ac:dyDescent="0.25">
      <c r="A148" t="s">
        <v>1111</v>
      </c>
      <c r="B148" s="73" t="s">
        <v>477</v>
      </c>
      <c r="C148" s="73" t="s">
        <v>1112</v>
      </c>
      <c r="D148" t="s">
        <v>41</v>
      </c>
      <c r="E148" t="s">
        <v>117</v>
      </c>
      <c r="F148" s="51" t="str">
        <f>IFERROR(VLOOKUP(D148,'Tabelas auxiliares'!$A$3:$B$61,2,FALSE),"")</f>
        <v>CECS - CENTRO DE ENG., MODELAGEM E CIÊNCIAS SOCIAIS APLICADAS</v>
      </c>
      <c r="G148" s="51" t="str">
        <f>IFERROR(VLOOKUP($B148,'Tabelas auxiliares'!$A$65:$C$102,2,FALSE),"")</f>
        <v>Equipamentos - Laboratórios</v>
      </c>
      <c r="H148" s="51" t="str">
        <f>IFERROR(VLOOKUP($B148,'Tabelas auxiliares'!$A$65:$C$102,3,FALSE),"")</f>
        <v>AQUISICAO POR IMPORTACAO / EQUIPAMENTOS NOVOS / MANUTENÇÃO DE EQUIPAMENTOS LABORATORIAIS</v>
      </c>
      <c r="I148" t="s">
        <v>3973</v>
      </c>
      <c r="J148" t="s">
        <v>4064</v>
      </c>
      <c r="K148" t="s">
        <v>4070</v>
      </c>
      <c r="L148" t="s">
        <v>4066</v>
      </c>
      <c r="M148" t="s">
        <v>4071</v>
      </c>
      <c r="N148" t="s">
        <v>203</v>
      </c>
      <c r="O148" t="s">
        <v>178</v>
      </c>
      <c r="P148" t="s">
        <v>204</v>
      </c>
      <c r="Q148" t="s">
        <v>179</v>
      </c>
      <c r="R148" t="s">
        <v>176</v>
      </c>
      <c r="S148" t="s">
        <v>120</v>
      </c>
      <c r="T148" t="s">
        <v>174</v>
      </c>
      <c r="U148" t="s">
        <v>121</v>
      </c>
      <c r="V148" t="s">
        <v>818</v>
      </c>
      <c r="W148" t="s">
        <v>704</v>
      </c>
      <c r="X148" s="51" t="str">
        <f t="shared" si="2"/>
        <v>4</v>
      </c>
      <c r="Y148" s="51" t="str">
        <f>IF(T148="","",IF(AND(T148&lt;&gt;'Tabelas auxiliares'!$B$236,T148&lt;&gt;'Tabelas auxiliares'!$B$237),"FOLHA DE PESSOAL",IF(X148='Tabelas auxiliares'!$A$237,"CUSTEIO",IF(X148='Tabelas auxiliares'!$A$236,"INVESTIMENTO","ERRO - VERIFICAR"))))</f>
        <v>INVESTIMENTO</v>
      </c>
      <c r="Z148" s="44">
        <v>4175.22</v>
      </c>
      <c r="AC148" s="44">
        <v>4175.22</v>
      </c>
    </row>
    <row r="149" spans="1:29" x14ac:dyDescent="0.25">
      <c r="A149" t="s">
        <v>1111</v>
      </c>
      <c r="B149" s="73" t="s">
        <v>477</v>
      </c>
      <c r="C149" s="73" t="s">
        <v>1112</v>
      </c>
      <c r="D149" t="s">
        <v>41</v>
      </c>
      <c r="E149" t="s">
        <v>117</v>
      </c>
      <c r="F149" s="51" t="str">
        <f>IFERROR(VLOOKUP(D149,'Tabelas auxiliares'!$A$3:$B$61,2,FALSE),"")</f>
        <v>CECS - CENTRO DE ENG., MODELAGEM E CIÊNCIAS SOCIAIS APLICADAS</v>
      </c>
      <c r="G149" s="51" t="str">
        <f>IFERROR(VLOOKUP($B149,'Tabelas auxiliares'!$A$65:$C$102,2,FALSE),"")</f>
        <v>Equipamentos - Laboratórios</v>
      </c>
      <c r="H149" s="51" t="str">
        <f>IFERROR(VLOOKUP($B149,'Tabelas auxiliares'!$A$65:$C$102,3,FALSE),"")</f>
        <v>AQUISICAO POR IMPORTACAO / EQUIPAMENTOS NOVOS / MANUTENÇÃO DE EQUIPAMENTOS LABORATORIAIS</v>
      </c>
      <c r="I149" t="s">
        <v>3973</v>
      </c>
      <c r="J149" t="s">
        <v>4064</v>
      </c>
      <c r="K149" t="s">
        <v>4072</v>
      </c>
      <c r="L149" t="s">
        <v>4066</v>
      </c>
      <c r="M149" t="s">
        <v>2118</v>
      </c>
      <c r="N149" t="s">
        <v>203</v>
      </c>
      <c r="O149" t="s">
        <v>178</v>
      </c>
      <c r="P149" t="s">
        <v>204</v>
      </c>
      <c r="Q149" t="s">
        <v>179</v>
      </c>
      <c r="R149" t="s">
        <v>176</v>
      </c>
      <c r="S149" t="s">
        <v>120</v>
      </c>
      <c r="T149" t="s">
        <v>174</v>
      </c>
      <c r="U149" t="s">
        <v>121</v>
      </c>
      <c r="V149" t="s">
        <v>818</v>
      </c>
      <c r="W149" t="s">
        <v>704</v>
      </c>
      <c r="X149" s="51" t="str">
        <f t="shared" si="2"/>
        <v>4</v>
      </c>
      <c r="Y149" s="51" t="str">
        <f>IF(T149="","",IF(AND(T149&lt;&gt;'Tabelas auxiliares'!$B$236,T149&lt;&gt;'Tabelas auxiliares'!$B$237),"FOLHA DE PESSOAL",IF(X149='Tabelas auxiliares'!$A$237,"CUSTEIO",IF(X149='Tabelas auxiliares'!$A$236,"INVESTIMENTO","ERRO - VERIFICAR"))))</f>
        <v>INVESTIMENTO</v>
      </c>
      <c r="Z149" s="44">
        <v>2861.46</v>
      </c>
      <c r="AC149" s="44">
        <v>2861.46</v>
      </c>
    </row>
    <row r="150" spans="1:29" x14ac:dyDescent="0.25">
      <c r="A150" t="s">
        <v>1111</v>
      </c>
      <c r="B150" s="73" t="s">
        <v>477</v>
      </c>
      <c r="C150" s="73" t="s">
        <v>1112</v>
      </c>
      <c r="D150" t="s">
        <v>41</v>
      </c>
      <c r="E150" t="s">
        <v>117</v>
      </c>
      <c r="F150" s="51" t="str">
        <f>IFERROR(VLOOKUP(D150,'Tabelas auxiliares'!$A$3:$B$61,2,FALSE),"")</f>
        <v>CECS - CENTRO DE ENG., MODELAGEM E CIÊNCIAS SOCIAIS APLICADAS</v>
      </c>
      <c r="G150" s="51" t="str">
        <f>IFERROR(VLOOKUP($B150,'Tabelas auxiliares'!$A$65:$C$102,2,FALSE),"")</f>
        <v>Equipamentos - Laboratórios</v>
      </c>
      <c r="H150" s="51" t="str">
        <f>IFERROR(VLOOKUP($B150,'Tabelas auxiliares'!$A$65:$C$102,3,FALSE),"")</f>
        <v>AQUISICAO POR IMPORTACAO / EQUIPAMENTOS NOVOS / MANUTENÇÃO DE EQUIPAMENTOS LABORATORIAIS</v>
      </c>
      <c r="I150" t="s">
        <v>3973</v>
      </c>
      <c r="J150" t="s">
        <v>4064</v>
      </c>
      <c r="K150" t="s">
        <v>4073</v>
      </c>
      <c r="L150" t="s">
        <v>4066</v>
      </c>
      <c r="M150" t="s">
        <v>4074</v>
      </c>
      <c r="N150" t="s">
        <v>203</v>
      </c>
      <c r="O150" t="s">
        <v>178</v>
      </c>
      <c r="P150" t="s">
        <v>204</v>
      </c>
      <c r="Q150" t="s">
        <v>179</v>
      </c>
      <c r="R150" t="s">
        <v>176</v>
      </c>
      <c r="S150" t="s">
        <v>120</v>
      </c>
      <c r="T150" t="s">
        <v>174</v>
      </c>
      <c r="U150" t="s">
        <v>121</v>
      </c>
      <c r="V150" t="s">
        <v>2113</v>
      </c>
      <c r="W150" t="s">
        <v>2114</v>
      </c>
      <c r="X150" s="51" t="str">
        <f t="shared" si="2"/>
        <v>4</v>
      </c>
      <c r="Y150" s="51" t="str">
        <f>IF(T150="","",IF(AND(T150&lt;&gt;'Tabelas auxiliares'!$B$236,T150&lt;&gt;'Tabelas auxiliares'!$B$237),"FOLHA DE PESSOAL",IF(X150='Tabelas auxiliares'!$A$237,"CUSTEIO",IF(X150='Tabelas auxiliares'!$A$236,"INVESTIMENTO","ERRO - VERIFICAR"))))</f>
        <v>INVESTIMENTO</v>
      </c>
      <c r="Z150" s="44">
        <v>3600</v>
      </c>
      <c r="AC150" s="44">
        <v>3600</v>
      </c>
    </row>
    <row r="151" spans="1:29" x14ac:dyDescent="0.25">
      <c r="A151" t="s">
        <v>1111</v>
      </c>
      <c r="B151" s="73" t="s">
        <v>477</v>
      </c>
      <c r="C151" s="73" t="s">
        <v>1112</v>
      </c>
      <c r="D151" t="s">
        <v>41</v>
      </c>
      <c r="E151" t="s">
        <v>117</v>
      </c>
      <c r="F151" s="51" t="str">
        <f>IFERROR(VLOOKUP(D151,'Tabelas auxiliares'!$A$3:$B$61,2,FALSE),"")</f>
        <v>CECS - CENTRO DE ENG., MODELAGEM E CIÊNCIAS SOCIAIS APLICADAS</v>
      </c>
      <c r="G151" s="51" t="str">
        <f>IFERROR(VLOOKUP($B151,'Tabelas auxiliares'!$A$65:$C$102,2,FALSE),"")</f>
        <v>Equipamentos - Laboratórios</v>
      </c>
      <c r="H151" s="51" t="str">
        <f>IFERROR(VLOOKUP($B151,'Tabelas auxiliares'!$A$65:$C$102,3,FALSE),"")</f>
        <v>AQUISICAO POR IMPORTACAO / EQUIPAMENTOS NOVOS / MANUTENÇÃO DE EQUIPAMENTOS LABORATORIAIS</v>
      </c>
      <c r="I151" t="s">
        <v>3973</v>
      </c>
      <c r="J151" t="s">
        <v>4064</v>
      </c>
      <c r="K151" t="s">
        <v>4075</v>
      </c>
      <c r="L151" t="s">
        <v>4066</v>
      </c>
      <c r="M151" t="s">
        <v>4076</v>
      </c>
      <c r="N151" t="s">
        <v>203</v>
      </c>
      <c r="O151" t="s">
        <v>178</v>
      </c>
      <c r="P151" t="s">
        <v>204</v>
      </c>
      <c r="Q151" t="s">
        <v>179</v>
      </c>
      <c r="R151" t="s">
        <v>176</v>
      </c>
      <c r="S151" t="s">
        <v>120</v>
      </c>
      <c r="T151" t="s">
        <v>174</v>
      </c>
      <c r="U151" t="s">
        <v>121</v>
      </c>
      <c r="V151" t="s">
        <v>818</v>
      </c>
      <c r="W151" t="s">
        <v>704</v>
      </c>
      <c r="X151" s="51" t="str">
        <f t="shared" si="2"/>
        <v>4</v>
      </c>
      <c r="Y151" s="51" t="str">
        <f>IF(T151="","",IF(AND(T151&lt;&gt;'Tabelas auxiliares'!$B$236,T151&lt;&gt;'Tabelas auxiliares'!$B$237),"FOLHA DE PESSOAL",IF(X151='Tabelas auxiliares'!$A$237,"CUSTEIO",IF(X151='Tabelas auxiliares'!$A$236,"INVESTIMENTO","ERRO - VERIFICAR"))))</f>
        <v>INVESTIMENTO</v>
      </c>
      <c r="Z151" s="44">
        <v>5900</v>
      </c>
      <c r="AC151" s="44">
        <v>5900</v>
      </c>
    </row>
    <row r="152" spans="1:29" x14ac:dyDescent="0.25">
      <c r="A152" t="s">
        <v>1111</v>
      </c>
      <c r="B152" s="73" t="s">
        <v>477</v>
      </c>
      <c r="C152" s="73" t="s">
        <v>1112</v>
      </c>
      <c r="D152" t="s">
        <v>41</v>
      </c>
      <c r="E152" t="s">
        <v>117</v>
      </c>
      <c r="F152" s="51" t="str">
        <f>IFERROR(VLOOKUP(D152,'Tabelas auxiliares'!$A$3:$B$61,2,FALSE),"")</f>
        <v>CECS - CENTRO DE ENG., MODELAGEM E CIÊNCIAS SOCIAIS APLICADAS</v>
      </c>
      <c r="G152" s="51" t="str">
        <f>IFERROR(VLOOKUP($B152,'Tabelas auxiliares'!$A$65:$C$102,2,FALSE),"")</f>
        <v>Equipamentos - Laboratórios</v>
      </c>
      <c r="H152" s="51" t="str">
        <f>IFERROR(VLOOKUP($B152,'Tabelas auxiliares'!$A$65:$C$102,3,FALSE),"")</f>
        <v>AQUISICAO POR IMPORTACAO / EQUIPAMENTOS NOVOS / MANUTENÇÃO DE EQUIPAMENTOS LABORATORIAIS</v>
      </c>
      <c r="I152" t="s">
        <v>3973</v>
      </c>
      <c r="J152" t="s">
        <v>4064</v>
      </c>
      <c r="K152" t="s">
        <v>4077</v>
      </c>
      <c r="L152" t="s">
        <v>4066</v>
      </c>
      <c r="M152" t="s">
        <v>4078</v>
      </c>
      <c r="N152" t="s">
        <v>203</v>
      </c>
      <c r="O152" t="s">
        <v>178</v>
      </c>
      <c r="P152" t="s">
        <v>204</v>
      </c>
      <c r="Q152" t="s">
        <v>179</v>
      </c>
      <c r="R152" t="s">
        <v>176</v>
      </c>
      <c r="S152" t="s">
        <v>120</v>
      </c>
      <c r="T152" t="s">
        <v>174</v>
      </c>
      <c r="U152" t="s">
        <v>121</v>
      </c>
      <c r="V152" t="s">
        <v>818</v>
      </c>
      <c r="W152" t="s">
        <v>704</v>
      </c>
      <c r="X152" s="51" t="str">
        <f t="shared" si="2"/>
        <v>4</v>
      </c>
      <c r="Y152" s="51" t="str">
        <f>IF(T152="","",IF(AND(T152&lt;&gt;'Tabelas auxiliares'!$B$236,T152&lt;&gt;'Tabelas auxiliares'!$B$237),"FOLHA DE PESSOAL",IF(X152='Tabelas auxiliares'!$A$237,"CUSTEIO",IF(X152='Tabelas auxiliares'!$A$236,"INVESTIMENTO","ERRO - VERIFICAR"))))</f>
        <v>INVESTIMENTO</v>
      </c>
      <c r="Z152" s="44">
        <v>5499.99</v>
      </c>
      <c r="AC152" s="44">
        <v>5499.99</v>
      </c>
    </row>
    <row r="153" spans="1:29" x14ac:dyDescent="0.25">
      <c r="A153" t="s">
        <v>1111</v>
      </c>
      <c r="B153" s="73" t="s">
        <v>477</v>
      </c>
      <c r="C153" s="73" t="s">
        <v>1112</v>
      </c>
      <c r="D153" t="s">
        <v>41</v>
      </c>
      <c r="E153" t="s">
        <v>117</v>
      </c>
      <c r="F153" s="51" t="str">
        <f>IFERROR(VLOOKUP(D153,'Tabelas auxiliares'!$A$3:$B$61,2,FALSE),"")</f>
        <v>CECS - CENTRO DE ENG., MODELAGEM E CIÊNCIAS SOCIAIS APLICADAS</v>
      </c>
      <c r="G153" s="51" t="str">
        <f>IFERROR(VLOOKUP($B153,'Tabelas auxiliares'!$A$65:$C$102,2,FALSE),"")</f>
        <v>Equipamentos - Laboratórios</v>
      </c>
      <c r="H153" s="51" t="str">
        <f>IFERROR(VLOOKUP($B153,'Tabelas auxiliares'!$A$65:$C$102,3,FALSE),"")</f>
        <v>AQUISICAO POR IMPORTACAO / EQUIPAMENTOS NOVOS / MANUTENÇÃO DE EQUIPAMENTOS LABORATORIAIS</v>
      </c>
      <c r="I153" t="s">
        <v>4079</v>
      </c>
      <c r="J153" t="s">
        <v>4080</v>
      </c>
      <c r="K153" t="s">
        <v>4081</v>
      </c>
      <c r="L153" t="s">
        <v>4082</v>
      </c>
      <c r="M153" t="s">
        <v>4083</v>
      </c>
      <c r="N153" t="s">
        <v>203</v>
      </c>
      <c r="O153" t="s">
        <v>178</v>
      </c>
      <c r="P153" t="s">
        <v>204</v>
      </c>
      <c r="Q153" t="s">
        <v>179</v>
      </c>
      <c r="R153" t="s">
        <v>176</v>
      </c>
      <c r="S153" t="s">
        <v>120</v>
      </c>
      <c r="T153" t="s">
        <v>174</v>
      </c>
      <c r="U153" t="s">
        <v>121</v>
      </c>
      <c r="V153" t="s">
        <v>818</v>
      </c>
      <c r="W153" t="s">
        <v>704</v>
      </c>
      <c r="X153" s="51" t="str">
        <f t="shared" si="2"/>
        <v>4</v>
      </c>
      <c r="Y153" s="51" t="str">
        <f>IF(T153="","",IF(AND(T153&lt;&gt;'Tabelas auxiliares'!$B$236,T153&lt;&gt;'Tabelas auxiliares'!$B$237),"FOLHA DE PESSOAL",IF(X153='Tabelas auxiliares'!$A$237,"CUSTEIO",IF(X153='Tabelas auxiliares'!$A$236,"INVESTIMENTO","ERRO - VERIFICAR"))))</f>
        <v>INVESTIMENTO</v>
      </c>
      <c r="Z153" s="44">
        <v>18000</v>
      </c>
      <c r="AC153" s="44">
        <v>18000</v>
      </c>
    </row>
    <row r="154" spans="1:29" x14ac:dyDescent="0.25">
      <c r="A154" t="s">
        <v>1111</v>
      </c>
      <c r="B154" s="73" t="s">
        <v>477</v>
      </c>
      <c r="C154" s="73" t="s">
        <v>1112</v>
      </c>
      <c r="D154" t="s">
        <v>41</v>
      </c>
      <c r="E154" t="s">
        <v>117</v>
      </c>
      <c r="F154" s="51" t="str">
        <f>IFERROR(VLOOKUP(D154,'Tabelas auxiliares'!$A$3:$B$61,2,FALSE),"")</f>
        <v>CECS - CENTRO DE ENG., MODELAGEM E CIÊNCIAS SOCIAIS APLICADAS</v>
      </c>
      <c r="G154" s="51" t="str">
        <f>IFERROR(VLOOKUP($B154,'Tabelas auxiliares'!$A$65:$C$102,2,FALSE),"")</f>
        <v>Equipamentos - Laboratórios</v>
      </c>
      <c r="H154" s="51" t="str">
        <f>IFERROR(VLOOKUP($B154,'Tabelas auxiliares'!$A$65:$C$102,3,FALSE),"")</f>
        <v>AQUISICAO POR IMPORTACAO / EQUIPAMENTOS NOVOS / MANUTENÇÃO DE EQUIPAMENTOS LABORATORIAIS</v>
      </c>
      <c r="I154" t="s">
        <v>4079</v>
      </c>
      <c r="J154" t="s">
        <v>4080</v>
      </c>
      <c r="K154" t="s">
        <v>4084</v>
      </c>
      <c r="L154" t="s">
        <v>4082</v>
      </c>
      <c r="M154" t="s">
        <v>4085</v>
      </c>
      <c r="N154" t="s">
        <v>203</v>
      </c>
      <c r="O154" t="s">
        <v>178</v>
      </c>
      <c r="P154" t="s">
        <v>204</v>
      </c>
      <c r="Q154" t="s">
        <v>179</v>
      </c>
      <c r="R154" t="s">
        <v>176</v>
      </c>
      <c r="S154" t="s">
        <v>120</v>
      </c>
      <c r="T154" t="s">
        <v>174</v>
      </c>
      <c r="U154" t="s">
        <v>121</v>
      </c>
      <c r="V154" t="s">
        <v>818</v>
      </c>
      <c r="W154" t="s">
        <v>704</v>
      </c>
      <c r="X154" s="51" t="str">
        <f t="shared" si="2"/>
        <v>4</v>
      </c>
      <c r="Y154" s="51" t="str">
        <f>IF(T154="","",IF(AND(T154&lt;&gt;'Tabelas auxiliares'!$B$236,T154&lt;&gt;'Tabelas auxiliares'!$B$237),"FOLHA DE PESSOAL",IF(X154='Tabelas auxiliares'!$A$237,"CUSTEIO",IF(X154='Tabelas auxiliares'!$A$236,"INVESTIMENTO","ERRO - VERIFICAR"))))</f>
        <v>INVESTIMENTO</v>
      </c>
      <c r="Z154" s="44">
        <v>5350.84</v>
      </c>
      <c r="AC154" s="44">
        <v>5350.84</v>
      </c>
    </row>
    <row r="155" spans="1:29" x14ac:dyDescent="0.25">
      <c r="A155" t="s">
        <v>1111</v>
      </c>
      <c r="B155" s="73" t="s">
        <v>477</v>
      </c>
      <c r="C155" s="73" t="s">
        <v>1112</v>
      </c>
      <c r="D155" t="s">
        <v>41</v>
      </c>
      <c r="E155" t="s">
        <v>117</v>
      </c>
      <c r="F155" s="51" t="str">
        <f>IFERROR(VLOOKUP(D155,'Tabelas auxiliares'!$A$3:$B$61,2,FALSE),"")</f>
        <v>CECS - CENTRO DE ENG., MODELAGEM E CIÊNCIAS SOCIAIS APLICADAS</v>
      </c>
      <c r="G155" s="51" t="str">
        <f>IFERROR(VLOOKUP($B155,'Tabelas auxiliares'!$A$65:$C$102,2,FALSE),"")</f>
        <v>Equipamentos - Laboratórios</v>
      </c>
      <c r="H155" s="51" t="str">
        <f>IFERROR(VLOOKUP($B155,'Tabelas auxiliares'!$A$65:$C$102,3,FALSE),"")</f>
        <v>AQUISICAO POR IMPORTACAO / EQUIPAMENTOS NOVOS / MANUTENÇÃO DE EQUIPAMENTOS LABORATORIAIS</v>
      </c>
      <c r="I155" t="s">
        <v>4079</v>
      </c>
      <c r="J155" t="s">
        <v>4080</v>
      </c>
      <c r="K155" t="s">
        <v>4086</v>
      </c>
      <c r="L155" t="s">
        <v>4082</v>
      </c>
      <c r="M155" t="s">
        <v>4087</v>
      </c>
      <c r="N155" t="s">
        <v>203</v>
      </c>
      <c r="O155" t="s">
        <v>178</v>
      </c>
      <c r="P155" t="s">
        <v>204</v>
      </c>
      <c r="Q155" t="s">
        <v>179</v>
      </c>
      <c r="R155" t="s">
        <v>176</v>
      </c>
      <c r="S155" t="s">
        <v>120</v>
      </c>
      <c r="T155" t="s">
        <v>174</v>
      </c>
      <c r="U155" t="s">
        <v>121</v>
      </c>
      <c r="V155" t="s">
        <v>818</v>
      </c>
      <c r="W155" t="s">
        <v>704</v>
      </c>
      <c r="X155" s="51" t="str">
        <f t="shared" si="2"/>
        <v>4</v>
      </c>
      <c r="Y155" s="51" t="str">
        <f>IF(T155="","",IF(AND(T155&lt;&gt;'Tabelas auxiliares'!$B$236,T155&lt;&gt;'Tabelas auxiliares'!$B$237),"FOLHA DE PESSOAL",IF(X155='Tabelas auxiliares'!$A$237,"CUSTEIO",IF(X155='Tabelas auxiliares'!$A$236,"INVESTIMENTO","ERRO - VERIFICAR"))))</f>
        <v>INVESTIMENTO</v>
      </c>
      <c r="Z155" s="44">
        <v>17800</v>
      </c>
      <c r="AC155" s="44">
        <v>17800</v>
      </c>
    </row>
    <row r="156" spans="1:29" x14ac:dyDescent="0.25">
      <c r="A156" t="s">
        <v>1111</v>
      </c>
      <c r="B156" s="73" t="s">
        <v>477</v>
      </c>
      <c r="C156" s="73" t="s">
        <v>1112</v>
      </c>
      <c r="D156" t="s">
        <v>41</v>
      </c>
      <c r="E156" t="s">
        <v>117</v>
      </c>
      <c r="F156" s="51" t="str">
        <f>IFERROR(VLOOKUP(D156,'Tabelas auxiliares'!$A$3:$B$61,2,FALSE),"")</f>
        <v>CECS - CENTRO DE ENG., MODELAGEM E CIÊNCIAS SOCIAIS APLICADAS</v>
      </c>
      <c r="G156" s="51" t="str">
        <f>IFERROR(VLOOKUP($B156,'Tabelas auxiliares'!$A$65:$C$102,2,FALSE),"")</f>
        <v>Equipamentos - Laboratórios</v>
      </c>
      <c r="H156" s="51" t="str">
        <f>IFERROR(VLOOKUP($B156,'Tabelas auxiliares'!$A$65:$C$102,3,FALSE),"")</f>
        <v>AQUISICAO POR IMPORTACAO / EQUIPAMENTOS NOVOS / MANUTENÇÃO DE EQUIPAMENTOS LABORATORIAIS</v>
      </c>
      <c r="I156" t="s">
        <v>3682</v>
      </c>
      <c r="J156" t="s">
        <v>4080</v>
      </c>
      <c r="K156" t="s">
        <v>4088</v>
      </c>
      <c r="L156" t="s">
        <v>4082</v>
      </c>
      <c r="M156" t="s">
        <v>2100</v>
      </c>
      <c r="N156" t="s">
        <v>203</v>
      </c>
      <c r="O156" t="s">
        <v>178</v>
      </c>
      <c r="P156" t="s">
        <v>204</v>
      </c>
      <c r="Q156" t="s">
        <v>179</v>
      </c>
      <c r="R156" t="s">
        <v>176</v>
      </c>
      <c r="S156" t="s">
        <v>120</v>
      </c>
      <c r="T156" t="s">
        <v>174</v>
      </c>
      <c r="U156" t="s">
        <v>121</v>
      </c>
      <c r="V156" t="s">
        <v>818</v>
      </c>
      <c r="W156" t="s">
        <v>704</v>
      </c>
      <c r="X156" s="51" t="str">
        <f t="shared" si="2"/>
        <v>4</v>
      </c>
      <c r="Y156" s="51" t="str">
        <f>IF(T156="","",IF(AND(T156&lt;&gt;'Tabelas auxiliares'!$B$236,T156&lt;&gt;'Tabelas auxiliares'!$B$237),"FOLHA DE PESSOAL",IF(X156='Tabelas auxiliares'!$A$237,"CUSTEIO",IF(X156='Tabelas auxiliares'!$A$236,"INVESTIMENTO","ERRO - VERIFICAR"))))</f>
        <v>INVESTIMENTO</v>
      </c>
      <c r="Z156" s="44">
        <v>24000</v>
      </c>
      <c r="AC156" s="44">
        <v>24000</v>
      </c>
    </row>
    <row r="157" spans="1:29" x14ac:dyDescent="0.25">
      <c r="A157" t="s">
        <v>1111</v>
      </c>
      <c r="B157" s="73" t="s">
        <v>477</v>
      </c>
      <c r="C157" s="73" t="s">
        <v>1112</v>
      </c>
      <c r="D157" t="s">
        <v>45</v>
      </c>
      <c r="E157" t="s">
        <v>117</v>
      </c>
      <c r="F157" s="51" t="str">
        <f>IFERROR(VLOOKUP(D157,'Tabelas auxiliares'!$A$3:$B$61,2,FALSE),"")</f>
        <v>CMCC - CENTRO DE MATEMÁTICA, COMPUTAÇÃO E COGNIÇÃO</v>
      </c>
      <c r="G157" s="51" t="str">
        <f>IFERROR(VLOOKUP($B157,'Tabelas auxiliares'!$A$65:$C$102,2,FALSE),"")</f>
        <v>Equipamentos - Laboratórios</v>
      </c>
      <c r="H157" s="51" t="str">
        <f>IFERROR(VLOOKUP($B157,'Tabelas auxiliares'!$A$65:$C$102,3,FALSE),"")</f>
        <v>AQUISICAO POR IMPORTACAO / EQUIPAMENTOS NOVOS / MANUTENÇÃO DE EQUIPAMENTOS LABORATORIAIS</v>
      </c>
      <c r="I157" t="s">
        <v>3414</v>
      </c>
      <c r="J157" t="s">
        <v>4089</v>
      </c>
      <c r="K157" t="s">
        <v>4090</v>
      </c>
      <c r="L157" t="s">
        <v>4091</v>
      </c>
      <c r="M157" t="s">
        <v>341</v>
      </c>
      <c r="N157" t="s">
        <v>177</v>
      </c>
      <c r="O157" t="s">
        <v>178</v>
      </c>
      <c r="P157" t="s">
        <v>288</v>
      </c>
      <c r="Q157" t="s">
        <v>179</v>
      </c>
      <c r="R157" t="s">
        <v>176</v>
      </c>
      <c r="S157" t="s">
        <v>120</v>
      </c>
      <c r="T157" t="s">
        <v>174</v>
      </c>
      <c r="U157" t="s">
        <v>119</v>
      </c>
      <c r="V157" t="s">
        <v>2645</v>
      </c>
      <c r="W157" t="s">
        <v>2646</v>
      </c>
      <c r="X157" s="51" t="str">
        <f t="shared" si="2"/>
        <v>3</v>
      </c>
      <c r="Y157" s="51" t="str">
        <f>IF(T157="","",IF(AND(T157&lt;&gt;'Tabelas auxiliares'!$B$236,T157&lt;&gt;'Tabelas auxiliares'!$B$237),"FOLHA DE PESSOAL",IF(X157='Tabelas auxiliares'!$A$237,"CUSTEIO",IF(X157='Tabelas auxiliares'!$A$236,"INVESTIMENTO","ERRO - VERIFICAR"))))</f>
        <v>CUSTEIO</v>
      </c>
      <c r="Z157" s="44">
        <v>2452.0100000000002</v>
      </c>
      <c r="AA157" s="44">
        <v>0.01</v>
      </c>
      <c r="AC157" s="44">
        <v>2452</v>
      </c>
    </row>
    <row r="158" spans="1:29" x14ac:dyDescent="0.25">
      <c r="A158" t="s">
        <v>1111</v>
      </c>
      <c r="B158" s="73" t="s">
        <v>477</v>
      </c>
      <c r="C158" s="73" t="s">
        <v>1112</v>
      </c>
      <c r="D158" t="s">
        <v>45</v>
      </c>
      <c r="E158" t="s">
        <v>117</v>
      </c>
      <c r="F158" s="51" t="str">
        <f>IFERROR(VLOOKUP(D158,'Tabelas auxiliares'!$A$3:$B$61,2,FALSE),"")</f>
        <v>CMCC - CENTRO DE MATEMÁTICA, COMPUTAÇÃO E COGNIÇÃO</v>
      </c>
      <c r="G158" s="51" t="str">
        <f>IFERROR(VLOOKUP($B158,'Tabelas auxiliares'!$A$65:$C$102,2,FALSE),"")</f>
        <v>Equipamentos - Laboratórios</v>
      </c>
      <c r="H158" s="51" t="str">
        <f>IFERROR(VLOOKUP($B158,'Tabelas auxiliares'!$A$65:$C$102,3,FALSE),"")</f>
        <v>AQUISICAO POR IMPORTACAO / EQUIPAMENTOS NOVOS / MANUTENÇÃO DE EQUIPAMENTOS LABORATORIAIS</v>
      </c>
      <c r="I158" t="s">
        <v>3414</v>
      </c>
      <c r="J158" t="s">
        <v>4089</v>
      </c>
      <c r="K158" t="s">
        <v>4092</v>
      </c>
      <c r="L158" t="s">
        <v>4091</v>
      </c>
      <c r="M158" t="s">
        <v>341</v>
      </c>
      <c r="N158" t="s">
        <v>177</v>
      </c>
      <c r="O158" t="s">
        <v>178</v>
      </c>
      <c r="P158" t="s">
        <v>288</v>
      </c>
      <c r="Q158" t="s">
        <v>179</v>
      </c>
      <c r="R158" t="s">
        <v>176</v>
      </c>
      <c r="S158" t="s">
        <v>120</v>
      </c>
      <c r="T158" t="s">
        <v>174</v>
      </c>
      <c r="U158" t="s">
        <v>119</v>
      </c>
      <c r="V158" t="s">
        <v>793</v>
      </c>
      <c r="W158" t="s">
        <v>680</v>
      </c>
      <c r="X158" s="51" t="str">
        <f t="shared" si="2"/>
        <v>3</v>
      </c>
      <c r="Y158" s="51" t="str">
        <f>IF(T158="","",IF(AND(T158&lt;&gt;'Tabelas auxiliares'!$B$236,T158&lt;&gt;'Tabelas auxiliares'!$B$237),"FOLHA DE PESSOAL",IF(X158='Tabelas auxiliares'!$A$237,"CUSTEIO",IF(X158='Tabelas auxiliares'!$A$236,"INVESTIMENTO","ERRO - VERIFICAR"))))</f>
        <v>CUSTEIO</v>
      </c>
      <c r="Z158" s="44">
        <v>1469</v>
      </c>
      <c r="AC158" s="44">
        <v>1469</v>
      </c>
    </row>
    <row r="159" spans="1:29" x14ac:dyDescent="0.25">
      <c r="A159" t="s">
        <v>1111</v>
      </c>
      <c r="B159" s="73" t="s">
        <v>477</v>
      </c>
      <c r="C159" s="73" t="s">
        <v>1112</v>
      </c>
      <c r="D159" t="s">
        <v>45</v>
      </c>
      <c r="E159" t="s">
        <v>117</v>
      </c>
      <c r="F159" s="51" t="str">
        <f>IFERROR(VLOOKUP(D159,'Tabelas auxiliares'!$A$3:$B$61,2,FALSE),"")</f>
        <v>CMCC - CENTRO DE MATEMÁTICA, COMPUTAÇÃO E COGNIÇÃO</v>
      </c>
      <c r="G159" s="51" t="str">
        <f>IFERROR(VLOOKUP($B159,'Tabelas auxiliares'!$A$65:$C$102,2,FALSE),"")</f>
        <v>Equipamentos - Laboratórios</v>
      </c>
      <c r="H159" s="51" t="str">
        <f>IFERROR(VLOOKUP($B159,'Tabelas auxiliares'!$A$65:$C$102,3,FALSE),"")</f>
        <v>AQUISICAO POR IMPORTACAO / EQUIPAMENTOS NOVOS / MANUTENÇÃO DE EQUIPAMENTOS LABORATORIAIS</v>
      </c>
      <c r="I159" t="s">
        <v>3092</v>
      </c>
      <c r="J159" t="s">
        <v>4093</v>
      </c>
      <c r="K159" t="s">
        <v>4094</v>
      </c>
      <c r="L159" t="s">
        <v>4095</v>
      </c>
      <c r="M159" t="s">
        <v>4096</v>
      </c>
      <c r="N159" t="s">
        <v>203</v>
      </c>
      <c r="O159" t="s">
        <v>178</v>
      </c>
      <c r="P159" t="s">
        <v>204</v>
      </c>
      <c r="Q159" t="s">
        <v>179</v>
      </c>
      <c r="R159" t="s">
        <v>176</v>
      </c>
      <c r="S159" t="s">
        <v>120</v>
      </c>
      <c r="T159" t="s">
        <v>174</v>
      </c>
      <c r="U159" t="s">
        <v>121</v>
      </c>
      <c r="V159" t="s">
        <v>2141</v>
      </c>
      <c r="W159" t="s">
        <v>2142</v>
      </c>
      <c r="X159" s="51" t="str">
        <f t="shared" si="2"/>
        <v>4</v>
      </c>
      <c r="Y159" s="51" t="str">
        <f>IF(T159="","",IF(AND(T159&lt;&gt;'Tabelas auxiliares'!$B$236,T159&lt;&gt;'Tabelas auxiliares'!$B$237),"FOLHA DE PESSOAL",IF(X159='Tabelas auxiliares'!$A$237,"CUSTEIO",IF(X159='Tabelas auxiliares'!$A$236,"INVESTIMENTO","ERRO - VERIFICAR"))))</f>
        <v>INVESTIMENTO</v>
      </c>
      <c r="Z159" s="44">
        <v>11865.32</v>
      </c>
      <c r="AC159" s="44">
        <v>11865.32</v>
      </c>
    </row>
    <row r="160" spans="1:29" x14ac:dyDescent="0.25">
      <c r="A160" t="s">
        <v>1111</v>
      </c>
      <c r="B160" s="73" t="s">
        <v>477</v>
      </c>
      <c r="C160" s="73" t="s">
        <v>1112</v>
      </c>
      <c r="D160" t="s">
        <v>49</v>
      </c>
      <c r="E160" t="s">
        <v>117</v>
      </c>
      <c r="F160" s="51" t="str">
        <f>IFERROR(VLOOKUP(D160,'Tabelas auxiliares'!$A$3:$B$61,2,FALSE),"")</f>
        <v>CCNH - CENTRO DE CIÊNCIAS NATURAIS E HUMANAS</v>
      </c>
      <c r="G160" s="51" t="str">
        <f>IFERROR(VLOOKUP($B160,'Tabelas auxiliares'!$A$65:$C$102,2,FALSE),"")</f>
        <v>Equipamentos - Laboratórios</v>
      </c>
      <c r="H160" s="51" t="str">
        <f>IFERROR(VLOOKUP($B160,'Tabelas auxiliares'!$A$65:$C$102,3,FALSE),"")</f>
        <v>AQUISICAO POR IMPORTACAO / EQUIPAMENTOS NOVOS / MANUTENÇÃO DE EQUIPAMENTOS LABORATORIAIS</v>
      </c>
      <c r="I160" t="s">
        <v>4038</v>
      </c>
      <c r="J160" t="s">
        <v>4097</v>
      </c>
      <c r="K160" t="s">
        <v>4098</v>
      </c>
      <c r="L160" t="s">
        <v>4099</v>
      </c>
      <c r="M160" t="s">
        <v>4100</v>
      </c>
      <c r="N160" t="s">
        <v>203</v>
      </c>
      <c r="O160" t="s">
        <v>178</v>
      </c>
      <c r="P160" t="s">
        <v>204</v>
      </c>
      <c r="Q160" t="s">
        <v>179</v>
      </c>
      <c r="R160" t="s">
        <v>176</v>
      </c>
      <c r="S160" t="s">
        <v>120</v>
      </c>
      <c r="T160" t="s">
        <v>174</v>
      </c>
      <c r="U160" t="s">
        <v>121</v>
      </c>
      <c r="V160" t="s">
        <v>818</v>
      </c>
      <c r="W160" t="s">
        <v>704</v>
      </c>
      <c r="X160" s="51" t="str">
        <f t="shared" si="2"/>
        <v>4</v>
      </c>
      <c r="Y160" s="51" t="str">
        <f>IF(T160="","",IF(AND(T160&lt;&gt;'Tabelas auxiliares'!$B$236,T160&lt;&gt;'Tabelas auxiliares'!$B$237),"FOLHA DE PESSOAL",IF(X160='Tabelas auxiliares'!$A$237,"CUSTEIO",IF(X160='Tabelas auxiliares'!$A$236,"INVESTIMENTO","ERRO - VERIFICAR"))))</f>
        <v>INVESTIMENTO</v>
      </c>
      <c r="Z160" s="44">
        <v>74366</v>
      </c>
      <c r="AC160" s="44">
        <v>74366</v>
      </c>
    </row>
    <row r="161" spans="1:29" x14ac:dyDescent="0.25">
      <c r="A161" t="s">
        <v>1111</v>
      </c>
      <c r="B161" s="73" t="s">
        <v>477</v>
      </c>
      <c r="C161" s="73" t="s">
        <v>1112</v>
      </c>
      <c r="D161" t="s">
        <v>49</v>
      </c>
      <c r="E161" t="s">
        <v>117</v>
      </c>
      <c r="F161" s="51" t="str">
        <f>IFERROR(VLOOKUP(D161,'Tabelas auxiliares'!$A$3:$B$61,2,FALSE),"")</f>
        <v>CCNH - CENTRO DE CIÊNCIAS NATURAIS E HUMANAS</v>
      </c>
      <c r="G161" s="51" t="str">
        <f>IFERROR(VLOOKUP($B161,'Tabelas auxiliares'!$A$65:$C$102,2,FALSE),"")</f>
        <v>Equipamentos - Laboratórios</v>
      </c>
      <c r="H161" s="51" t="str">
        <f>IFERROR(VLOOKUP($B161,'Tabelas auxiliares'!$A$65:$C$102,3,FALSE),"")</f>
        <v>AQUISICAO POR IMPORTACAO / EQUIPAMENTOS NOVOS / MANUTENÇÃO DE EQUIPAMENTOS LABORATORIAIS</v>
      </c>
      <c r="I161" t="s">
        <v>4079</v>
      </c>
      <c r="J161" t="s">
        <v>4101</v>
      </c>
      <c r="K161" t="s">
        <v>4102</v>
      </c>
      <c r="L161" t="s">
        <v>4103</v>
      </c>
      <c r="M161" t="s">
        <v>4104</v>
      </c>
      <c r="N161" t="s">
        <v>203</v>
      </c>
      <c r="O161" t="s">
        <v>178</v>
      </c>
      <c r="P161" t="s">
        <v>204</v>
      </c>
      <c r="Q161" t="s">
        <v>179</v>
      </c>
      <c r="R161" t="s">
        <v>176</v>
      </c>
      <c r="S161" t="s">
        <v>120</v>
      </c>
      <c r="T161" t="s">
        <v>174</v>
      </c>
      <c r="U161" t="s">
        <v>121</v>
      </c>
      <c r="V161" t="s">
        <v>736</v>
      </c>
      <c r="W161" t="s">
        <v>645</v>
      </c>
      <c r="X161" s="51" t="str">
        <f t="shared" si="2"/>
        <v>4</v>
      </c>
      <c r="Y161" s="51" t="str">
        <f>IF(T161="","",IF(AND(T161&lt;&gt;'Tabelas auxiliares'!$B$236,T161&lt;&gt;'Tabelas auxiliares'!$B$237),"FOLHA DE PESSOAL",IF(X161='Tabelas auxiliares'!$A$237,"CUSTEIO",IF(X161='Tabelas auxiliares'!$A$236,"INVESTIMENTO","ERRO - VERIFICAR"))))</f>
        <v>INVESTIMENTO</v>
      </c>
      <c r="Z161" s="44">
        <v>149435</v>
      </c>
      <c r="AC161" s="44">
        <v>149435</v>
      </c>
    </row>
    <row r="162" spans="1:29" x14ac:dyDescent="0.25">
      <c r="A162" t="s">
        <v>1111</v>
      </c>
      <c r="B162" s="73" t="s">
        <v>477</v>
      </c>
      <c r="C162" s="73" t="s">
        <v>1112</v>
      </c>
      <c r="D162" t="s">
        <v>53</v>
      </c>
      <c r="E162" t="s">
        <v>117</v>
      </c>
      <c r="F162" s="51" t="str">
        <f>IFERROR(VLOOKUP(D162,'Tabelas auxiliares'!$A$3:$B$61,2,FALSE),"")</f>
        <v>PROGRAD - PRÓ-REITORIA DE GRADUAÇÃO</v>
      </c>
      <c r="G162" s="51" t="str">
        <f>IFERROR(VLOOKUP($B162,'Tabelas auxiliares'!$A$65:$C$102,2,FALSE),"")</f>
        <v>Equipamentos - Laboratórios</v>
      </c>
      <c r="H162" s="51" t="str">
        <f>IFERROR(VLOOKUP($B162,'Tabelas auxiliares'!$A$65:$C$102,3,FALSE),"")</f>
        <v>AQUISICAO POR IMPORTACAO / EQUIPAMENTOS NOVOS / MANUTENÇÃO DE EQUIPAMENTOS LABORATORIAIS</v>
      </c>
      <c r="I162" t="s">
        <v>4105</v>
      </c>
      <c r="J162" t="s">
        <v>4106</v>
      </c>
      <c r="K162" t="s">
        <v>4107</v>
      </c>
      <c r="L162" t="s">
        <v>4108</v>
      </c>
      <c r="M162" t="s">
        <v>4109</v>
      </c>
      <c r="N162" t="s">
        <v>203</v>
      </c>
      <c r="O162" t="s">
        <v>178</v>
      </c>
      <c r="P162" t="s">
        <v>204</v>
      </c>
      <c r="Q162" t="s">
        <v>179</v>
      </c>
      <c r="R162" t="s">
        <v>176</v>
      </c>
      <c r="S162" t="s">
        <v>120</v>
      </c>
      <c r="T162" t="s">
        <v>174</v>
      </c>
      <c r="U162" t="s">
        <v>121</v>
      </c>
      <c r="V162" t="s">
        <v>2113</v>
      </c>
      <c r="W162" t="s">
        <v>2114</v>
      </c>
      <c r="X162" s="51" t="str">
        <f t="shared" si="2"/>
        <v>4</v>
      </c>
      <c r="Y162" s="51" t="str">
        <f>IF(T162="","",IF(AND(T162&lt;&gt;'Tabelas auxiliares'!$B$236,T162&lt;&gt;'Tabelas auxiliares'!$B$237),"FOLHA DE PESSOAL",IF(X162='Tabelas auxiliares'!$A$237,"CUSTEIO",IF(X162='Tabelas auxiliares'!$A$236,"INVESTIMENTO","ERRO - VERIFICAR"))))</f>
        <v>INVESTIMENTO</v>
      </c>
      <c r="Z162" s="44">
        <v>19399.95</v>
      </c>
      <c r="AC162" s="44">
        <v>19399.95</v>
      </c>
    </row>
    <row r="163" spans="1:29" x14ac:dyDescent="0.25">
      <c r="A163" t="s">
        <v>1111</v>
      </c>
      <c r="B163" s="73" t="s">
        <v>477</v>
      </c>
      <c r="C163" s="73" t="s">
        <v>1112</v>
      </c>
      <c r="D163" t="s">
        <v>73</v>
      </c>
      <c r="E163" t="s">
        <v>117</v>
      </c>
      <c r="F163" s="51" t="str">
        <f>IFERROR(VLOOKUP(D163,'Tabelas auxiliares'!$A$3:$B$61,2,FALSE),"")</f>
        <v>PROPG - PRÓ-REITORIA DE PÓS-GRADUAÇÃO</v>
      </c>
      <c r="G163" s="51" t="str">
        <f>IFERROR(VLOOKUP($B163,'Tabelas auxiliares'!$A$65:$C$102,2,FALSE),"")</f>
        <v>Equipamentos - Laboratórios</v>
      </c>
      <c r="H163" s="51" t="str">
        <f>IFERROR(VLOOKUP($B163,'Tabelas auxiliares'!$A$65:$C$102,3,FALSE),"")</f>
        <v>AQUISICAO POR IMPORTACAO / EQUIPAMENTOS NOVOS / MANUTENÇÃO DE EQUIPAMENTOS LABORATORIAIS</v>
      </c>
      <c r="I163" t="s">
        <v>3092</v>
      </c>
      <c r="J163" t="s">
        <v>4093</v>
      </c>
      <c r="K163" t="s">
        <v>4110</v>
      </c>
      <c r="L163" t="s">
        <v>4095</v>
      </c>
      <c r="M163" t="s">
        <v>4096</v>
      </c>
      <c r="N163" t="s">
        <v>203</v>
      </c>
      <c r="O163" t="s">
        <v>178</v>
      </c>
      <c r="P163" t="s">
        <v>204</v>
      </c>
      <c r="Q163" t="s">
        <v>179</v>
      </c>
      <c r="R163" t="s">
        <v>176</v>
      </c>
      <c r="S163" t="s">
        <v>120</v>
      </c>
      <c r="T163" t="s">
        <v>174</v>
      </c>
      <c r="U163" t="s">
        <v>121</v>
      </c>
      <c r="V163" t="s">
        <v>2141</v>
      </c>
      <c r="W163" t="s">
        <v>2142</v>
      </c>
      <c r="X163" s="51" t="str">
        <f t="shared" si="2"/>
        <v>4</v>
      </c>
      <c r="Y163" s="51" t="str">
        <f>IF(T163="","",IF(AND(T163&lt;&gt;'Tabelas auxiliares'!$B$236,T163&lt;&gt;'Tabelas auxiliares'!$B$237),"FOLHA DE PESSOAL",IF(X163='Tabelas auxiliares'!$A$237,"CUSTEIO",IF(X163='Tabelas auxiliares'!$A$236,"INVESTIMENTO","ERRO - VERIFICAR"))))</f>
        <v>INVESTIMENTO</v>
      </c>
      <c r="Z163" s="44">
        <v>11865.32</v>
      </c>
      <c r="AC163" s="44">
        <v>11865.32</v>
      </c>
    </row>
    <row r="164" spans="1:29" x14ac:dyDescent="0.25">
      <c r="A164" t="s">
        <v>1111</v>
      </c>
      <c r="B164" s="73" t="s">
        <v>477</v>
      </c>
      <c r="C164" s="73" t="s">
        <v>1112</v>
      </c>
      <c r="D164" t="s">
        <v>83</v>
      </c>
      <c r="E164" t="s">
        <v>117</v>
      </c>
      <c r="F164" s="51" t="str">
        <f>IFERROR(VLOOKUP(D164,'Tabelas auxiliares'!$A$3:$B$61,2,FALSE),"")</f>
        <v>NETEL - NÚCLEO EDUCACIONAL DE TECNOLOGIAS E LÍNGUAS</v>
      </c>
      <c r="G164" s="51" t="str">
        <f>IFERROR(VLOOKUP($B164,'Tabelas auxiliares'!$A$65:$C$102,2,FALSE),"")</f>
        <v>Equipamentos - Laboratórios</v>
      </c>
      <c r="H164" s="51" t="str">
        <f>IFERROR(VLOOKUP($B164,'Tabelas auxiliares'!$A$65:$C$102,3,FALSE),"")</f>
        <v>AQUISICAO POR IMPORTACAO / EQUIPAMENTOS NOVOS / MANUTENÇÃO DE EQUIPAMENTOS LABORATORIAIS</v>
      </c>
      <c r="I164" t="s">
        <v>3944</v>
      </c>
      <c r="J164" t="s">
        <v>4111</v>
      </c>
      <c r="K164" t="s">
        <v>4112</v>
      </c>
      <c r="L164" t="s">
        <v>4113</v>
      </c>
      <c r="M164" t="s">
        <v>4114</v>
      </c>
      <c r="N164" t="s">
        <v>203</v>
      </c>
      <c r="O164" t="s">
        <v>178</v>
      </c>
      <c r="P164" t="s">
        <v>204</v>
      </c>
      <c r="Q164" t="s">
        <v>179</v>
      </c>
      <c r="R164" t="s">
        <v>176</v>
      </c>
      <c r="S164" t="s">
        <v>4115</v>
      </c>
      <c r="T164" t="s">
        <v>174</v>
      </c>
      <c r="U164" t="s">
        <v>121</v>
      </c>
      <c r="V164" t="s">
        <v>2141</v>
      </c>
      <c r="W164" t="s">
        <v>2142</v>
      </c>
      <c r="X164" s="51" t="str">
        <f t="shared" si="2"/>
        <v>4</v>
      </c>
      <c r="Y164" s="51" t="str">
        <f>IF(T164="","",IF(AND(T164&lt;&gt;'Tabelas auxiliares'!$B$236,T164&lt;&gt;'Tabelas auxiliares'!$B$237),"FOLHA DE PESSOAL",IF(X164='Tabelas auxiliares'!$A$237,"CUSTEIO",IF(X164='Tabelas auxiliares'!$A$236,"INVESTIMENTO","ERRO - VERIFICAR"))))</f>
        <v>INVESTIMENTO</v>
      </c>
      <c r="Z164" s="44">
        <v>0.03</v>
      </c>
      <c r="AA164" s="44">
        <v>0.03</v>
      </c>
    </row>
    <row r="165" spans="1:29" x14ac:dyDescent="0.25">
      <c r="A165" t="s">
        <v>1111</v>
      </c>
      <c r="B165" s="73" t="s">
        <v>477</v>
      </c>
      <c r="C165" s="73" t="s">
        <v>1112</v>
      </c>
      <c r="D165" t="s">
        <v>83</v>
      </c>
      <c r="E165" t="s">
        <v>117</v>
      </c>
      <c r="F165" s="51" t="str">
        <f>IFERROR(VLOOKUP(D165,'Tabelas auxiliares'!$A$3:$B$61,2,FALSE),"")</f>
        <v>NETEL - NÚCLEO EDUCACIONAL DE TECNOLOGIAS E LÍNGUAS</v>
      </c>
      <c r="G165" s="51" t="str">
        <f>IFERROR(VLOOKUP($B165,'Tabelas auxiliares'!$A$65:$C$102,2,FALSE),"")</f>
        <v>Equipamentos - Laboratórios</v>
      </c>
      <c r="H165" s="51" t="str">
        <f>IFERROR(VLOOKUP($B165,'Tabelas auxiliares'!$A$65:$C$102,3,FALSE),"")</f>
        <v>AQUISICAO POR IMPORTACAO / EQUIPAMENTOS NOVOS / MANUTENÇÃO DE EQUIPAMENTOS LABORATORIAIS</v>
      </c>
      <c r="I165" t="s">
        <v>4079</v>
      </c>
      <c r="J165" t="s">
        <v>4116</v>
      </c>
      <c r="K165" t="s">
        <v>4117</v>
      </c>
      <c r="L165" t="s">
        <v>4118</v>
      </c>
      <c r="M165" t="s">
        <v>4119</v>
      </c>
      <c r="N165" t="s">
        <v>203</v>
      </c>
      <c r="O165" t="s">
        <v>178</v>
      </c>
      <c r="P165" t="s">
        <v>204</v>
      </c>
      <c r="Q165" t="s">
        <v>179</v>
      </c>
      <c r="R165" t="s">
        <v>176</v>
      </c>
      <c r="S165" t="s">
        <v>120</v>
      </c>
      <c r="T165" t="s">
        <v>174</v>
      </c>
      <c r="U165" t="s">
        <v>121</v>
      </c>
      <c r="V165" t="s">
        <v>2141</v>
      </c>
      <c r="W165" t="s">
        <v>2142</v>
      </c>
      <c r="X165" s="51" t="str">
        <f t="shared" si="2"/>
        <v>4</v>
      </c>
      <c r="Y165" s="51" t="str">
        <f>IF(T165="","",IF(AND(T165&lt;&gt;'Tabelas auxiliares'!$B$236,T165&lt;&gt;'Tabelas auxiliares'!$B$237),"FOLHA DE PESSOAL",IF(X165='Tabelas auxiliares'!$A$237,"CUSTEIO",IF(X165='Tabelas auxiliares'!$A$236,"INVESTIMENTO","ERRO - VERIFICAR"))))</f>
        <v>INVESTIMENTO</v>
      </c>
      <c r="Z165" s="44">
        <v>9100</v>
      </c>
      <c r="AC165" s="44">
        <v>9100</v>
      </c>
    </row>
    <row r="166" spans="1:29" x14ac:dyDescent="0.25">
      <c r="A166" t="s">
        <v>1111</v>
      </c>
      <c r="B166" s="73" t="s">
        <v>477</v>
      </c>
      <c r="C166" s="73" t="s">
        <v>1112</v>
      </c>
      <c r="D166" t="s">
        <v>83</v>
      </c>
      <c r="E166" t="s">
        <v>117</v>
      </c>
      <c r="F166" s="51" t="str">
        <f>IFERROR(VLOOKUP(D166,'Tabelas auxiliares'!$A$3:$B$61,2,FALSE),"")</f>
        <v>NETEL - NÚCLEO EDUCACIONAL DE TECNOLOGIAS E LÍNGUAS</v>
      </c>
      <c r="G166" s="51" t="str">
        <f>IFERROR(VLOOKUP($B166,'Tabelas auxiliares'!$A$65:$C$102,2,FALSE),"")</f>
        <v>Equipamentos - Laboratórios</v>
      </c>
      <c r="H166" s="51" t="str">
        <f>IFERROR(VLOOKUP($B166,'Tabelas auxiliares'!$A$65:$C$102,3,FALSE),"")</f>
        <v>AQUISICAO POR IMPORTACAO / EQUIPAMENTOS NOVOS / MANUTENÇÃO DE EQUIPAMENTOS LABORATORIAIS</v>
      </c>
      <c r="I166" t="s">
        <v>4120</v>
      </c>
      <c r="J166" t="s">
        <v>4116</v>
      </c>
      <c r="K166" t="s">
        <v>4121</v>
      </c>
      <c r="L166" t="s">
        <v>4118</v>
      </c>
      <c r="M166" t="s">
        <v>4122</v>
      </c>
      <c r="N166" t="s">
        <v>203</v>
      </c>
      <c r="O166" t="s">
        <v>178</v>
      </c>
      <c r="P166" t="s">
        <v>204</v>
      </c>
      <c r="Q166" t="s">
        <v>179</v>
      </c>
      <c r="R166" t="s">
        <v>176</v>
      </c>
      <c r="S166" t="s">
        <v>120</v>
      </c>
      <c r="T166" t="s">
        <v>174</v>
      </c>
      <c r="U166" t="s">
        <v>121</v>
      </c>
      <c r="V166" t="s">
        <v>2141</v>
      </c>
      <c r="W166" t="s">
        <v>2142</v>
      </c>
      <c r="X166" s="51" t="str">
        <f t="shared" si="2"/>
        <v>4</v>
      </c>
      <c r="Y166" s="51" t="str">
        <f>IF(T166="","",IF(AND(T166&lt;&gt;'Tabelas auxiliares'!$B$236,T166&lt;&gt;'Tabelas auxiliares'!$B$237),"FOLHA DE PESSOAL",IF(X166='Tabelas auxiliares'!$A$237,"CUSTEIO",IF(X166='Tabelas auxiliares'!$A$236,"INVESTIMENTO","ERRO - VERIFICAR"))))</f>
        <v>INVESTIMENTO</v>
      </c>
      <c r="Z166" s="44">
        <v>180196.05</v>
      </c>
      <c r="AA166" s="44">
        <v>2580.6</v>
      </c>
      <c r="AC166" s="44">
        <v>177615.45</v>
      </c>
    </row>
    <row r="167" spans="1:29" x14ac:dyDescent="0.25">
      <c r="A167" t="s">
        <v>1111</v>
      </c>
      <c r="B167" s="73" t="s">
        <v>477</v>
      </c>
      <c r="C167" s="73" t="s">
        <v>1109</v>
      </c>
      <c r="D167" t="s">
        <v>15</v>
      </c>
      <c r="E167" t="s">
        <v>117</v>
      </c>
      <c r="F167" s="51" t="str">
        <f>IFERROR(VLOOKUP(D167,'Tabelas auxiliares'!$A$3:$B$61,2,FALSE),"")</f>
        <v>PROPES - PRÓ-REITORIA DE PESQUISA / CEM</v>
      </c>
      <c r="G167" s="51" t="str">
        <f>IFERROR(VLOOKUP($B167,'Tabelas auxiliares'!$A$65:$C$102,2,FALSE),"")</f>
        <v>Equipamentos - Laboratórios</v>
      </c>
      <c r="H167" s="51" t="str">
        <f>IFERROR(VLOOKUP($B167,'Tabelas auxiliares'!$A$65:$C$102,3,FALSE),"")</f>
        <v>AQUISICAO POR IMPORTACAO / EQUIPAMENTOS NOVOS / MANUTENÇÃO DE EQUIPAMENTOS LABORATORIAIS</v>
      </c>
      <c r="I167" t="s">
        <v>3573</v>
      </c>
      <c r="J167" t="s">
        <v>4123</v>
      </c>
      <c r="K167" t="s">
        <v>4124</v>
      </c>
      <c r="L167" t="s">
        <v>4125</v>
      </c>
      <c r="M167" t="s">
        <v>4126</v>
      </c>
      <c r="N167" t="s">
        <v>203</v>
      </c>
      <c r="O167" t="s">
        <v>178</v>
      </c>
      <c r="P167" t="s">
        <v>204</v>
      </c>
      <c r="Q167" t="s">
        <v>179</v>
      </c>
      <c r="R167" t="s">
        <v>176</v>
      </c>
      <c r="S167" t="s">
        <v>120</v>
      </c>
      <c r="T167" t="s">
        <v>174</v>
      </c>
      <c r="U167" t="s">
        <v>121</v>
      </c>
      <c r="V167" t="s">
        <v>2113</v>
      </c>
      <c r="W167" t="s">
        <v>2114</v>
      </c>
      <c r="X167" s="51" t="str">
        <f t="shared" si="2"/>
        <v>4</v>
      </c>
      <c r="Y167" s="51" t="str">
        <f>IF(T167="","",IF(AND(T167&lt;&gt;'Tabelas auxiliares'!$B$236,T167&lt;&gt;'Tabelas auxiliares'!$B$237),"FOLHA DE PESSOAL",IF(X167='Tabelas auxiliares'!$A$237,"CUSTEIO",IF(X167='Tabelas auxiliares'!$A$236,"INVESTIMENTO","ERRO - VERIFICAR"))))</f>
        <v>INVESTIMENTO</v>
      </c>
      <c r="Z167" s="44">
        <v>25205.03</v>
      </c>
    </row>
    <row r="168" spans="1:29" x14ac:dyDescent="0.25">
      <c r="A168" t="s">
        <v>1111</v>
      </c>
      <c r="B168" s="73" t="s">
        <v>480</v>
      </c>
      <c r="C168" s="73" t="s">
        <v>1112</v>
      </c>
      <c r="D168" t="s">
        <v>17</v>
      </c>
      <c r="E168" t="s">
        <v>117</v>
      </c>
      <c r="F168" s="51" t="str">
        <f>IFERROR(VLOOKUP(D168,'Tabelas auxiliares'!$A$3:$B$61,2,FALSE),"")</f>
        <v>GABINETE REITORIA</v>
      </c>
      <c r="G168" s="51" t="str">
        <f>IFERROR(VLOOKUP($B168,'Tabelas auxiliares'!$A$65:$C$102,2,FALSE),"")</f>
        <v>Eventos institucionais</v>
      </c>
      <c r="H168" s="51" t="str">
        <f>IFERROR(VLOOKUP($B168,'Tabelas auxiliares'!$A$65:$C$102,3,FALSE),"")</f>
        <v>BUFFET / ESTANDES / AQUISICAO DE PLACAS COMEMORATIVAS E AFINS / SERVIÇOS DE SOM, IMAGEM E PALCO / SERVIÇOS DE LAVANDERIA EVENTOS / SERVIÇOS DE TRADUÇÃO</v>
      </c>
      <c r="I168" t="s">
        <v>4127</v>
      </c>
      <c r="J168" t="s">
        <v>4128</v>
      </c>
      <c r="K168" t="s">
        <v>4129</v>
      </c>
      <c r="L168" t="s">
        <v>4130</v>
      </c>
      <c r="M168" t="s">
        <v>4131</v>
      </c>
      <c r="N168" t="s">
        <v>177</v>
      </c>
      <c r="O168" t="s">
        <v>178</v>
      </c>
      <c r="P168" t="s">
        <v>288</v>
      </c>
      <c r="Q168" t="s">
        <v>179</v>
      </c>
      <c r="R168" t="s">
        <v>176</v>
      </c>
      <c r="S168" t="s">
        <v>120</v>
      </c>
      <c r="T168" t="s">
        <v>174</v>
      </c>
      <c r="U168" t="s">
        <v>119</v>
      </c>
      <c r="V168" t="s">
        <v>4132</v>
      </c>
      <c r="W168" t="s">
        <v>4133</v>
      </c>
      <c r="X168" s="51" t="str">
        <f t="shared" si="2"/>
        <v>3</v>
      </c>
      <c r="Y168" s="51" t="str">
        <f>IF(T168="","",IF(AND(T168&lt;&gt;'Tabelas auxiliares'!$B$236,T168&lt;&gt;'Tabelas auxiliares'!$B$237),"FOLHA DE PESSOAL",IF(X168='Tabelas auxiliares'!$A$237,"CUSTEIO",IF(X168='Tabelas auxiliares'!$A$236,"INVESTIMENTO","ERRO - VERIFICAR"))))</f>
        <v>CUSTEIO</v>
      </c>
      <c r="Z168" s="44">
        <v>498.99</v>
      </c>
      <c r="AA168" s="44">
        <v>498.99</v>
      </c>
    </row>
    <row r="169" spans="1:29" x14ac:dyDescent="0.25">
      <c r="A169" t="s">
        <v>1111</v>
      </c>
      <c r="B169" s="73" t="s">
        <v>480</v>
      </c>
      <c r="C169" s="73" t="s">
        <v>1112</v>
      </c>
      <c r="D169" t="s">
        <v>35</v>
      </c>
      <c r="E169" t="s">
        <v>117</v>
      </c>
      <c r="F169" s="51" t="str">
        <f>IFERROR(VLOOKUP(D169,'Tabelas auxiliares'!$A$3:$B$61,2,FALSE),"")</f>
        <v>PU - PREFEITURA UNIVERSITÁRIA</v>
      </c>
      <c r="G169" s="51" t="str">
        <f>IFERROR(VLOOKUP($B169,'Tabelas auxiliares'!$A$65:$C$102,2,FALSE),"")</f>
        <v>Eventos institucionais</v>
      </c>
      <c r="H169" s="51" t="str">
        <f>IFERROR(VLOOKUP($B169,'Tabelas auxiliares'!$A$65:$C$102,3,FALSE),"")</f>
        <v>BUFFET / ESTANDES / AQUISICAO DE PLACAS COMEMORATIVAS E AFINS / SERVIÇOS DE SOM, IMAGEM E PALCO / SERVIÇOS DE LAVANDERIA EVENTOS / SERVIÇOS DE TRADUÇÃO</v>
      </c>
      <c r="I169" t="s">
        <v>4134</v>
      </c>
      <c r="J169" t="s">
        <v>4135</v>
      </c>
      <c r="K169" t="s">
        <v>4136</v>
      </c>
      <c r="L169" t="s">
        <v>4137</v>
      </c>
      <c r="M169" t="s">
        <v>4138</v>
      </c>
      <c r="N169" t="s">
        <v>177</v>
      </c>
      <c r="O169" t="s">
        <v>178</v>
      </c>
      <c r="P169" t="s">
        <v>288</v>
      </c>
      <c r="Q169" t="s">
        <v>179</v>
      </c>
      <c r="R169" t="s">
        <v>176</v>
      </c>
      <c r="S169" t="s">
        <v>120</v>
      </c>
      <c r="T169" t="s">
        <v>174</v>
      </c>
      <c r="U169" t="s">
        <v>119</v>
      </c>
      <c r="V169" t="s">
        <v>4139</v>
      </c>
      <c r="W169" t="s">
        <v>4140</v>
      </c>
      <c r="X169" s="51" t="str">
        <f t="shared" si="2"/>
        <v>3</v>
      </c>
      <c r="Y169" s="51" t="str">
        <f>IF(T169="","",IF(AND(T169&lt;&gt;'Tabelas auxiliares'!$B$236,T169&lt;&gt;'Tabelas auxiliares'!$B$237),"FOLHA DE PESSOAL",IF(X169='Tabelas auxiliares'!$A$237,"CUSTEIO",IF(X169='Tabelas auxiliares'!$A$236,"INVESTIMENTO","ERRO - VERIFICAR"))))</f>
        <v>CUSTEIO</v>
      </c>
      <c r="Z169" s="44">
        <v>2582.71</v>
      </c>
      <c r="AA169" s="44">
        <v>2293.71</v>
      </c>
      <c r="AC169" s="44">
        <v>289</v>
      </c>
    </row>
    <row r="170" spans="1:29" x14ac:dyDescent="0.25">
      <c r="A170" t="s">
        <v>1111</v>
      </c>
      <c r="B170" s="73" t="s">
        <v>480</v>
      </c>
      <c r="C170" s="73" t="s">
        <v>1112</v>
      </c>
      <c r="D170" t="s">
        <v>35</v>
      </c>
      <c r="E170" t="s">
        <v>117</v>
      </c>
      <c r="F170" s="51" t="str">
        <f>IFERROR(VLOOKUP(D170,'Tabelas auxiliares'!$A$3:$B$61,2,FALSE),"")</f>
        <v>PU - PREFEITURA UNIVERSITÁRIA</v>
      </c>
      <c r="G170" s="51" t="str">
        <f>IFERROR(VLOOKUP($B170,'Tabelas auxiliares'!$A$65:$C$102,2,FALSE),"")</f>
        <v>Eventos institucionais</v>
      </c>
      <c r="H170" s="51" t="str">
        <f>IFERROR(VLOOKUP($B170,'Tabelas auxiliares'!$A$65:$C$102,3,FALSE),"")</f>
        <v>BUFFET / ESTANDES / AQUISICAO DE PLACAS COMEMORATIVAS E AFINS / SERVIÇOS DE SOM, IMAGEM E PALCO / SERVIÇOS DE LAVANDERIA EVENTOS / SERVIÇOS DE TRADUÇÃO</v>
      </c>
      <c r="I170" t="s">
        <v>4141</v>
      </c>
      <c r="J170" t="s">
        <v>4142</v>
      </c>
      <c r="K170" t="s">
        <v>4143</v>
      </c>
      <c r="L170" t="s">
        <v>4144</v>
      </c>
      <c r="M170" t="s">
        <v>4138</v>
      </c>
      <c r="N170" t="s">
        <v>177</v>
      </c>
      <c r="O170" t="s">
        <v>178</v>
      </c>
      <c r="P170" t="s">
        <v>288</v>
      </c>
      <c r="Q170" t="s">
        <v>179</v>
      </c>
      <c r="R170" t="s">
        <v>176</v>
      </c>
      <c r="S170" t="s">
        <v>120</v>
      </c>
      <c r="T170" t="s">
        <v>174</v>
      </c>
      <c r="U170" t="s">
        <v>119</v>
      </c>
      <c r="V170" t="s">
        <v>4139</v>
      </c>
      <c r="W170" t="s">
        <v>4140</v>
      </c>
      <c r="X170" s="51" t="str">
        <f t="shared" si="2"/>
        <v>3</v>
      </c>
      <c r="Y170" s="51" t="str">
        <f>IF(T170="","",IF(AND(T170&lt;&gt;'Tabelas auxiliares'!$B$236,T170&lt;&gt;'Tabelas auxiliares'!$B$237),"FOLHA DE PESSOAL",IF(X170='Tabelas auxiliares'!$A$237,"CUSTEIO",IF(X170='Tabelas auxiliares'!$A$236,"INVESTIMENTO","ERRO - VERIFICAR"))))</f>
        <v>CUSTEIO</v>
      </c>
      <c r="Z170" s="44">
        <v>3401.77</v>
      </c>
      <c r="AA170" s="44">
        <v>3401.77</v>
      </c>
    </row>
    <row r="171" spans="1:29" x14ac:dyDescent="0.25">
      <c r="A171" t="s">
        <v>1111</v>
      </c>
      <c r="B171" s="73" t="s">
        <v>480</v>
      </c>
      <c r="C171" s="73" t="s">
        <v>1112</v>
      </c>
      <c r="D171" t="s">
        <v>35</v>
      </c>
      <c r="E171" t="s">
        <v>117</v>
      </c>
      <c r="F171" s="51" t="str">
        <f>IFERROR(VLOOKUP(D171,'Tabelas auxiliares'!$A$3:$B$61,2,FALSE),"")</f>
        <v>PU - PREFEITURA UNIVERSITÁRIA</v>
      </c>
      <c r="G171" s="51" t="str">
        <f>IFERROR(VLOOKUP($B171,'Tabelas auxiliares'!$A$65:$C$102,2,FALSE),"")</f>
        <v>Eventos institucionais</v>
      </c>
      <c r="H171" s="51" t="str">
        <f>IFERROR(VLOOKUP($B171,'Tabelas auxiliares'!$A$65:$C$102,3,FALSE),"")</f>
        <v>BUFFET / ESTANDES / AQUISICAO DE PLACAS COMEMORATIVAS E AFINS / SERVIÇOS DE SOM, IMAGEM E PALCO / SERVIÇOS DE LAVANDERIA EVENTOS / SERVIÇOS DE TRADUÇÃO</v>
      </c>
      <c r="I171" t="s">
        <v>3363</v>
      </c>
      <c r="J171" t="s">
        <v>4142</v>
      </c>
      <c r="K171" t="s">
        <v>4145</v>
      </c>
      <c r="L171" t="s">
        <v>4144</v>
      </c>
      <c r="M171" t="s">
        <v>4138</v>
      </c>
      <c r="N171" t="s">
        <v>177</v>
      </c>
      <c r="O171" t="s">
        <v>178</v>
      </c>
      <c r="P171" t="s">
        <v>288</v>
      </c>
      <c r="Q171" t="s">
        <v>179</v>
      </c>
      <c r="R171" t="s">
        <v>176</v>
      </c>
      <c r="S171" t="s">
        <v>120</v>
      </c>
      <c r="T171" t="s">
        <v>174</v>
      </c>
      <c r="U171" t="s">
        <v>119</v>
      </c>
      <c r="V171" t="s">
        <v>4139</v>
      </c>
      <c r="W171" t="s">
        <v>4140</v>
      </c>
      <c r="X171" s="51" t="str">
        <f t="shared" si="2"/>
        <v>3</v>
      </c>
      <c r="Y171" s="51" t="str">
        <f>IF(T171="","",IF(AND(T171&lt;&gt;'Tabelas auxiliares'!$B$236,T171&lt;&gt;'Tabelas auxiliares'!$B$237),"FOLHA DE PESSOAL",IF(X171='Tabelas auxiliares'!$A$237,"CUSTEIO",IF(X171='Tabelas auxiliares'!$A$236,"INVESTIMENTO","ERRO - VERIFICAR"))))</f>
        <v>CUSTEIO</v>
      </c>
      <c r="Z171" s="44">
        <v>283.48</v>
      </c>
      <c r="AA171" s="44">
        <v>283.48</v>
      </c>
    </row>
    <row r="172" spans="1:29" x14ac:dyDescent="0.25">
      <c r="A172" t="s">
        <v>1111</v>
      </c>
      <c r="B172" s="73" t="s">
        <v>480</v>
      </c>
      <c r="C172" s="73" t="s">
        <v>1112</v>
      </c>
      <c r="D172" t="s">
        <v>55</v>
      </c>
      <c r="E172" t="s">
        <v>117</v>
      </c>
      <c r="F172" s="51" t="str">
        <f>IFERROR(VLOOKUP(D172,'Tabelas auxiliares'!$A$3:$B$61,2,FALSE),"")</f>
        <v>PROEC - PRÓ-REITORIA DE EXTENSÃO E CULTURA</v>
      </c>
      <c r="G172" s="51" t="str">
        <f>IFERROR(VLOOKUP($B172,'Tabelas auxiliares'!$A$65:$C$102,2,FALSE),"")</f>
        <v>Eventos institucionais</v>
      </c>
      <c r="H172" s="51" t="str">
        <f>IFERROR(VLOOKUP($B172,'Tabelas auxiliares'!$A$65:$C$102,3,FALSE),"")</f>
        <v>BUFFET / ESTANDES / AQUISICAO DE PLACAS COMEMORATIVAS E AFINS / SERVIÇOS DE SOM, IMAGEM E PALCO / SERVIÇOS DE LAVANDERIA EVENTOS / SERVIÇOS DE TRADUÇÃO</v>
      </c>
      <c r="I172" t="s">
        <v>4105</v>
      </c>
      <c r="J172" t="s">
        <v>4146</v>
      </c>
      <c r="K172" t="s">
        <v>4147</v>
      </c>
      <c r="L172" t="s">
        <v>4148</v>
      </c>
      <c r="M172" t="s">
        <v>4149</v>
      </c>
      <c r="N172" t="s">
        <v>177</v>
      </c>
      <c r="O172" t="s">
        <v>178</v>
      </c>
      <c r="P172" t="s">
        <v>288</v>
      </c>
      <c r="Q172" t="s">
        <v>179</v>
      </c>
      <c r="R172" t="s">
        <v>176</v>
      </c>
      <c r="S172" t="s">
        <v>120</v>
      </c>
      <c r="T172" t="s">
        <v>174</v>
      </c>
      <c r="U172" t="s">
        <v>119</v>
      </c>
      <c r="V172" t="s">
        <v>2683</v>
      </c>
      <c r="W172" t="s">
        <v>2684</v>
      </c>
      <c r="X172" s="51" t="str">
        <f t="shared" si="2"/>
        <v>3</v>
      </c>
      <c r="Y172" s="51" t="str">
        <f>IF(T172="","",IF(AND(T172&lt;&gt;'Tabelas auxiliares'!$B$236,T172&lt;&gt;'Tabelas auxiliares'!$B$237),"FOLHA DE PESSOAL",IF(X172='Tabelas auxiliares'!$A$237,"CUSTEIO",IF(X172='Tabelas auxiliares'!$A$236,"INVESTIMENTO","ERRO - VERIFICAR"))))</f>
        <v>CUSTEIO</v>
      </c>
      <c r="Z172" s="44">
        <v>2053.8000000000002</v>
      </c>
      <c r="AC172" s="44">
        <v>2053.62</v>
      </c>
    </row>
    <row r="173" spans="1:29" x14ac:dyDescent="0.25">
      <c r="A173" t="s">
        <v>1111</v>
      </c>
      <c r="B173" s="73" t="s">
        <v>480</v>
      </c>
      <c r="C173" s="73" t="s">
        <v>1112</v>
      </c>
      <c r="D173" t="s">
        <v>55</v>
      </c>
      <c r="E173" t="s">
        <v>117</v>
      </c>
      <c r="F173" s="51" t="str">
        <f>IFERROR(VLOOKUP(D173,'Tabelas auxiliares'!$A$3:$B$61,2,FALSE),"")</f>
        <v>PROEC - PRÓ-REITORIA DE EXTENSÃO E CULTURA</v>
      </c>
      <c r="G173" s="51" t="str">
        <f>IFERROR(VLOOKUP($B173,'Tabelas auxiliares'!$A$65:$C$102,2,FALSE),"")</f>
        <v>Eventos institucionais</v>
      </c>
      <c r="H173" s="51" t="str">
        <f>IFERROR(VLOOKUP($B173,'Tabelas auxiliares'!$A$65:$C$102,3,FALSE),"")</f>
        <v>BUFFET / ESTANDES / AQUISICAO DE PLACAS COMEMORATIVAS E AFINS / SERVIÇOS DE SOM, IMAGEM E PALCO / SERVIÇOS DE LAVANDERIA EVENTOS / SERVIÇOS DE TRADUÇÃO</v>
      </c>
      <c r="I173" t="s">
        <v>4150</v>
      </c>
      <c r="J173" t="s">
        <v>4151</v>
      </c>
      <c r="K173" t="s">
        <v>4152</v>
      </c>
      <c r="L173" t="s">
        <v>4153</v>
      </c>
      <c r="M173" t="s">
        <v>4154</v>
      </c>
      <c r="N173" t="s">
        <v>177</v>
      </c>
      <c r="O173" t="s">
        <v>178</v>
      </c>
      <c r="P173" t="s">
        <v>288</v>
      </c>
      <c r="Q173" t="s">
        <v>179</v>
      </c>
      <c r="R173" t="s">
        <v>176</v>
      </c>
      <c r="S173" t="s">
        <v>120</v>
      </c>
      <c r="T173" t="s">
        <v>174</v>
      </c>
      <c r="U173" t="s">
        <v>119</v>
      </c>
      <c r="V173" t="s">
        <v>4155</v>
      </c>
      <c r="W173" t="s">
        <v>4156</v>
      </c>
      <c r="X173" s="51" t="str">
        <f t="shared" si="2"/>
        <v>3</v>
      </c>
      <c r="Y173" s="51" t="str">
        <f>IF(T173="","",IF(AND(T173&lt;&gt;'Tabelas auxiliares'!$B$236,T173&lt;&gt;'Tabelas auxiliares'!$B$237),"FOLHA DE PESSOAL",IF(X173='Tabelas auxiliares'!$A$237,"CUSTEIO",IF(X173='Tabelas auxiliares'!$A$236,"INVESTIMENTO","ERRO - VERIFICAR"))))</f>
        <v>CUSTEIO</v>
      </c>
      <c r="Z173" s="44">
        <v>1690</v>
      </c>
      <c r="AC173" s="44">
        <v>1690</v>
      </c>
    </row>
    <row r="174" spans="1:29" x14ac:dyDescent="0.25">
      <c r="A174" t="s">
        <v>1111</v>
      </c>
      <c r="B174" s="73" t="s">
        <v>480</v>
      </c>
      <c r="C174" s="73" t="s">
        <v>1112</v>
      </c>
      <c r="D174" t="s">
        <v>59</v>
      </c>
      <c r="E174" t="s">
        <v>117</v>
      </c>
      <c r="F174" s="51" t="str">
        <f>IFERROR(VLOOKUP(D174,'Tabelas auxiliares'!$A$3:$B$61,2,FALSE),"")</f>
        <v>PROEC - REALIZAÇÃO DE EVENTOS * D.U.C</v>
      </c>
      <c r="G174" s="51" t="str">
        <f>IFERROR(VLOOKUP($B174,'Tabelas auxiliares'!$A$65:$C$102,2,FALSE),"")</f>
        <v>Eventos institucionais</v>
      </c>
      <c r="H174" s="51" t="str">
        <f>IFERROR(VLOOKUP($B174,'Tabelas auxiliares'!$A$65:$C$102,3,FALSE),"")</f>
        <v>BUFFET / ESTANDES / AQUISICAO DE PLACAS COMEMORATIVAS E AFINS / SERVIÇOS DE SOM, IMAGEM E PALCO / SERVIÇOS DE LAVANDERIA EVENTOS / SERVIÇOS DE TRADUÇÃO</v>
      </c>
      <c r="I174" t="s">
        <v>3464</v>
      </c>
      <c r="J174" t="s">
        <v>4157</v>
      </c>
      <c r="K174" t="s">
        <v>4158</v>
      </c>
      <c r="L174" t="s">
        <v>4159</v>
      </c>
      <c r="M174" t="s">
        <v>4160</v>
      </c>
      <c r="N174" t="s">
        <v>177</v>
      </c>
      <c r="O174" t="s">
        <v>178</v>
      </c>
      <c r="P174" t="s">
        <v>288</v>
      </c>
      <c r="Q174" t="s">
        <v>179</v>
      </c>
      <c r="R174" t="s">
        <v>176</v>
      </c>
      <c r="S174" t="s">
        <v>120</v>
      </c>
      <c r="T174" t="s">
        <v>174</v>
      </c>
      <c r="U174" t="s">
        <v>119</v>
      </c>
      <c r="V174" t="s">
        <v>2171</v>
      </c>
      <c r="W174" t="s">
        <v>2172</v>
      </c>
      <c r="X174" s="51" t="str">
        <f t="shared" si="2"/>
        <v>3</v>
      </c>
      <c r="Y174" s="51" t="str">
        <f>IF(T174="","",IF(AND(T174&lt;&gt;'Tabelas auxiliares'!$B$236,T174&lt;&gt;'Tabelas auxiliares'!$B$237),"FOLHA DE PESSOAL",IF(X174='Tabelas auxiliares'!$A$237,"CUSTEIO",IF(X174='Tabelas auxiliares'!$A$236,"INVESTIMENTO","ERRO - VERIFICAR"))))</f>
        <v>CUSTEIO</v>
      </c>
      <c r="Z174" s="44">
        <v>0.1</v>
      </c>
      <c r="AA174" s="44">
        <v>0.1</v>
      </c>
    </row>
    <row r="175" spans="1:29" x14ac:dyDescent="0.25">
      <c r="A175" t="s">
        <v>1111</v>
      </c>
      <c r="B175" s="73" t="s">
        <v>480</v>
      </c>
      <c r="C175" s="73" t="s">
        <v>1112</v>
      </c>
      <c r="D175" t="s">
        <v>59</v>
      </c>
      <c r="E175" t="s">
        <v>117</v>
      </c>
      <c r="F175" s="51" t="str">
        <f>IFERROR(VLOOKUP(D175,'Tabelas auxiliares'!$A$3:$B$61,2,FALSE),"")</f>
        <v>PROEC - REALIZAÇÃO DE EVENTOS * D.U.C</v>
      </c>
      <c r="G175" s="51" t="str">
        <f>IFERROR(VLOOKUP($B175,'Tabelas auxiliares'!$A$65:$C$102,2,FALSE),"")</f>
        <v>Eventos institucionais</v>
      </c>
      <c r="H175" s="51" t="str">
        <f>IFERROR(VLOOKUP($B175,'Tabelas auxiliares'!$A$65:$C$102,3,FALSE),"")</f>
        <v>BUFFET / ESTANDES / AQUISICAO DE PLACAS COMEMORATIVAS E AFINS / SERVIÇOS DE SOM, IMAGEM E PALCO / SERVIÇOS DE LAVANDERIA EVENTOS / SERVIÇOS DE TRADUÇÃO</v>
      </c>
      <c r="I175" t="s">
        <v>4009</v>
      </c>
      <c r="J175" t="s">
        <v>4157</v>
      </c>
      <c r="K175" t="s">
        <v>4161</v>
      </c>
      <c r="L175" t="s">
        <v>4159</v>
      </c>
      <c r="M175" t="s">
        <v>4162</v>
      </c>
      <c r="N175" t="s">
        <v>177</v>
      </c>
      <c r="O175" t="s">
        <v>178</v>
      </c>
      <c r="P175" t="s">
        <v>288</v>
      </c>
      <c r="Q175" t="s">
        <v>179</v>
      </c>
      <c r="R175" t="s">
        <v>176</v>
      </c>
      <c r="S175" t="s">
        <v>120</v>
      </c>
      <c r="T175" t="s">
        <v>174</v>
      </c>
      <c r="U175" t="s">
        <v>119</v>
      </c>
      <c r="V175" t="s">
        <v>2171</v>
      </c>
      <c r="W175" t="s">
        <v>2172</v>
      </c>
      <c r="X175" s="51" t="str">
        <f t="shared" si="2"/>
        <v>3</v>
      </c>
      <c r="Y175" s="51" t="str">
        <f>IF(T175="","",IF(AND(T175&lt;&gt;'Tabelas auxiliares'!$B$236,T175&lt;&gt;'Tabelas auxiliares'!$B$237),"FOLHA DE PESSOAL",IF(X175='Tabelas auxiliares'!$A$237,"CUSTEIO",IF(X175='Tabelas auxiliares'!$A$236,"INVESTIMENTO","ERRO - VERIFICAR"))))</f>
        <v>CUSTEIO</v>
      </c>
      <c r="Z175" s="44">
        <v>1380</v>
      </c>
      <c r="AA175" s="44">
        <v>1380</v>
      </c>
    </row>
    <row r="176" spans="1:29" x14ac:dyDescent="0.25">
      <c r="A176" t="s">
        <v>1111</v>
      </c>
      <c r="B176" s="73" t="s">
        <v>480</v>
      </c>
      <c r="C176" s="73" t="s">
        <v>1112</v>
      </c>
      <c r="D176" t="s">
        <v>59</v>
      </c>
      <c r="E176" t="s">
        <v>117</v>
      </c>
      <c r="F176" s="51" t="str">
        <f>IFERROR(VLOOKUP(D176,'Tabelas auxiliares'!$A$3:$B$61,2,FALSE),"")</f>
        <v>PROEC - REALIZAÇÃO DE EVENTOS * D.U.C</v>
      </c>
      <c r="G176" s="51" t="str">
        <f>IFERROR(VLOOKUP($B176,'Tabelas auxiliares'!$A$65:$C$102,2,FALSE),"")</f>
        <v>Eventos institucionais</v>
      </c>
      <c r="H176" s="51" t="str">
        <f>IFERROR(VLOOKUP($B176,'Tabelas auxiliares'!$A$65:$C$102,3,FALSE),"")</f>
        <v>BUFFET / ESTANDES / AQUISICAO DE PLACAS COMEMORATIVAS E AFINS / SERVIÇOS DE SOM, IMAGEM E PALCO / SERVIÇOS DE LAVANDERIA EVENTOS / SERVIÇOS DE TRADUÇÃO</v>
      </c>
      <c r="I176" t="s">
        <v>4009</v>
      </c>
      <c r="J176" t="s">
        <v>4157</v>
      </c>
      <c r="K176" t="s">
        <v>4163</v>
      </c>
      <c r="L176" t="s">
        <v>4159</v>
      </c>
      <c r="M176" t="s">
        <v>4164</v>
      </c>
      <c r="N176" t="s">
        <v>177</v>
      </c>
      <c r="O176" t="s">
        <v>178</v>
      </c>
      <c r="P176" t="s">
        <v>288</v>
      </c>
      <c r="Q176" t="s">
        <v>179</v>
      </c>
      <c r="R176" t="s">
        <v>176</v>
      </c>
      <c r="S176" t="s">
        <v>120</v>
      </c>
      <c r="T176" t="s">
        <v>174</v>
      </c>
      <c r="U176" t="s">
        <v>119</v>
      </c>
      <c r="V176" t="s">
        <v>2171</v>
      </c>
      <c r="W176" t="s">
        <v>2172</v>
      </c>
      <c r="X176" s="51" t="str">
        <f t="shared" si="2"/>
        <v>3</v>
      </c>
      <c r="Y176" s="51" t="str">
        <f>IF(T176="","",IF(AND(T176&lt;&gt;'Tabelas auxiliares'!$B$236,T176&lt;&gt;'Tabelas auxiliares'!$B$237),"FOLHA DE PESSOAL",IF(X176='Tabelas auxiliares'!$A$237,"CUSTEIO",IF(X176='Tabelas auxiliares'!$A$236,"INVESTIMENTO","ERRO - VERIFICAR"))))</f>
        <v>CUSTEIO</v>
      </c>
      <c r="Z176" s="44">
        <v>1780</v>
      </c>
      <c r="AA176" s="44">
        <v>1780</v>
      </c>
    </row>
    <row r="177" spans="1:29" x14ac:dyDescent="0.25">
      <c r="A177" t="s">
        <v>1111</v>
      </c>
      <c r="B177" s="73" t="s">
        <v>480</v>
      </c>
      <c r="C177" s="73" t="s">
        <v>1112</v>
      </c>
      <c r="D177" t="s">
        <v>69</v>
      </c>
      <c r="E177" t="s">
        <v>3614</v>
      </c>
      <c r="F177" s="51" t="str">
        <f>IFERROR(VLOOKUP(D177,'Tabelas auxiliares'!$A$3:$B$61,2,FALSE),"")</f>
        <v>PROAP - PNAES</v>
      </c>
      <c r="G177" s="51" t="str">
        <f>IFERROR(VLOOKUP($B177,'Tabelas auxiliares'!$A$65:$C$102,2,FALSE),"")</f>
        <v>Eventos institucionais</v>
      </c>
      <c r="H177" s="51" t="str">
        <f>IFERROR(VLOOKUP($B177,'Tabelas auxiliares'!$A$65:$C$102,3,FALSE),"")</f>
        <v>BUFFET / ESTANDES / AQUISICAO DE PLACAS COMEMORATIVAS E AFINS / SERVIÇOS DE SOM, IMAGEM E PALCO / SERVIÇOS DE LAVANDERIA EVENTOS / SERVIÇOS DE TRADUÇÃO</v>
      </c>
      <c r="I177" t="s">
        <v>3602</v>
      </c>
      <c r="J177" t="s">
        <v>4165</v>
      </c>
      <c r="K177" t="s">
        <v>4166</v>
      </c>
      <c r="L177" t="s">
        <v>4167</v>
      </c>
      <c r="M177" t="s">
        <v>4168</v>
      </c>
      <c r="N177" t="s">
        <v>182</v>
      </c>
      <c r="O177" t="s">
        <v>178</v>
      </c>
      <c r="P177" t="s">
        <v>2954</v>
      </c>
      <c r="Q177" t="s">
        <v>179</v>
      </c>
      <c r="R177" t="s">
        <v>176</v>
      </c>
      <c r="S177" t="s">
        <v>120</v>
      </c>
      <c r="T177" t="s">
        <v>319</v>
      </c>
      <c r="U177" t="s">
        <v>4169</v>
      </c>
      <c r="V177" t="s">
        <v>810</v>
      </c>
      <c r="W177" t="s">
        <v>697</v>
      </c>
      <c r="X177" s="51" t="str">
        <f t="shared" si="2"/>
        <v>3</v>
      </c>
      <c r="Y177" s="51" t="str">
        <f>IF(T177="","",IF(AND(T177&lt;&gt;'Tabelas auxiliares'!$B$236,T177&lt;&gt;'Tabelas auxiliares'!$B$237),"FOLHA DE PESSOAL",IF(X177='Tabelas auxiliares'!$A$237,"CUSTEIO",IF(X177='Tabelas auxiliares'!$A$236,"INVESTIMENTO","ERRO - VERIFICAR"))))</f>
        <v>CUSTEIO</v>
      </c>
      <c r="Z177" s="44">
        <v>154080</v>
      </c>
      <c r="AA177" s="44">
        <v>121124</v>
      </c>
      <c r="AB177" s="44">
        <v>1284</v>
      </c>
      <c r="AC177" s="44">
        <v>31672</v>
      </c>
    </row>
    <row r="178" spans="1:29" x14ac:dyDescent="0.25">
      <c r="A178" t="s">
        <v>1111</v>
      </c>
      <c r="B178" s="73" t="s">
        <v>483</v>
      </c>
      <c r="C178" s="73" t="s">
        <v>1112</v>
      </c>
      <c r="D178" t="s">
        <v>61</v>
      </c>
      <c r="E178" t="s">
        <v>117</v>
      </c>
      <c r="F178" s="51" t="str">
        <f>IFERROR(VLOOKUP(D178,'Tabelas auxiliares'!$A$3:$B$61,2,FALSE),"")</f>
        <v>PROAD - PRÓ-REITORIA DE ADMINISTRAÇÃO</v>
      </c>
      <c r="G178" s="51" t="str">
        <f>IFERROR(VLOOKUP($B178,'Tabelas auxiliares'!$A$65:$C$102,2,FALSE),"")</f>
        <v>Folha de pagamento - Ativos, Previdência, PASEP</v>
      </c>
      <c r="H178" s="51" t="str">
        <f>IFERROR(VLOOKUP($B178,'Tabelas auxiliares'!$A$65:$C$102,3,FALSE),"")</f>
        <v>FOLHA DE PAGAMENTO / CONTRIBUICAO PARA O PSS / SUBSTITUICOES / INSS PATRONAL / PASEP</v>
      </c>
      <c r="I178" t="s">
        <v>4170</v>
      </c>
      <c r="J178" t="s">
        <v>4171</v>
      </c>
      <c r="K178" t="s">
        <v>4172</v>
      </c>
      <c r="L178" t="s">
        <v>4173</v>
      </c>
      <c r="M178" t="s">
        <v>199</v>
      </c>
      <c r="N178" t="s">
        <v>177</v>
      </c>
      <c r="O178" t="s">
        <v>178</v>
      </c>
      <c r="P178" t="s">
        <v>288</v>
      </c>
      <c r="Q178" t="s">
        <v>179</v>
      </c>
      <c r="R178" t="s">
        <v>176</v>
      </c>
      <c r="S178" t="s">
        <v>120</v>
      </c>
      <c r="T178" t="s">
        <v>174</v>
      </c>
      <c r="U178" t="s">
        <v>119</v>
      </c>
      <c r="V178" t="s">
        <v>733</v>
      </c>
      <c r="W178" t="s">
        <v>643</v>
      </c>
      <c r="X178" s="51" t="str">
        <f t="shared" si="2"/>
        <v>3</v>
      </c>
      <c r="Y178" s="51" t="str">
        <f>IF(T178="","",IF(AND(T178&lt;&gt;'Tabelas auxiliares'!$B$236,T178&lt;&gt;'Tabelas auxiliares'!$B$237),"FOLHA DE PESSOAL",IF(X178='Tabelas auxiliares'!$A$237,"CUSTEIO",IF(X178='Tabelas auxiliares'!$A$236,"INVESTIMENTO","ERRO - VERIFICAR"))))</f>
        <v>CUSTEIO</v>
      </c>
      <c r="Z178" s="44">
        <v>9606.6200000000008</v>
      </c>
      <c r="AA178" s="44">
        <v>9606.6200000000008</v>
      </c>
    </row>
    <row r="179" spans="1:29" x14ac:dyDescent="0.25">
      <c r="A179" t="s">
        <v>1111</v>
      </c>
      <c r="B179" s="73" t="s">
        <v>483</v>
      </c>
      <c r="C179" s="73" t="s">
        <v>1112</v>
      </c>
      <c r="D179" t="s">
        <v>90</v>
      </c>
      <c r="E179" t="s">
        <v>117</v>
      </c>
      <c r="F179" s="51" t="str">
        <f>IFERROR(VLOOKUP(D179,'Tabelas auxiliares'!$A$3:$B$61,2,FALSE),"")</f>
        <v>SUGEPE-FOLHA - PASEP + AUX. MORADIA</v>
      </c>
      <c r="G179" s="51" t="str">
        <f>IFERROR(VLOOKUP($B179,'Tabelas auxiliares'!$A$65:$C$102,2,FALSE),"")</f>
        <v>Folha de pagamento - Ativos, Previdência, PASEP</v>
      </c>
      <c r="H179" s="51" t="str">
        <f>IFERROR(VLOOKUP($B179,'Tabelas auxiliares'!$A$65:$C$102,3,FALSE),"")</f>
        <v>FOLHA DE PAGAMENTO / CONTRIBUICAO PARA O PSS / SUBSTITUICOES / INSS PATRONAL / PASEP</v>
      </c>
      <c r="I179" t="s">
        <v>4174</v>
      </c>
      <c r="J179" t="s">
        <v>4175</v>
      </c>
      <c r="K179" t="s">
        <v>4176</v>
      </c>
      <c r="L179" t="s">
        <v>4177</v>
      </c>
      <c r="M179" t="s">
        <v>4178</v>
      </c>
      <c r="N179" t="s">
        <v>136</v>
      </c>
      <c r="O179" t="s">
        <v>224</v>
      </c>
      <c r="P179" t="s">
        <v>225</v>
      </c>
      <c r="Q179" t="s">
        <v>179</v>
      </c>
      <c r="R179" t="s">
        <v>176</v>
      </c>
      <c r="S179" t="s">
        <v>120</v>
      </c>
      <c r="T179" t="s">
        <v>173</v>
      </c>
      <c r="U179" t="s">
        <v>146</v>
      </c>
      <c r="V179" t="s">
        <v>819</v>
      </c>
      <c r="W179" t="s">
        <v>663</v>
      </c>
      <c r="X179" s="51" t="str">
        <f t="shared" si="2"/>
        <v>3</v>
      </c>
      <c r="Y179" s="51" t="str">
        <f>IF(T179="","",IF(AND(T179&lt;&gt;'Tabelas auxiliares'!$B$236,T179&lt;&gt;'Tabelas auxiliares'!$B$237),"FOLHA DE PESSOAL",IF(X179='Tabelas auxiliares'!$A$237,"CUSTEIO",IF(X179='Tabelas auxiliares'!$A$236,"INVESTIMENTO","ERRO - VERIFICAR"))))</f>
        <v>FOLHA DE PESSOAL</v>
      </c>
      <c r="Z179" s="44">
        <v>145.72999999999999</v>
      </c>
    </row>
    <row r="180" spans="1:29" x14ac:dyDescent="0.25">
      <c r="A180" t="s">
        <v>1111</v>
      </c>
      <c r="B180" s="73" t="s">
        <v>483</v>
      </c>
      <c r="C180" s="73" t="s">
        <v>1112</v>
      </c>
      <c r="D180" t="s">
        <v>90</v>
      </c>
      <c r="E180" t="s">
        <v>117</v>
      </c>
      <c r="F180" s="51" t="str">
        <f>IFERROR(VLOOKUP(D180,'Tabelas auxiliares'!$A$3:$B$61,2,FALSE),"")</f>
        <v>SUGEPE-FOLHA - PASEP + AUX. MORADIA</v>
      </c>
      <c r="G180" s="51" t="str">
        <f>IFERROR(VLOOKUP($B180,'Tabelas auxiliares'!$A$65:$C$102,2,FALSE),"")</f>
        <v>Folha de pagamento - Ativos, Previdência, PASEP</v>
      </c>
      <c r="H180" s="51" t="str">
        <f>IFERROR(VLOOKUP($B180,'Tabelas auxiliares'!$A$65:$C$102,3,FALSE),"")</f>
        <v>FOLHA DE PAGAMENTO / CONTRIBUICAO PARA O PSS / SUBSTITUICOES / INSS PATRONAL / PASEP</v>
      </c>
      <c r="I180" t="s">
        <v>4174</v>
      </c>
      <c r="J180" t="s">
        <v>4175</v>
      </c>
      <c r="K180" t="s">
        <v>4179</v>
      </c>
      <c r="L180" t="s">
        <v>4177</v>
      </c>
      <c r="M180" t="s">
        <v>4178</v>
      </c>
      <c r="N180" t="s">
        <v>136</v>
      </c>
      <c r="O180" t="s">
        <v>227</v>
      </c>
      <c r="P180" t="s">
        <v>228</v>
      </c>
      <c r="Q180" t="s">
        <v>179</v>
      </c>
      <c r="R180" t="s">
        <v>176</v>
      </c>
      <c r="S180" t="s">
        <v>120</v>
      </c>
      <c r="T180" t="s">
        <v>173</v>
      </c>
      <c r="U180" t="s">
        <v>145</v>
      </c>
      <c r="V180" t="s">
        <v>4180</v>
      </c>
      <c r="W180" t="s">
        <v>4181</v>
      </c>
      <c r="X180" s="51" t="str">
        <f t="shared" si="2"/>
        <v>3</v>
      </c>
      <c r="Y180" s="51" t="str">
        <f>IF(T180="","",IF(AND(T180&lt;&gt;'Tabelas auxiliares'!$B$236,T180&lt;&gt;'Tabelas auxiliares'!$B$237),"FOLHA DE PESSOAL",IF(X180='Tabelas auxiliares'!$A$237,"CUSTEIO",IF(X180='Tabelas auxiliares'!$A$236,"INVESTIMENTO","ERRO - VERIFICAR"))))</f>
        <v>FOLHA DE PESSOAL</v>
      </c>
      <c r="Z180" s="44">
        <v>94.11</v>
      </c>
    </row>
    <row r="181" spans="1:29" x14ac:dyDescent="0.25">
      <c r="A181" t="s">
        <v>1111</v>
      </c>
      <c r="B181" s="73" t="s">
        <v>483</v>
      </c>
      <c r="C181" s="73" t="s">
        <v>1112</v>
      </c>
      <c r="D181" t="s">
        <v>90</v>
      </c>
      <c r="E181" t="s">
        <v>117</v>
      </c>
      <c r="F181" s="51" t="str">
        <f>IFERROR(VLOOKUP(D181,'Tabelas auxiliares'!$A$3:$B$61,2,FALSE),"")</f>
        <v>SUGEPE-FOLHA - PASEP + AUX. MORADIA</v>
      </c>
      <c r="G181" s="51" t="str">
        <f>IFERROR(VLOOKUP($B181,'Tabelas auxiliares'!$A$65:$C$102,2,FALSE),"")</f>
        <v>Folha de pagamento - Ativos, Previdência, PASEP</v>
      </c>
      <c r="H181" s="51" t="str">
        <f>IFERROR(VLOOKUP($B181,'Tabelas auxiliares'!$A$65:$C$102,3,FALSE),"")</f>
        <v>FOLHA DE PAGAMENTO / CONTRIBUICAO PARA O PSS / SUBSTITUICOES / INSS PATRONAL / PASEP</v>
      </c>
      <c r="I181" t="s">
        <v>4182</v>
      </c>
      <c r="J181" t="s">
        <v>4183</v>
      </c>
      <c r="K181" t="s">
        <v>4184</v>
      </c>
      <c r="L181" t="s">
        <v>4185</v>
      </c>
      <c r="M181" t="s">
        <v>190</v>
      </c>
      <c r="N181" t="s">
        <v>134</v>
      </c>
      <c r="O181" t="s">
        <v>178</v>
      </c>
      <c r="P181" t="s">
        <v>213</v>
      </c>
      <c r="Q181" t="s">
        <v>179</v>
      </c>
      <c r="R181" t="s">
        <v>176</v>
      </c>
      <c r="S181" t="s">
        <v>120</v>
      </c>
      <c r="T181" t="s">
        <v>172</v>
      </c>
      <c r="U181" t="s">
        <v>122</v>
      </c>
      <c r="V181" t="s">
        <v>740</v>
      </c>
      <c r="W181" t="s">
        <v>647</v>
      </c>
      <c r="X181" s="51" t="str">
        <f t="shared" si="2"/>
        <v>3</v>
      </c>
      <c r="Y181" s="51" t="str">
        <f>IF(T181="","",IF(AND(T181&lt;&gt;'Tabelas auxiliares'!$B$236,T181&lt;&gt;'Tabelas auxiliares'!$B$237),"FOLHA DE PESSOAL",IF(X181='Tabelas auxiliares'!$A$237,"CUSTEIO",IF(X181='Tabelas auxiliares'!$A$236,"INVESTIMENTO","ERRO - VERIFICAR"))))</f>
        <v>FOLHA DE PESSOAL</v>
      </c>
      <c r="Z181" s="44">
        <v>1503.94</v>
      </c>
      <c r="AA181" s="44">
        <v>1503.94</v>
      </c>
    </row>
    <row r="182" spans="1:29" x14ac:dyDescent="0.25">
      <c r="A182" t="s">
        <v>1111</v>
      </c>
      <c r="B182" s="73" t="s">
        <v>483</v>
      </c>
      <c r="C182" s="73" t="s">
        <v>1112</v>
      </c>
      <c r="D182" t="s">
        <v>90</v>
      </c>
      <c r="E182" t="s">
        <v>117</v>
      </c>
      <c r="F182" s="51" t="str">
        <f>IFERROR(VLOOKUP(D182,'Tabelas auxiliares'!$A$3:$B$61,2,FALSE),"")</f>
        <v>SUGEPE-FOLHA - PASEP + AUX. MORADIA</v>
      </c>
      <c r="G182" s="51" t="str">
        <f>IFERROR(VLOOKUP($B182,'Tabelas auxiliares'!$A$65:$C$102,2,FALSE),"")</f>
        <v>Folha de pagamento - Ativos, Previdência, PASEP</v>
      </c>
      <c r="H182" s="51" t="str">
        <f>IFERROR(VLOOKUP($B182,'Tabelas auxiliares'!$A$65:$C$102,3,FALSE),"")</f>
        <v>FOLHA DE PAGAMENTO / CONTRIBUICAO PARA O PSS / SUBSTITUICOES / INSS PATRONAL / PASEP</v>
      </c>
      <c r="I182" t="s">
        <v>4186</v>
      </c>
      <c r="J182" t="s">
        <v>1342</v>
      </c>
      <c r="K182" t="s">
        <v>4187</v>
      </c>
      <c r="L182" t="s">
        <v>4188</v>
      </c>
      <c r="M182" t="s">
        <v>190</v>
      </c>
      <c r="N182" t="s">
        <v>134</v>
      </c>
      <c r="O182" t="s">
        <v>178</v>
      </c>
      <c r="P182" t="s">
        <v>213</v>
      </c>
      <c r="Q182" t="s">
        <v>179</v>
      </c>
      <c r="R182" t="s">
        <v>176</v>
      </c>
      <c r="S182" t="s">
        <v>120</v>
      </c>
      <c r="T182" t="s">
        <v>172</v>
      </c>
      <c r="U182" t="s">
        <v>122</v>
      </c>
      <c r="V182" t="s">
        <v>740</v>
      </c>
      <c r="W182" t="s">
        <v>647</v>
      </c>
      <c r="X182" s="51" t="str">
        <f t="shared" si="2"/>
        <v>3</v>
      </c>
      <c r="Y182" s="51" t="str">
        <f>IF(T182="","",IF(AND(T182&lt;&gt;'Tabelas auxiliares'!$B$236,T182&lt;&gt;'Tabelas auxiliares'!$B$237),"FOLHA DE PESSOAL",IF(X182='Tabelas auxiliares'!$A$237,"CUSTEIO",IF(X182='Tabelas auxiliares'!$A$236,"INVESTIMENTO","ERRO - VERIFICAR"))))</f>
        <v>FOLHA DE PESSOAL</v>
      </c>
      <c r="Z182" s="44">
        <v>1656.76</v>
      </c>
      <c r="AA182" s="44">
        <v>1656.76</v>
      </c>
    </row>
    <row r="183" spans="1:29" x14ac:dyDescent="0.25">
      <c r="A183" t="s">
        <v>1111</v>
      </c>
      <c r="B183" s="73" t="s">
        <v>483</v>
      </c>
      <c r="C183" s="73" t="s">
        <v>1112</v>
      </c>
      <c r="D183" t="s">
        <v>90</v>
      </c>
      <c r="E183" t="s">
        <v>117</v>
      </c>
      <c r="F183" s="51" t="str">
        <f>IFERROR(VLOOKUP(D183,'Tabelas auxiliares'!$A$3:$B$61,2,FALSE),"")</f>
        <v>SUGEPE-FOLHA - PASEP + AUX. MORADIA</v>
      </c>
      <c r="G183" s="51" t="str">
        <f>IFERROR(VLOOKUP($B183,'Tabelas auxiliares'!$A$65:$C$102,2,FALSE),"")</f>
        <v>Folha de pagamento - Ativos, Previdência, PASEP</v>
      </c>
      <c r="H183" s="51" t="str">
        <f>IFERROR(VLOOKUP($B183,'Tabelas auxiliares'!$A$65:$C$102,3,FALSE),"")</f>
        <v>FOLHA DE PAGAMENTO / CONTRIBUICAO PARA O PSS / SUBSTITUICOES / INSS PATRONAL / PASEP</v>
      </c>
      <c r="I183" t="s">
        <v>4186</v>
      </c>
      <c r="J183" t="s">
        <v>2221</v>
      </c>
      <c r="K183" t="s">
        <v>4189</v>
      </c>
      <c r="L183" t="s">
        <v>4190</v>
      </c>
      <c r="M183" t="s">
        <v>190</v>
      </c>
      <c r="N183" t="s">
        <v>134</v>
      </c>
      <c r="O183" t="s">
        <v>178</v>
      </c>
      <c r="P183" t="s">
        <v>213</v>
      </c>
      <c r="Q183" t="s">
        <v>179</v>
      </c>
      <c r="R183" t="s">
        <v>176</v>
      </c>
      <c r="S183" t="s">
        <v>120</v>
      </c>
      <c r="T183" t="s">
        <v>172</v>
      </c>
      <c r="U183" t="s">
        <v>122</v>
      </c>
      <c r="V183" t="s">
        <v>740</v>
      </c>
      <c r="W183" t="s">
        <v>647</v>
      </c>
      <c r="X183" s="51" t="str">
        <f t="shared" si="2"/>
        <v>3</v>
      </c>
      <c r="Y183" s="51" t="str">
        <f>IF(T183="","",IF(AND(T183&lt;&gt;'Tabelas auxiliares'!$B$236,T183&lt;&gt;'Tabelas auxiliares'!$B$237),"FOLHA DE PESSOAL",IF(X183='Tabelas auxiliares'!$A$237,"CUSTEIO",IF(X183='Tabelas auxiliares'!$A$236,"INVESTIMENTO","ERRO - VERIFICAR"))))</f>
        <v>FOLHA DE PESSOAL</v>
      </c>
      <c r="Z183" s="44">
        <v>4591.3</v>
      </c>
      <c r="AC183" s="44">
        <v>4591.3</v>
      </c>
    </row>
    <row r="184" spans="1:29" x14ac:dyDescent="0.25">
      <c r="A184" t="s">
        <v>1111</v>
      </c>
      <c r="B184" s="73" t="s">
        <v>483</v>
      </c>
      <c r="C184" s="73" t="s">
        <v>1112</v>
      </c>
      <c r="D184" t="s">
        <v>90</v>
      </c>
      <c r="E184" t="s">
        <v>117</v>
      </c>
      <c r="F184" s="51" t="str">
        <f>IFERROR(VLOOKUP(D184,'Tabelas auxiliares'!$A$3:$B$61,2,FALSE),"")</f>
        <v>SUGEPE-FOLHA - PASEP + AUX. MORADIA</v>
      </c>
      <c r="G184" s="51" t="str">
        <f>IFERROR(VLOOKUP($B184,'Tabelas auxiliares'!$A$65:$C$102,2,FALSE),"")</f>
        <v>Folha de pagamento - Ativos, Previdência, PASEP</v>
      </c>
      <c r="H184" s="51" t="str">
        <f>IFERROR(VLOOKUP($B184,'Tabelas auxiliares'!$A$65:$C$102,3,FALSE),"")</f>
        <v>FOLHA DE PAGAMENTO / CONTRIBUICAO PARA O PSS / SUBSTITUICOES / INSS PATRONAL / PASEP</v>
      </c>
      <c r="I184" t="s">
        <v>4191</v>
      </c>
      <c r="J184" t="s">
        <v>1330</v>
      </c>
      <c r="K184" t="s">
        <v>4192</v>
      </c>
      <c r="L184" t="s">
        <v>4193</v>
      </c>
      <c r="M184" t="s">
        <v>190</v>
      </c>
      <c r="N184" t="s">
        <v>134</v>
      </c>
      <c r="O184" t="s">
        <v>178</v>
      </c>
      <c r="P184" t="s">
        <v>213</v>
      </c>
      <c r="Q184" t="s">
        <v>179</v>
      </c>
      <c r="R184" t="s">
        <v>176</v>
      </c>
      <c r="S184" t="s">
        <v>120</v>
      </c>
      <c r="T184" t="s">
        <v>172</v>
      </c>
      <c r="U184" t="s">
        <v>122</v>
      </c>
      <c r="V184" t="s">
        <v>740</v>
      </c>
      <c r="W184" t="s">
        <v>647</v>
      </c>
      <c r="X184" s="51" t="str">
        <f t="shared" si="2"/>
        <v>3</v>
      </c>
      <c r="Y184" s="51" t="str">
        <f>IF(T184="","",IF(AND(T184&lt;&gt;'Tabelas auxiliares'!$B$236,T184&lt;&gt;'Tabelas auxiliares'!$B$237),"FOLHA DE PESSOAL",IF(X184='Tabelas auxiliares'!$A$237,"CUSTEIO",IF(X184='Tabelas auxiliares'!$A$236,"INVESTIMENTO","ERRO - VERIFICAR"))))</f>
        <v>FOLHA DE PESSOAL</v>
      </c>
      <c r="Z184" s="44">
        <v>1656.76</v>
      </c>
      <c r="AC184" s="44">
        <v>1656.76</v>
      </c>
    </row>
    <row r="185" spans="1:29" x14ac:dyDescent="0.25">
      <c r="A185" t="s">
        <v>1111</v>
      </c>
      <c r="B185" s="73" t="s">
        <v>483</v>
      </c>
      <c r="C185" s="73" t="s">
        <v>1112</v>
      </c>
      <c r="D185" t="s">
        <v>90</v>
      </c>
      <c r="E185" t="s">
        <v>117</v>
      </c>
      <c r="F185" s="51" t="str">
        <f>IFERROR(VLOOKUP(D185,'Tabelas auxiliares'!$A$3:$B$61,2,FALSE),"")</f>
        <v>SUGEPE-FOLHA - PASEP + AUX. MORADIA</v>
      </c>
      <c r="G185" s="51" t="str">
        <f>IFERROR(VLOOKUP($B185,'Tabelas auxiliares'!$A$65:$C$102,2,FALSE),"")</f>
        <v>Folha de pagamento - Ativos, Previdência, PASEP</v>
      </c>
      <c r="H185" s="51" t="str">
        <f>IFERROR(VLOOKUP($B185,'Tabelas auxiliares'!$A$65:$C$102,3,FALSE),"")</f>
        <v>FOLHA DE PAGAMENTO / CONTRIBUICAO PARA O PSS / SUBSTITUICOES / INSS PATRONAL / PASEP</v>
      </c>
      <c r="I185" t="s">
        <v>3707</v>
      </c>
      <c r="J185" t="s">
        <v>1338</v>
      </c>
      <c r="K185" t="s">
        <v>4194</v>
      </c>
      <c r="L185" t="s">
        <v>4195</v>
      </c>
      <c r="M185" t="s">
        <v>190</v>
      </c>
      <c r="N185" t="s">
        <v>134</v>
      </c>
      <c r="O185" t="s">
        <v>178</v>
      </c>
      <c r="P185" t="s">
        <v>213</v>
      </c>
      <c r="Q185" t="s">
        <v>179</v>
      </c>
      <c r="R185" t="s">
        <v>176</v>
      </c>
      <c r="S185" t="s">
        <v>120</v>
      </c>
      <c r="T185" t="s">
        <v>172</v>
      </c>
      <c r="U185" t="s">
        <v>122</v>
      </c>
      <c r="V185" t="s">
        <v>740</v>
      </c>
      <c r="W185" t="s">
        <v>647</v>
      </c>
      <c r="X185" s="51" t="str">
        <f t="shared" si="2"/>
        <v>3</v>
      </c>
      <c r="Y185" s="51" t="str">
        <f>IF(T185="","",IF(AND(T185&lt;&gt;'Tabelas auxiliares'!$B$236,T185&lt;&gt;'Tabelas auxiliares'!$B$237),"FOLHA DE PESSOAL",IF(X185='Tabelas auxiliares'!$A$237,"CUSTEIO",IF(X185='Tabelas auxiliares'!$A$236,"INVESTIMENTO","ERRO - VERIFICAR"))))</f>
        <v>FOLHA DE PESSOAL</v>
      </c>
      <c r="Z185" s="44">
        <v>749.78</v>
      </c>
      <c r="AA185" s="44">
        <v>749.78</v>
      </c>
    </row>
    <row r="186" spans="1:29" x14ac:dyDescent="0.25">
      <c r="A186" t="s">
        <v>1111</v>
      </c>
      <c r="B186" s="73" t="s">
        <v>483</v>
      </c>
      <c r="C186" s="73" t="s">
        <v>1112</v>
      </c>
      <c r="D186" t="s">
        <v>90</v>
      </c>
      <c r="E186" t="s">
        <v>117</v>
      </c>
      <c r="F186" s="51" t="str">
        <f>IFERROR(VLOOKUP(D186,'Tabelas auxiliares'!$A$3:$B$61,2,FALSE),"")</f>
        <v>SUGEPE-FOLHA - PASEP + AUX. MORADIA</v>
      </c>
      <c r="G186" s="51" t="str">
        <f>IFERROR(VLOOKUP($B186,'Tabelas auxiliares'!$A$65:$C$102,2,FALSE),"")</f>
        <v>Folha de pagamento - Ativos, Previdência, PASEP</v>
      </c>
      <c r="H186" s="51" t="str">
        <f>IFERROR(VLOOKUP($B186,'Tabelas auxiliares'!$A$65:$C$102,3,FALSE),"")</f>
        <v>FOLHA DE PAGAMENTO / CONTRIBUICAO PARA O PSS / SUBSTITUICOES / INSS PATRONAL / PASEP</v>
      </c>
      <c r="I186" t="s">
        <v>4079</v>
      </c>
      <c r="J186" t="s">
        <v>1344</v>
      </c>
      <c r="K186" t="s">
        <v>4196</v>
      </c>
      <c r="L186" t="s">
        <v>342</v>
      </c>
      <c r="M186" t="s">
        <v>190</v>
      </c>
      <c r="N186" t="s">
        <v>134</v>
      </c>
      <c r="O186" t="s">
        <v>178</v>
      </c>
      <c r="P186" t="s">
        <v>213</v>
      </c>
      <c r="Q186" t="s">
        <v>179</v>
      </c>
      <c r="R186" t="s">
        <v>176</v>
      </c>
      <c r="S186" t="s">
        <v>120</v>
      </c>
      <c r="T186" t="s">
        <v>172</v>
      </c>
      <c r="U186" t="s">
        <v>122</v>
      </c>
      <c r="V186" t="s">
        <v>740</v>
      </c>
      <c r="W186" t="s">
        <v>647</v>
      </c>
      <c r="X186" s="51" t="str">
        <f t="shared" si="2"/>
        <v>3</v>
      </c>
      <c r="Y186" s="51" t="str">
        <f>IF(T186="","",IF(AND(T186&lt;&gt;'Tabelas auxiliares'!$B$236,T186&lt;&gt;'Tabelas auxiliares'!$B$237),"FOLHA DE PESSOAL",IF(X186='Tabelas auxiliares'!$A$237,"CUSTEIO",IF(X186='Tabelas auxiliares'!$A$236,"INVESTIMENTO","ERRO - VERIFICAR"))))</f>
        <v>FOLHA DE PESSOAL</v>
      </c>
      <c r="Z186" s="44">
        <v>880.82</v>
      </c>
      <c r="AC186" s="44">
        <v>880.82</v>
      </c>
    </row>
    <row r="187" spans="1:29" x14ac:dyDescent="0.25">
      <c r="A187" t="s">
        <v>1111</v>
      </c>
      <c r="B187" s="73" t="s">
        <v>483</v>
      </c>
      <c r="C187" s="73" t="s">
        <v>1112</v>
      </c>
      <c r="D187" t="s">
        <v>90</v>
      </c>
      <c r="E187" t="s">
        <v>117</v>
      </c>
      <c r="F187" s="51" t="str">
        <f>IFERROR(VLOOKUP(D187,'Tabelas auxiliares'!$A$3:$B$61,2,FALSE),"")</f>
        <v>SUGEPE-FOLHA - PASEP + AUX. MORADIA</v>
      </c>
      <c r="G187" s="51" t="str">
        <f>IFERROR(VLOOKUP($B187,'Tabelas auxiliares'!$A$65:$C$102,2,FALSE),"")</f>
        <v>Folha de pagamento - Ativos, Previdência, PASEP</v>
      </c>
      <c r="H187" s="51" t="str">
        <f>IFERROR(VLOOKUP($B187,'Tabelas auxiliares'!$A$65:$C$102,3,FALSE),"")</f>
        <v>FOLHA DE PAGAMENTO / CONTRIBUICAO PARA O PSS / SUBSTITUICOES / INSS PATRONAL / PASEP</v>
      </c>
      <c r="I187" t="s">
        <v>4197</v>
      </c>
      <c r="J187" t="s">
        <v>2200</v>
      </c>
      <c r="K187" t="s">
        <v>4198</v>
      </c>
      <c r="L187" t="s">
        <v>4199</v>
      </c>
      <c r="M187" t="s">
        <v>176</v>
      </c>
      <c r="N187" t="s">
        <v>133</v>
      </c>
      <c r="O187" t="s">
        <v>178</v>
      </c>
      <c r="P187" t="s">
        <v>215</v>
      </c>
      <c r="Q187" t="s">
        <v>179</v>
      </c>
      <c r="R187" t="s">
        <v>176</v>
      </c>
      <c r="S187" t="s">
        <v>4200</v>
      </c>
      <c r="T187" t="s">
        <v>173</v>
      </c>
      <c r="U187" t="s">
        <v>143</v>
      </c>
      <c r="V187" t="s">
        <v>744</v>
      </c>
      <c r="W187" t="s">
        <v>648</v>
      </c>
      <c r="X187" s="51" t="str">
        <f t="shared" si="2"/>
        <v>3</v>
      </c>
      <c r="Y187" s="51" t="str">
        <f>IF(T187="","",IF(AND(T187&lt;&gt;'Tabelas auxiliares'!$B$236,T187&lt;&gt;'Tabelas auxiliares'!$B$237),"FOLHA DE PESSOAL",IF(X187='Tabelas auxiliares'!$A$237,"CUSTEIO",IF(X187='Tabelas auxiliares'!$A$236,"INVESTIMENTO","ERRO - VERIFICAR"))))</f>
        <v>FOLHA DE PESSOAL</v>
      </c>
      <c r="Z187" s="44">
        <v>961.88</v>
      </c>
      <c r="AA187" s="44">
        <v>961.88</v>
      </c>
    </row>
    <row r="188" spans="1:29" x14ac:dyDescent="0.25">
      <c r="A188" t="s">
        <v>1111</v>
      </c>
      <c r="B188" s="73" t="s">
        <v>483</v>
      </c>
      <c r="C188" s="73" t="s">
        <v>1112</v>
      </c>
      <c r="D188" t="s">
        <v>90</v>
      </c>
      <c r="E188" t="s">
        <v>117</v>
      </c>
      <c r="F188" s="51" t="str">
        <f>IFERROR(VLOOKUP(D188,'Tabelas auxiliares'!$A$3:$B$61,2,FALSE),"")</f>
        <v>SUGEPE-FOLHA - PASEP + AUX. MORADIA</v>
      </c>
      <c r="G188" s="51" t="str">
        <f>IFERROR(VLOOKUP($B188,'Tabelas auxiliares'!$A$65:$C$102,2,FALSE),"")</f>
        <v>Folha de pagamento - Ativos, Previdência, PASEP</v>
      </c>
      <c r="H188" s="51" t="str">
        <f>IFERROR(VLOOKUP($B188,'Tabelas auxiliares'!$A$65:$C$102,3,FALSE),"")</f>
        <v>FOLHA DE PAGAMENTO / CONTRIBUICAO PARA O PSS / SUBSTITUICOES / INSS PATRONAL / PASEP</v>
      </c>
      <c r="I188" t="s">
        <v>4197</v>
      </c>
      <c r="J188" t="s">
        <v>2200</v>
      </c>
      <c r="K188" t="s">
        <v>4198</v>
      </c>
      <c r="L188" t="s">
        <v>4199</v>
      </c>
      <c r="M188" t="s">
        <v>176</v>
      </c>
      <c r="N188" t="s">
        <v>133</v>
      </c>
      <c r="O188" t="s">
        <v>178</v>
      </c>
      <c r="P188" t="s">
        <v>215</v>
      </c>
      <c r="Q188" t="s">
        <v>179</v>
      </c>
      <c r="R188" t="s">
        <v>176</v>
      </c>
      <c r="S188" t="s">
        <v>4200</v>
      </c>
      <c r="T188" t="s">
        <v>173</v>
      </c>
      <c r="U188" t="s">
        <v>143</v>
      </c>
      <c r="V188" t="s">
        <v>2285</v>
      </c>
      <c r="W188" t="s">
        <v>2286</v>
      </c>
      <c r="X188" s="51" t="str">
        <f t="shared" si="2"/>
        <v>3</v>
      </c>
      <c r="Y188" s="51" t="str">
        <f>IF(T188="","",IF(AND(T188&lt;&gt;'Tabelas auxiliares'!$B$236,T188&lt;&gt;'Tabelas auxiliares'!$B$237),"FOLHA DE PESSOAL",IF(X188='Tabelas auxiliares'!$A$237,"CUSTEIO",IF(X188='Tabelas auxiliares'!$A$236,"INVESTIMENTO","ERRO - VERIFICAR"))))</f>
        <v>FOLHA DE PESSOAL</v>
      </c>
      <c r="Z188" s="44">
        <v>418.21</v>
      </c>
      <c r="AA188" s="44">
        <v>418.21</v>
      </c>
    </row>
    <row r="189" spans="1:29" x14ac:dyDescent="0.25">
      <c r="A189" t="s">
        <v>1111</v>
      </c>
      <c r="B189" s="73" t="s">
        <v>483</v>
      </c>
      <c r="C189" s="73" t="s">
        <v>1112</v>
      </c>
      <c r="D189" t="s">
        <v>90</v>
      </c>
      <c r="E189" t="s">
        <v>117</v>
      </c>
      <c r="F189" s="51" t="str">
        <f>IFERROR(VLOOKUP(D189,'Tabelas auxiliares'!$A$3:$B$61,2,FALSE),"")</f>
        <v>SUGEPE-FOLHA - PASEP + AUX. MORADIA</v>
      </c>
      <c r="G189" s="51" t="str">
        <f>IFERROR(VLOOKUP($B189,'Tabelas auxiliares'!$A$65:$C$102,2,FALSE),"")</f>
        <v>Folha de pagamento - Ativos, Previdência, PASEP</v>
      </c>
      <c r="H189" s="51" t="str">
        <f>IFERROR(VLOOKUP($B189,'Tabelas auxiliares'!$A$65:$C$102,3,FALSE),"")</f>
        <v>FOLHA DE PAGAMENTO / CONTRIBUICAO PARA O PSS / SUBSTITUICOES / INSS PATRONAL / PASEP</v>
      </c>
      <c r="I189" t="s">
        <v>4197</v>
      </c>
      <c r="J189" t="s">
        <v>2200</v>
      </c>
      <c r="K189" t="s">
        <v>4201</v>
      </c>
      <c r="L189" t="s">
        <v>4199</v>
      </c>
      <c r="M189" t="s">
        <v>176</v>
      </c>
      <c r="N189" t="s">
        <v>135</v>
      </c>
      <c r="O189" t="s">
        <v>178</v>
      </c>
      <c r="P189" t="s">
        <v>208</v>
      </c>
      <c r="Q189" t="s">
        <v>179</v>
      </c>
      <c r="R189" t="s">
        <v>176</v>
      </c>
      <c r="S189" t="s">
        <v>120</v>
      </c>
      <c r="T189" t="s">
        <v>173</v>
      </c>
      <c r="U189" t="s">
        <v>144</v>
      </c>
      <c r="V189" t="s">
        <v>745</v>
      </c>
      <c r="W189" t="s">
        <v>649</v>
      </c>
      <c r="X189" s="51" t="str">
        <f t="shared" si="2"/>
        <v>3</v>
      </c>
      <c r="Y189" s="51" t="str">
        <f>IF(T189="","",IF(AND(T189&lt;&gt;'Tabelas auxiliares'!$B$236,T189&lt;&gt;'Tabelas auxiliares'!$B$237),"FOLHA DE PESSOAL",IF(X189='Tabelas auxiliares'!$A$237,"CUSTEIO",IF(X189='Tabelas auxiliares'!$A$236,"INVESTIMENTO","ERRO - VERIFICAR"))))</f>
        <v>FOLHA DE PESSOAL</v>
      </c>
      <c r="Z189" s="44">
        <v>7191.23</v>
      </c>
      <c r="AA189" s="44">
        <v>7191.23</v>
      </c>
    </row>
    <row r="190" spans="1:29" x14ac:dyDescent="0.25">
      <c r="A190" t="s">
        <v>1111</v>
      </c>
      <c r="B190" s="73" t="s">
        <v>483</v>
      </c>
      <c r="C190" s="73" t="s">
        <v>1112</v>
      </c>
      <c r="D190" t="s">
        <v>90</v>
      </c>
      <c r="E190" t="s">
        <v>117</v>
      </c>
      <c r="F190" s="51" t="str">
        <f>IFERROR(VLOOKUP(D190,'Tabelas auxiliares'!$A$3:$B$61,2,FALSE),"")</f>
        <v>SUGEPE-FOLHA - PASEP + AUX. MORADIA</v>
      </c>
      <c r="G190" s="51" t="str">
        <f>IFERROR(VLOOKUP($B190,'Tabelas auxiliares'!$A$65:$C$102,2,FALSE),"")</f>
        <v>Folha de pagamento - Ativos, Previdência, PASEP</v>
      </c>
      <c r="H190" s="51" t="str">
        <f>IFERROR(VLOOKUP($B190,'Tabelas auxiliares'!$A$65:$C$102,3,FALSE),"")</f>
        <v>FOLHA DE PAGAMENTO / CONTRIBUICAO PARA O PSS / SUBSTITUICOES / INSS PATRONAL / PASEP</v>
      </c>
      <c r="I190" t="s">
        <v>4197</v>
      </c>
      <c r="J190" t="s">
        <v>2200</v>
      </c>
      <c r="K190" t="s">
        <v>4202</v>
      </c>
      <c r="L190" t="s">
        <v>4199</v>
      </c>
      <c r="M190" t="s">
        <v>176</v>
      </c>
      <c r="N190" t="s">
        <v>135</v>
      </c>
      <c r="O190" t="s">
        <v>178</v>
      </c>
      <c r="P190" t="s">
        <v>208</v>
      </c>
      <c r="Q190" t="s">
        <v>179</v>
      </c>
      <c r="R190" t="s">
        <v>176</v>
      </c>
      <c r="S190" t="s">
        <v>120</v>
      </c>
      <c r="T190" t="s">
        <v>173</v>
      </c>
      <c r="U190" t="s">
        <v>144</v>
      </c>
      <c r="V190" t="s">
        <v>748</v>
      </c>
      <c r="W190" t="s">
        <v>650</v>
      </c>
      <c r="X190" s="51" t="str">
        <f t="shared" si="2"/>
        <v>3</v>
      </c>
      <c r="Y190" s="51" t="str">
        <f>IF(T190="","",IF(AND(T190&lt;&gt;'Tabelas auxiliares'!$B$236,T190&lt;&gt;'Tabelas auxiliares'!$B$237),"FOLHA DE PESSOAL",IF(X190='Tabelas auxiliares'!$A$237,"CUSTEIO",IF(X190='Tabelas auxiliares'!$A$236,"INVESTIMENTO","ERRO - VERIFICAR"))))</f>
        <v>FOLHA DE PESSOAL</v>
      </c>
      <c r="Z190" s="44">
        <v>19001.53</v>
      </c>
      <c r="AA190" s="44">
        <v>19001.53</v>
      </c>
    </row>
    <row r="191" spans="1:29" x14ac:dyDescent="0.25">
      <c r="A191" t="s">
        <v>1111</v>
      </c>
      <c r="B191" s="73" t="s">
        <v>483</v>
      </c>
      <c r="C191" s="73" t="s">
        <v>1112</v>
      </c>
      <c r="D191" t="s">
        <v>90</v>
      </c>
      <c r="E191" t="s">
        <v>117</v>
      </c>
      <c r="F191" s="51" t="str">
        <f>IFERROR(VLOOKUP(D191,'Tabelas auxiliares'!$A$3:$B$61,2,FALSE),"")</f>
        <v>SUGEPE-FOLHA - PASEP + AUX. MORADIA</v>
      </c>
      <c r="G191" s="51" t="str">
        <f>IFERROR(VLOOKUP($B191,'Tabelas auxiliares'!$A$65:$C$102,2,FALSE),"")</f>
        <v>Folha de pagamento - Ativos, Previdência, PASEP</v>
      </c>
      <c r="H191" s="51" t="str">
        <f>IFERROR(VLOOKUP($B191,'Tabelas auxiliares'!$A$65:$C$102,3,FALSE),"")</f>
        <v>FOLHA DE PAGAMENTO / CONTRIBUICAO PARA O PSS / SUBSTITUICOES / INSS PATRONAL / PASEP</v>
      </c>
      <c r="I191" t="s">
        <v>4197</v>
      </c>
      <c r="J191" t="s">
        <v>2200</v>
      </c>
      <c r="K191" t="s">
        <v>4202</v>
      </c>
      <c r="L191" t="s">
        <v>4199</v>
      </c>
      <c r="M191" t="s">
        <v>176</v>
      </c>
      <c r="N191" t="s">
        <v>135</v>
      </c>
      <c r="O191" t="s">
        <v>178</v>
      </c>
      <c r="P191" t="s">
        <v>208</v>
      </c>
      <c r="Q191" t="s">
        <v>179</v>
      </c>
      <c r="R191" t="s">
        <v>176</v>
      </c>
      <c r="S191" t="s">
        <v>120</v>
      </c>
      <c r="T191" t="s">
        <v>173</v>
      </c>
      <c r="U191" t="s">
        <v>144</v>
      </c>
      <c r="V191" t="s">
        <v>752</v>
      </c>
      <c r="W191" t="s">
        <v>651</v>
      </c>
      <c r="X191" s="51" t="str">
        <f t="shared" si="2"/>
        <v>3</v>
      </c>
      <c r="Y191" s="51" t="str">
        <f>IF(T191="","",IF(AND(T191&lt;&gt;'Tabelas auxiliares'!$B$236,T191&lt;&gt;'Tabelas auxiliares'!$B$237),"FOLHA DE PESSOAL",IF(X191='Tabelas auxiliares'!$A$237,"CUSTEIO",IF(X191='Tabelas auxiliares'!$A$236,"INVESTIMENTO","ERRO - VERIFICAR"))))</f>
        <v>FOLHA DE PESSOAL</v>
      </c>
      <c r="Z191" s="44">
        <v>5854.75</v>
      </c>
      <c r="AA191" s="44">
        <v>5854.75</v>
      </c>
    </row>
    <row r="192" spans="1:29" x14ac:dyDescent="0.25">
      <c r="A192" t="s">
        <v>1111</v>
      </c>
      <c r="B192" s="73" t="s">
        <v>483</v>
      </c>
      <c r="C192" s="73" t="s">
        <v>1112</v>
      </c>
      <c r="D192" t="s">
        <v>90</v>
      </c>
      <c r="E192" t="s">
        <v>117</v>
      </c>
      <c r="F192" s="51" t="str">
        <f>IFERROR(VLOOKUP(D192,'Tabelas auxiliares'!$A$3:$B$61,2,FALSE),"")</f>
        <v>SUGEPE-FOLHA - PASEP + AUX. MORADIA</v>
      </c>
      <c r="G192" s="51" t="str">
        <f>IFERROR(VLOOKUP($B192,'Tabelas auxiliares'!$A$65:$C$102,2,FALSE),"")</f>
        <v>Folha de pagamento - Ativos, Previdência, PASEP</v>
      </c>
      <c r="H192" s="51" t="str">
        <f>IFERROR(VLOOKUP($B192,'Tabelas auxiliares'!$A$65:$C$102,3,FALSE),"")</f>
        <v>FOLHA DE PAGAMENTO / CONTRIBUICAO PARA O PSS / SUBSTITUICOES / INSS PATRONAL / PASEP</v>
      </c>
      <c r="I192" t="s">
        <v>4197</v>
      </c>
      <c r="J192" t="s">
        <v>2200</v>
      </c>
      <c r="K192" t="s">
        <v>4202</v>
      </c>
      <c r="L192" t="s">
        <v>4199</v>
      </c>
      <c r="M192" t="s">
        <v>176</v>
      </c>
      <c r="N192" t="s">
        <v>135</v>
      </c>
      <c r="O192" t="s">
        <v>178</v>
      </c>
      <c r="P192" t="s">
        <v>208</v>
      </c>
      <c r="Q192" t="s">
        <v>179</v>
      </c>
      <c r="R192" t="s">
        <v>176</v>
      </c>
      <c r="S192" t="s">
        <v>120</v>
      </c>
      <c r="T192" t="s">
        <v>173</v>
      </c>
      <c r="U192" t="s">
        <v>144</v>
      </c>
      <c r="V192" t="s">
        <v>753</v>
      </c>
      <c r="W192" t="s">
        <v>652</v>
      </c>
      <c r="X192" s="51" t="str">
        <f t="shared" si="2"/>
        <v>3</v>
      </c>
      <c r="Y192" s="51" t="str">
        <f>IF(T192="","",IF(AND(T192&lt;&gt;'Tabelas auxiliares'!$B$236,T192&lt;&gt;'Tabelas auxiliares'!$B$237),"FOLHA DE PESSOAL",IF(X192='Tabelas auxiliares'!$A$237,"CUSTEIO",IF(X192='Tabelas auxiliares'!$A$236,"INVESTIMENTO","ERRO - VERIFICAR"))))</f>
        <v>FOLHA DE PESSOAL</v>
      </c>
      <c r="Z192" s="44">
        <v>948.02</v>
      </c>
      <c r="AA192" s="44">
        <v>948.02</v>
      </c>
    </row>
    <row r="193" spans="1:27" x14ac:dyDescent="0.25">
      <c r="A193" t="s">
        <v>1111</v>
      </c>
      <c r="B193" s="73" t="s">
        <v>483</v>
      </c>
      <c r="C193" s="73" t="s">
        <v>1112</v>
      </c>
      <c r="D193" t="s">
        <v>90</v>
      </c>
      <c r="E193" t="s">
        <v>117</v>
      </c>
      <c r="F193" s="51" t="str">
        <f>IFERROR(VLOOKUP(D193,'Tabelas auxiliares'!$A$3:$B$61,2,FALSE),"")</f>
        <v>SUGEPE-FOLHA - PASEP + AUX. MORADIA</v>
      </c>
      <c r="G193" s="51" t="str">
        <f>IFERROR(VLOOKUP($B193,'Tabelas auxiliares'!$A$65:$C$102,2,FALSE),"")</f>
        <v>Folha de pagamento - Ativos, Previdência, PASEP</v>
      </c>
      <c r="H193" s="51" t="str">
        <f>IFERROR(VLOOKUP($B193,'Tabelas auxiliares'!$A$65:$C$102,3,FALSE),"")</f>
        <v>FOLHA DE PAGAMENTO / CONTRIBUICAO PARA O PSS / SUBSTITUICOES / INSS PATRONAL / PASEP</v>
      </c>
      <c r="I193" t="s">
        <v>4197</v>
      </c>
      <c r="J193" t="s">
        <v>2200</v>
      </c>
      <c r="K193" t="s">
        <v>4202</v>
      </c>
      <c r="L193" t="s">
        <v>4199</v>
      </c>
      <c r="M193" t="s">
        <v>176</v>
      </c>
      <c r="N193" t="s">
        <v>135</v>
      </c>
      <c r="O193" t="s">
        <v>178</v>
      </c>
      <c r="P193" t="s">
        <v>208</v>
      </c>
      <c r="Q193" t="s">
        <v>179</v>
      </c>
      <c r="R193" t="s">
        <v>176</v>
      </c>
      <c r="S193" t="s">
        <v>120</v>
      </c>
      <c r="T193" t="s">
        <v>173</v>
      </c>
      <c r="U193" t="s">
        <v>144</v>
      </c>
      <c r="V193" t="s">
        <v>754</v>
      </c>
      <c r="W193" t="s">
        <v>653</v>
      </c>
      <c r="X193" s="51" t="str">
        <f t="shared" si="2"/>
        <v>3</v>
      </c>
      <c r="Y193" s="51" t="str">
        <f>IF(T193="","",IF(AND(T193&lt;&gt;'Tabelas auxiliares'!$B$236,T193&lt;&gt;'Tabelas auxiliares'!$B$237),"FOLHA DE PESSOAL",IF(X193='Tabelas auxiliares'!$A$237,"CUSTEIO",IF(X193='Tabelas auxiliares'!$A$236,"INVESTIMENTO","ERRO - VERIFICAR"))))</f>
        <v>FOLHA DE PESSOAL</v>
      </c>
      <c r="Z193" s="44">
        <v>14698.3</v>
      </c>
      <c r="AA193" s="44">
        <v>14698.3</v>
      </c>
    </row>
    <row r="194" spans="1:27" x14ac:dyDescent="0.25">
      <c r="A194" t="s">
        <v>1111</v>
      </c>
      <c r="B194" s="73" t="s">
        <v>483</v>
      </c>
      <c r="C194" s="73" t="s">
        <v>1112</v>
      </c>
      <c r="D194" t="s">
        <v>90</v>
      </c>
      <c r="E194" t="s">
        <v>117</v>
      </c>
      <c r="F194" s="51" t="str">
        <f>IFERROR(VLOOKUP(D194,'Tabelas auxiliares'!$A$3:$B$61,2,FALSE),"")</f>
        <v>SUGEPE-FOLHA - PASEP + AUX. MORADIA</v>
      </c>
      <c r="G194" s="51" t="str">
        <f>IFERROR(VLOOKUP($B194,'Tabelas auxiliares'!$A$65:$C$102,2,FALSE),"")</f>
        <v>Folha de pagamento - Ativos, Previdência, PASEP</v>
      </c>
      <c r="H194" s="51" t="str">
        <f>IFERROR(VLOOKUP($B194,'Tabelas auxiliares'!$A$65:$C$102,3,FALSE),"")</f>
        <v>FOLHA DE PAGAMENTO / CONTRIBUICAO PARA O PSS / SUBSTITUICOES / INSS PATRONAL / PASEP</v>
      </c>
      <c r="I194" t="s">
        <v>4197</v>
      </c>
      <c r="J194" t="s">
        <v>2200</v>
      </c>
      <c r="K194" t="s">
        <v>4202</v>
      </c>
      <c r="L194" t="s">
        <v>4199</v>
      </c>
      <c r="M194" t="s">
        <v>176</v>
      </c>
      <c r="N194" t="s">
        <v>135</v>
      </c>
      <c r="O194" t="s">
        <v>178</v>
      </c>
      <c r="P194" t="s">
        <v>208</v>
      </c>
      <c r="Q194" t="s">
        <v>179</v>
      </c>
      <c r="R194" t="s">
        <v>176</v>
      </c>
      <c r="S194" t="s">
        <v>120</v>
      </c>
      <c r="T194" t="s">
        <v>173</v>
      </c>
      <c r="U194" t="s">
        <v>144</v>
      </c>
      <c r="V194" t="s">
        <v>755</v>
      </c>
      <c r="W194" t="s">
        <v>654</v>
      </c>
      <c r="X194" s="51" t="str">
        <f t="shared" si="2"/>
        <v>3</v>
      </c>
      <c r="Y194" s="51" t="str">
        <f>IF(T194="","",IF(AND(T194&lt;&gt;'Tabelas auxiliares'!$B$236,T194&lt;&gt;'Tabelas auxiliares'!$B$237),"FOLHA DE PESSOAL",IF(X194='Tabelas auxiliares'!$A$237,"CUSTEIO",IF(X194='Tabelas auxiliares'!$A$236,"INVESTIMENTO","ERRO - VERIFICAR"))))</f>
        <v>FOLHA DE PESSOAL</v>
      </c>
      <c r="Z194" s="44">
        <v>2568.61</v>
      </c>
      <c r="AA194" s="44">
        <v>2568.61</v>
      </c>
    </row>
    <row r="195" spans="1:27" x14ac:dyDescent="0.25">
      <c r="A195" t="s">
        <v>1111</v>
      </c>
      <c r="B195" s="73" t="s">
        <v>483</v>
      </c>
      <c r="C195" s="73" t="s">
        <v>1112</v>
      </c>
      <c r="D195" t="s">
        <v>90</v>
      </c>
      <c r="E195" t="s">
        <v>117</v>
      </c>
      <c r="F195" s="51" t="str">
        <f>IFERROR(VLOOKUP(D195,'Tabelas auxiliares'!$A$3:$B$61,2,FALSE),"")</f>
        <v>SUGEPE-FOLHA - PASEP + AUX. MORADIA</v>
      </c>
      <c r="G195" s="51" t="str">
        <f>IFERROR(VLOOKUP($B195,'Tabelas auxiliares'!$A$65:$C$102,2,FALSE),"")</f>
        <v>Folha de pagamento - Ativos, Previdência, PASEP</v>
      </c>
      <c r="H195" s="51" t="str">
        <f>IFERROR(VLOOKUP($B195,'Tabelas auxiliares'!$A$65:$C$102,3,FALSE),"")</f>
        <v>FOLHA DE PAGAMENTO / CONTRIBUICAO PARA O PSS / SUBSTITUICOES / INSS PATRONAL / PASEP</v>
      </c>
      <c r="I195" t="s">
        <v>4197</v>
      </c>
      <c r="J195" t="s">
        <v>2200</v>
      </c>
      <c r="K195" t="s">
        <v>4202</v>
      </c>
      <c r="L195" t="s">
        <v>4199</v>
      </c>
      <c r="M195" t="s">
        <v>176</v>
      </c>
      <c r="N195" t="s">
        <v>135</v>
      </c>
      <c r="O195" t="s">
        <v>178</v>
      </c>
      <c r="P195" t="s">
        <v>208</v>
      </c>
      <c r="Q195" t="s">
        <v>179</v>
      </c>
      <c r="R195" t="s">
        <v>176</v>
      </c>
      <c r="S195" t="s">
        <v>120</v>
      </c>
      <c r="T195" t="s">
        <v>173</v>
      </c>
      <c r="U195" t="s">
        <v>144</v>
      </c>
      <c r="V195" t="s">
        <v>757</v>
      </c>
      <c r="W195" t="s">
        <v>655</v>
      </c>
      <c r="X195" s="51" t="str">
        <f t="shared" si="2"/>
        <v>3</v>
      </c>
      <c r="Y195" s="51" t="str">
        <f>IF(T195="","",IF(AND(T195&lt;&gt;'Tabelas auxiliares'!$B$236,T195&lt;&gt;'Tabelas auxiliares'!$B$237),"FOLHA DE PESSOAL",IF(X195='Tabelas auxiliares'!$A$237,"CUSTEIO",IF(X195='Tabelas auxiliares'!$A$236,"INVESTIMENTO","ERRO - VERIFICAR"))))</f>
        <v>FOLHA DE PESSOAL</v>
      </c>
      <c r="Z195" s="44">
        <v>993.07</v>
      </c>
      <c r="AA195" s="44">
        <v>993.07</v>
      </c>
    </row>
    <row r="196" spans="1:27" x14ac:dyDescent="0.25">
      <c r="A196" t="s">
        <v>1111</v>
      </c>
      <c r="B196" s="73" t="s">
        <v>483</v>
      </c>
      <c r="C196" s="73" t="s">
        <v>1112</v>
      </c>
      <c r="D196" t="s">
        <v>90</v>
      </c>
      <c r="E196" t="s">
        <v>117</v>
      </c>
      <c r="F196" s="51" t="str">
        <f>IFERROR(VLOOKUP(D196,'Tabelas auxiliares'!$A$3:$B$61,2,FALSE),"")</f>
        <v>SUGEPE-FOLHA - PASEP + AUX. MORADIA</v>
      </c>
      <c r="G196" s="51" t="str">
        <f>IFERROR(VLOOKUP($B196,'Tabelas auxiliares'!$A$65:$C$102,2,FALSE),"")</f>
        <v>Folha de pagamento - Ativos, Previdência, PASEP</v>
      </c>
      <c r="H196" s="51" t="str">
        <f>IFERROR(VLOOKUP($B196,'Tabelas auxiliares'!$A$65:$C$102,3,FALSE),"")</f>
        <v>FOLHA DE PAGAMENTO / CONTRIBUICAO PARA O PSS / SUBSTITUICOES / INSS PATRONAL / PASEP</v>
      </c>
      <c r="I196" t="s">
        <v>4197</v>
      </c>
      <c r="J196" t="s">
        <v>2200</v>
      </c>
      <c r="K196" t="s">
        <v>4202</v>
      </c>
      <c r="L196" t="s">
        <v>4199</v>
      </c>
      <c r="M196" t="s">
        <v>176</v>
      </c>
      <c r="N196" t="s">
        <v>135</v>
      </c>
      <c r="O196" t="s">
        <v>178</v>
      </c>
      <c r="P196" t="s">
        <v>208</v>
      </c>
      <c r="Q196" t="s">
        <v>179</v>
      </c>
      <c r="R196" t="s">
        <v>176</v>
      </c>
      <c r="S196" t="s">
        <v>120</v>
      </c>
      <c r="T196" t="s">
        <v>173</v>
      </c>
      <c r="U196" t="s">
        <v>144</v>
      </c>
      <c r="V196" t="s">
        <v>758</v>
      </c>
      <c r="W196" t="s">
        <v>656</v>
      </c>
      <c r="X196" s="51" t="str">
        <f t="shared" ref="X196:X259" si="3">LEFT(V196,1)</f>
        <v>3</v>
      </c>
      <c r="Y196" s="51" t="str">
        <f>IF(T196="","",IF(AND(T196&lt;&gt;'Tabelas auxiliares'!$B$236,T196&lt;&gt;'Tabelas auxiliares'!$B$237),"FOLHA DE PESSOAL",IF(X196='Tabelas auxiliares'!$A$237,"CUSTEIO",IF(X196='Tabelas auxiliares'!$A$236,"INVESTIMENTO","ERRO - VERIFICAR"))))</f>
        <v>FOLHA DE PESSOAL</v>
      </c>
      <c r="Z196" s="44">
        <v>983.18</v>
      </c>
      <c r="AA196" s="44">
        <v>983.18</v>
      </c>
    </row>
    <row r="197" spans="1:27" x14ac:dyDescent="0.25">
      <c r="A197" t="s">
        <v>1111</v>
      </c>
      <c r="B197" s="73" t="s">
        <v>483</v>
      </c>
      <c r="C197" s="73" t="s">
        <v>1112</v>
      </c>
      <c r="D197" t="s">
        <v>90</v>
      </c>
      <c r="E197" t="s">
        <v>117</v>
      </c>
      <c r="F197" s="51" t="str">
        <f>IFERROR(VLOOKUP(D197,'Tabelas auxiliares'!$A$3:$B$61,2,FALSE),"")</f>
        <v>SUGEPE-FOLHA - PASEP + AUX. MORADIA</v>
      </c>
      <c r="G197" s="51" t="str">
        <f>IFERROR(VLOOKUP($B197,'Tabelas auxiliares'!$A$65:$C$102,2,FALSE),"")</f>
        <v>Folha de pagamento - Ativos, Previdência, PASEP</v>
      </c>
      <c r="H197" s="51" t="str">
        <f>IFERROR(VLOOKUP($B197,'Tabelas auxiliares'!$A$65:$C$102,3,FALSE),"")</f>
        <v>FOLHA DE PAGAMENTO / CONTRIBUICAO PARA O PSS / SUBSTITUICOES / INSS PATRONAL / PASEP</v>
      </c>
      <c r="I197" t="s">
        <v>4197</v>
      </c>
      <c r="J197" t="s">
        <v>2200</v>
      </c>
      <c r="K197" t="s">
        <v>4202</v>
      </c>
      <c r="L197" t="s">
        <v>4199</v>
      </c>
      <c r="M197" t="s">
        <v>176</v>
      </c>
      <c r="N197" t="s">
        <v>135</v>
      </c>
      <c r="O197" t="s">
        <v>178</v>
      </c>
      <c r="P197" t="s">
        <v>208</v>
      </c>
      <c r="Q197" t="s">
        <v>179</v>
      </c>
      <c r="R197" t="s">
        <v>176</v>
      </c>
      <c r="S197" t="s">
        <v>120</v>
      </c>
      <c r="T197" t="s">
        <v>173</v>
      </c>
      <c r="U197" t="s">
        <v>144</v>
      </c>
      <c r="V197" t="s">
        <v>759</v>
      </c>
      <c r="W197" t="s">
        <v>657</v>
      </c>
      <c r="X197" s="51" t="str">
        <f t="shared" si="3"/>
        <v>3</v>
      </c>
      <c r="Y197" s="51" t="str">
        <f>IF(T197="","",IF(AND(T197&lt;&gt;'Tabelas auxiliares'!$B$236,T197&lt;&gt;'Tabelas auxiliares'!$B$237),"FOLHA DE PESSOAL",IF(X197='Tabelas auxiliares'!$A$237,"CUSTEIO",IF(X197='Tabelas auxiliares'!$A$236,"INVESTIMENTO","ERRO - VERIFICAR"))))</f>
        <v>FOLHA DE PESSOAL</v>
      </c>
      <c r="Z197" s="44">
        <v>41313.68</v>
      </c>
      <c r="AA197" s="44">
        <v>41313.68</v>
      </c>
    </row>
    <row r="198" spans="1:27" x14ac:dyDescent="0.25">
      <c r="A198" t="s">
        <v>1111</v>
      </c>
      <c r="B198" s="73" t="s">
        <v>483</v>
      </c>
      <c r="C198" s="73" t="s">
        <v>1112</v>
      </c>
      <c r="D198" t="s">
        <v>90</v>
      </c>
      <c r="E198" t="s">
        <v>117</v>
      </c>
      <c r="F198" s="51" t="str">
        <f>IFERROR(VLOOKUP(D198,'Tabelas auxiliares'!$A$3:$B$61,2,FALSE),"")</f>
        <v>SUGEPE-FOLHA - PASEP + AUX. MORADIA</v>
      </c>
      <c r="G198" s="51" t="str">
        <f>IFERROR(VLOOKUP($B198,'Tabelas auxiliares'!$A$65:$C$102,2,FALSE),"")</f>
        <v>Folha de pagamento - Ativos, Previdência, PASEP</v>
      </c>
      <c r="H198" s="51" t="str">
        <f>IFERROR(VLOOKUP($B198,'Tabelas auxiliares'!$A$65:$C$102,3,FALSE),"")</f>
        <v>FOLHA DE PAGAMENTO / CONTRIBUICAO PARA O PSS / SUBSTITUICOES / INSS PATRONAL / PASEP</v>
      </c>
      <c r="I198" t="s">
        <v>4197</v>
      </c>
      <c r="J198" t="s">
        <v>2200</v>
      </c>
      <c r="K198" t="s">
        <v>4202</v>
      </c>
      <c r="L198" t="s">
        <v>4199</v>
      </c>
      <c r="M198" t="s">
        <v>176</v>
      </c>
      <c r="N198" t="s">
        <v>135</v>
      </c>
      <c r="O198" t="s">
        <v>178</v>
      </c>
      <c r="P198" t="s">
        <v>208</v>
      </c>
      <c r="Q198" t="s">
        <v>179</v>
      </c>
      <c r="R198" t="s">
        <v>176</v>
      </c>
      <c r="S198" t="s">
        <v>120</v>
      </c>
      <c r="T198" t="s">
        <v>173</v>
      </c>
      <c r="U198" t="s">
        <v>144</v>
      </c>
      <c r="V198" t="s">
        <v>760</v>
      </c>
      <c r="W198" t="s">
        <v>658</v>
      </c>
      <c r="X198" s="51" t="str">
        <f t="shared" si="3"/>
        <v>3</v>
      </c>
      <c r="Y198" s="51" t="str">
        <f>IF(T198="","",IF(AND(T198&lt;&gt;'Tabelas auxiliares'!$B$236,T198&lt;&gt;'Tabelas auxiliares'!$B$237),"FOLHA DE PESSOAL",IF(X198='Tabelas auxiliares'!$A$237,"CUSTEIO",IF(X198='Tabelas auxiliares'!$A$236,"INVESTIMENTO","ERRO - VERIFICAR"))))</f>
        <v>FOLHA DE PESSOAL</v>
      </c>
      <c r="Z198" s="44">
        <v>7632.88</v>
      </c>
      <c r="AA198" s="44">
        <v>7632.88</v>
      </c>
    </row>
    <row r="199" spans="1:27" x14ac:dyDescent="0.25">
      <c r="A199" t="s">
        <v>1111</v>
      </c>
      <c r="B199" s="73" t="s">
        <v>483</v>
      </c>
      <c r="C199" s="73" t="s">
        <v>1112</v>
      </c>
      <c r="D199" t="s">
        <v>90</v>
      </c>
      <c r="E199" t="s">
        <v>117</v>
      </c>
      <c r="F199" s="51" t="str">
        <f>IFERROR(VLOOKUP(D199,'Tabelas auxiliares'!$A$3:$B$61,2,FALSE),"")</f>
        <v>SUGEPE-FOLHA - PASEP + AUX. MORADIA</v>
      </c>
      <c r="G199" s="51" t="str">
        <f>IFERROR(VLOOKUP($B199,'Tabelas auxiliares'!$A$65:$C$102,2,FALSE),"")</f>
        <v>Folha de pagamento - Ativos, Previdência, PASEP</v>
      </c>
      <c r="H199" s="51" t="str">
        <f>IFERROR(VLOOKUP($B199,'Tabelas auxiliares'!$A$65:$C$102,3,FALSE),"")</f>
        <v>FOLHA DE PAGAMENTO / CONTRIBUICAO PARA O PSS / SUBSTITUICOES / INSS PATRONAL / PASEP</v>
      </c>
      <c r="I199" t="s">
        <v>4197</v>
      </c>
      <c r="J199" t="s">
        <v>2200</v>
      </c>
      <c r="K199" t="s">
        <v>4202</v>
      </c>
      <c r="L199" t="s">
        <v>4199</v>
      </c>
      <c r="M199" t="s">
        <v>176</v>
      </c>
      <c r="N199" t="s">
        <v>135</v>
      </c>
      <c r="O199" t="s">
        <v>178</v>
      </c>
      <c r="P199" t="s">
        <v>208</v>
      </c>
      <c r="Q199" t="s">
        <v>179</v>
      </c>
      <c r="R199" t="s">
        <v>176</v>
      </c>
      <c r="S199" t="s">
        <v>120</v>
      </c>
      <c r="T199" t="s">
        <v>173</v>
      </c>
      <c r="U199" t="s">
        <v>144</v>
      </c>
      <c r="V199" t="s">
        <v>761</v>
      </c>
      <c r="W199" t="s">
        <v>659</v>
      </c>
      <c r="X199" s="51" t="str">
        <f t="shared" si="3"/>
        <v>3</v>
      </c>
      <c r="Y199" s="51" t="str">
        <f>IF(T199="","",IF(AND(T199&lt;&gt;'Tabelas auxiliares'!$B$236,T199&lt;&gt;'Tabelas auxiliares'!$B$237),"FOLHA DE PESSOAL",IF(X199='Tabelas auxiliares'!$A$237,"CUSTEIO",IF(X199='Tabelas auxiliares'!$A$236,"INVESTIMENTO","ERRO - VERIFICAR"))))</f>
        <v>FOLHA DE PESSOAL</v>
      </c>
      <c r="Z199" s="44">
        <v>36342.730000000003</v>
      </c>
      <c r="AA199" s="44">
        <v>36342.730000000003</v>
      </c>
    </row>
    <row r="200" spans="1:27" x14ac:dyDescent="0.25">
      <c r="A200" t="s">
        <v>1111</v>
      </c>
      <c r="B200" s="73" t="s">
        <v>483</v>
      </c>
      <c r="C200" s="73" t="s">
        <v>1112</v>
      </c>
      <c r="D200" t="s">
        <v>90</v>
      </c>
      <c r="E200" t="s">
        <v>117</v>
      </c>
      <c r="F200" s="51" t="str">
        <f>IFERROR(VLOOKUP(D200,'Tabelas auxiliares'!$A$3:$B$61,2,FALSE),"")</f>
        <v>SUGEPE-FOLHA - PASEP + AUX. MORADIA</v>
      </c>
      <c r="G200" s="51" t="str">
        <f>IFERROR(VLOOKUP($B200,'Tabelas auxiliares'!$A$65:$C$102,2,FALSE),"")</f>
        <v>Folha de pagamento - Ativos, Previdência, PASEP</v>
      </c>
      <c r="H200" s="51" t="str">
        <f>IFERROR(VLOOKUP($B200,'Tabelas auxiliares'!$A$65:$C$102,3,FALSE),"")</f>
        <v>FOLHA DE PAGAMENTO / CONTRIBUICAO PARA O PSS / SUBSTITUICOES / INSS PATRONAL / PASEP</v>
      </c>
      <c r="I200" t="s">
        <v>4197</v>
      </c>
      <c r="J200" t="s">
        <v>2200</v>
      </c>
      <c r="K200" t="s">
        <v>4203</v>
      </c>
      <c r="L200" t="s">
        <v>4199</v>
      </c>
      <c r="M200" t="s">
        <v>176</v>
      </c>
      <c r="N200" t="s">
        <v>135</v>
      </c>
      <c r="O200" t="s">
        <v>178</v>
      </c>
      <c r="P200" t="s">
        <v>208</v>
      </c>
      <c r="Q200" t="s">
        <v>179</v>
      </c>
      <c r="R200" t="s">
        <v>176</v>
      </c>
      <c r="S200" t="s">
        <v>120</v>
      </c>
      <c r="T200" t="s">
        <v>173</v>
      </c>
      <c r="U200" t="s">
        <v>144</v>
      </c>
      <c r="V200" t="s">
        <v>763</v>
      </c>
      <c r="W200" t="s">
        <v>660</v>
      </c>
      <c r="X200" s="51" t="str">
        <f t="shared" si="3"/>
        <v>3</v>
      </c>
      <c r="Y200" s="51" t="str">
        <f>IF(T200="","",IF(AND(T200&lt;&gt;'Tabelas auxiliares'!$B$236,T200&lt;&gt;'Tabelas auxiliares'!$B$237),"FOLHA DE PESSOAL",IF(X200='Tabelas auxiliares'!$A$237,"CUSTEIO",IF(X200='Tabelas auxiliares'!$A$236,"INVESTIMENTO","ERRO - VERIFICAR"))))</f>
        <v>FOLHA DE PESSOAL</v>
      </c>
      <c r="Z200" s="44">
        <v>219.75</v>
      </c>
      <c r="AA200" s="44">
        <v>219.75</v>
      </c>
    </row>
    <row r="201" spans="1:27" x14ac:dyDescent="0.25">
      <c r="A201" t="s">
        <v>1111</v>
      </c>
      <c r="B201" s="73" t="s">
        <v>483</v>
      </c>
      <c r="C201" s="73" t="s">
        <v>1112</v>
      </c>
      <c r="D201" t="s">
        <v>90</v>
      </c>
      <c r="E201" t="s">
        <v>117</v>
      </c>
      <c r="F201" s="51" t="str">
        <f>IFERROR(VLOOKUP(D201,'Tabelas auxiliares'!$A$3:$B$61,2,FALSE),"")</f>
        <v>SUGEPE-FOLHA - PASEP + AUX. MORADIA</v>
      </c>
      <c r="G201" s="51" t="str">
        <f>IFERROR(VLOOKUP($B201,'Tabelas auxiliares'!$A$65:$C$102,2,FALSE),"")</f>
        <v>Folha de pagamento - Ativos, Previdência, PASEP</v>
      </c>
      <c r="H201" s="51" t="str">
        <f>IFERROR(VLOOKUP($B201,'Tabelas auxiliares'!$A$65:$C$102,3,FALSE),"")</f>
        <v>FOLHA DE PAGAMENTO / CONTRIBUICAO PARA O PSS / SUBSTITUICOES / INSS PATRONAL / PASEP</v>
      </c>
      <c r="I201" t="s">
        <v>4197</v>
      </c>
      <c r="J201" t="s">
        <v>2200</v>
      </c>
      <c r="K201" t="s">
        <v>4204</v>
      </c>
      <c r="L201" t="s">
        <v>4199</v>
      </c>
      <c r="M201" t="s">
        <v>176</v>
      </c>
      <c r="N201" t="s">
        <v>135</v>
      </c>
      <c r="O201" t="s">
        <v>178</v>
      </c>
      <c r="P201" t="s">
        <v>208</v>
      </c>
      <c r="Q201" t="s">
        <v>179</v>
      </c>
      <c r="R201" t="s">
        <v>176</v>
      </c>
      <c r="S201" t="s">
        <v>120</v>
      </c>
      <c r="T201" t="s">
        <v>173</v>
      </c>
      <c r="U201" t="s">
        <v>144</v>
      </c>
      <c r="V201" t="s">
        <v>767</v>
      </c>
      <c r="W201" t="s">
        <v>661</v>
      </c>
      <c r="X201" s="51" t="str">
        <f t="shared" si="3"/>
        <v>3</v>
      </c>
      <c r="Y201" s="51" t="str">
        <f>IF(T201="","",IF(AND(T201&lt;&gt;'Tabelas auxiliares'!$B$236,T201&lt;&gt;'Tabelas auxiliares'!$B$237),"FOLHA DE PESSOAL",IF(X201='Tabelas auxiliares'!$A$237,"CUSTEIO",IF(X201='Tabelas auxiliares'!$A$236,"INVESTIMENTO","ERRO - VERIFICAR"))))</f>
        <v>FOLHA DE PESSOAL</v>
      </c>
      <c r="Z201" s="44">
        <v>3078.37</v>
      </c>
      <c r="AA201" s="44">
        <v>3078.37</v>
      </c>
    </row>
    <row r="202" spans="1:27" x14ac:dyDescent="0.25">
      <c r="A202" t="s">
        <v>1111</v>
      </c>
      <c r="B202" s="73" t="s">
        <v>485</v>
      </c>
      <c r="C202" s="73" t="s">
        <v>1112</v>
      </c>
      <c r="D202" t="s">
        <v>92</v>
      </c>
      <c r="E202" t="s">
        <v>117</v>
      </c>
      <c r="F202" s="51" t="str">
        <f>IFERROR(VLOOKUP(D202,'Tabelas auxiliares'!$A$3:$B$61,2,FALSE),"")</f>
        <v>SUGEPE - CONTRATAÇÃO DE ESTAGIÁRIOS * D.U.C</v>
      </c>
      <c r="G202" s="51" t="str">
        <f>IFERROR(VLOOKUP($B202,'Tabelas auxiliares'!$A$65:$C$102,2,FALSE),"")</f>
        <v>Folha de pagamento - Estagiários</v>
      </c>
      <c r="H202" s="51" t="str">
        <f>IFERROR(VLOOKUP($B202,'Tabelas auxiliares'!$A$65:$C$102,3,FALSE),"")</f>
        <v>FOLHA DE PAGAMENTO - ESTAGIÁRIOS</v>
      </c>
      <c r="I202" t="s">
        <v>4197</v>
      </c>
      <c r="J202" t="s">
        <v>2200</v>
      </c>
      <c r="K202" t="s">
        <v>4205</v>
      </c>
      <c r="L202" t="s">
        <v>4199</v>
      </c>
      <c r="M202" t="s">
        <v>176</v>
      </c>
      <c r="N202" t="s">
        <v>177</v>
      </c>
      <c r="O202" t="s">
        <v>178</v>
      </c>
      <c r="P202" t="s">
        <v>288</v>
      </c>
      <c r="Q202" t="s">
        <v>179</v>
      </c>
      <c r="R202" t="s">
        <v>176</v>
      </c>
      <c r="S202" t="s">
        <v>120</v>
      </c>
      <c r="T202" t="s">
        <v>174</v>
      </c>
      <c r="U202" t="s">
        <v>119</v>
      </c>
      <c r="V202" t="s">
        <v>770</v>
      </c>
      <c r="W202" t="s">
        <v>662</v>
      </c>
      <c r="X202" s="51" t="str">
        <f t="shared" si="3"/>
        <v>3</v>
      </c>
      <c r="Y202" s="51" t="str">
        <f>IF(T202="","",IF(AND(T202&lt;&gt;'Tabelas auxiliares'!$B$236,T202&lt;&gt;'Tabelas auxiliares'!$B$237),"FOLHA DE PESSOAL",IF(X202='Tabelas auxiliares'!$A$237,"CUSTEIO",IF(X202='Tabelas auxiliares'!$A$236,"INVESTIMENTO","ERRO - VERIFICAR"))))</f>
        <v>CUSTEIO</v>
      </c>
      <c r="Z202" s="44">
        <v>2110</v>
      </c>
      <c r="AA202" s="44">
        <v>2110</v>
      </c>
    </row>
    <row r="203" spans="1:27" x14ac:dyDescent="0.25">
      <c r="A203" t="s">
        <v>1111</v>
      </c>
      <c r="B203" s="73" t="s">
        <v>539</v>
      </c>
      <c r="C203" s="73" t="s">
        <v>1112</v>
      </c>
      <c r="D203" t="s">
        <v>90</v>
      </c>
      <c r="E203" t="s">
        <v>117</v>
      </c>
      <c r="F203" s="51" t="str">
        <f>IFERROR(VLOOKUP(D203,'Tabelas auxiliares'!$A$3:$B$61,2,FALSE),"")</f>
        <v>SUGEPE-FOLHA - PASEP + AUX. MORADIA</v>
      </c>
      <c r="G203" s="51" t="str">
        <f>IFERROR(VLOOKUP($B203,'Tabelas auxiliares'!$A$65:$C$102,2,FALSE),"")</f>
        <v>Folha de Pagamento - Benefícios</v>
      </c>
      <c r="H203" s="51" t="str">
        <f>IFERROR(VLOOKUP($B203,'Tabelas auxiliares'!$A$65:$C$102,3,FALSE),"")</f>
        <v xml:space="preserve">AUXILIO FUNERAL / CONTRATACAO POR TEMPO DETERMINADO / BENEF.ASSIST. DO SERVIDOR E DO MILITAR / AUXILIO-ALIMENTACAO / AUXILIO-TRANSPORTE / INDENIZACOES E RESTITUICOES / DESPESAS DE EXERCICIOS ANTERIORES </v>
      </c>
      <c r="I203" t="s">
        <v>4197</v>
      </c>
      <c r="J203" t="s">
        <v>2200</v>
      </c>
      <c r="K203" t="s">
        <v>4206</v>
      </c>
      <c r="L203" t="s">
        <v>4199</v>
      </c>
      <c r="M203" t="s">
        <v>176</v>
      </c>
      <c r="N203" t="s">
        <v>136</v>
      </c>
      <c r="O203" t="s">
        <v>224</v>
      </c>
      <c r="P203" t="s">
        <v>225</v>
      </c>
      <c r="Q203" t="s">
        <v>179</v>
      </c>
      <c r="R203" t="s">
        <v>176</v>
      </c>
      <c r="S203" t="s">
        <v>120</v>
      </c>
      <c r="T203" t="s">
        <v>173</v>
      </c>
      <c r="U203" t="s">
        <v>4207</v>
      </c>
      <c r="V203" t="s">
        <v>771</v>
      </c>
      <c r="W203" t="s">
        <v>663</v>
      </c>
      <c r="X203" s="51" t="str">
        <f t="shared" si="3"/>
        <v>3</v>
      </c>
      <c r="Y203" s="51" t="str">
        <f>IF(T203="","",IF(AND(T203&lt;&gt;'Tabelas auxiliares'!$B$236,T203&lt;&gt;'Tabelas auxiliares'!$B$237),"FOLHA DE PESSOAL",IF(X203='Tabelas auxiliares'!$A$237,"CUSTEIO",IF(X203='Tabelas auxiliares'!$A$236,"INVESTIMENTO","ERRO - VERIFICAR"))))</f>
        <v>FOLHA DE PESSOAL</v>
      </c>
      <c r="Z203" s="44">
        <v>15.27</v>
      </c>
      <c r="AA203" s="44">
        <v>15.27</v>
      </c>
    </row>
    <row r="204" spans="1:27" x14ac:dyDescent="0.25">
      <c r="A204" t="s">
        <v>1111</v>
      </c>
      <c r="B204" s="73" t="s">
        <v>539</v>
      </c>
      <c r="C204" s="73" t="s">
        <v>1112</v>
      </c>
      <c r="D204" t="s">
        <v>90</v>
      </c>
      <c r="E204" t="s">
        <v>117</v>
      </c>
      <c r="F204" s="51" t="str">
        <f>IFERROR(VLOOKUP(D204,'Tabelas auxiliares'!$A$3:$B$61,2,FALSE),"")</f>
        <v>SUGEPE-FOLHA - PASEP + AUX. MORADIA</v>
      </c>
      <c r="G204" s="51" t="str">
        <f>IFERROR(VLOOKUP($B204,'Tabelas auxiliares'!$A$65:$C$102,2,FALSE),"")</f>
        <v>Folha de Pagamento - Benefícios</v>
      </c>
      <c r="H204" s="51" t="str">
        <f>IFERROR(VLOOKUP($B204,'Tabelas auxiliares'!$A$65:$C$102,3,FALSE),"")</f>
        <v xml:space="preserve">AUXILIO FUNERAL / CONTRATACAO POR TEMPO DETERMINADO / BENEF.ASSIST. DO SERVIDOR E DO MILITAR / AUXILIO-ALIMENTACAO / AUXILIO-TRANSPORTE / INDENIZACOES E RESTITUICOES / DESPESAS DE EXERCICIOS ANTERIORES </v>
      </c>
      <c r="I204" t="s">
        <v>4197</v>
      </c>
      <c r="J204" t="s">
        <v>2200</v>
      </c>
      <c r="K204" t="s">
        <v>4208</v>
      </c>
      <c r="L204" t="s">
        <v>4199</v>
      </c>
      <c r="M204" t="s">
        <v>176</v>
      </c>
      <c r="N204" t="s">
        <v>136</v>
      </c>
      <c r="O204" t="s">
        <v>183</v>
      </c>
      <c r="P204" t="s">
        <v>226</v>
      </c>
      <c r="Q204" t="s">
        <v>179</v>
      </c>
      <c r="R204" t="s">
        <v>176</v>
      </c>
      <c r="S204" t="s">
        <v>120</v>
      </c>
      <c r="T204" t="s">
        <v>173</v>
      </c>
      <c r="U204" t="s">
        <v>4209</v>
      </c>
      <c r="V204" t="s">
        <v>772</v>
      </c>
      <c r="W204" t="s">
        <v>664</v>
      </c>
      <c r="X204" s="51" t="str">
        <f t="shared" si="3"/>
        <v>3</v>
      </c>
      <c r="Y204" s="51" t="str">
        <f>IF(T204="","",IF(AND(T204&lt;&gt;'Tabelas auxiliares'!$B$236,T204&lt;&gt;'Tabelas auxiliares'!$B$237),"FOLHA DE PESSOAL",IF(X204='Tabelas auxiliares'!$A$237,"CUSTEIO",IF(X204='Tabelas auxiliares'!$A$236,"INVESTIMENTO","ERRO - VERIFICAR"))))</f>
        <v>FOLHA DE PESSOAL</v>
      </c>
      <c r="Z204" s="44">
        <v>256.8</v>
      </c>
      <c r="AA204" s="44">
        <v>256.8</v>
      </c>
    </row>
    <row r="205" spans="1:27" x14ac:dyDescent="0.25">
      <c r="A205" t="s">
        <v>1111</v>
      </c>
      <c r="B205" s="73" t="s">
        <v>539</v>
      </c>
      <c r="C205" s="73" t="s">
        <v>1112</v>
      </c>
      <c r="D205" t="s">
        <v>90</v>
      </c>
      <c r="E205" t="s">
        <v>117</v>
      </c>
      <c r="F205" s="51" t="str">
        <f>IFERROR(VLOOKUP(D205,'Tabelas auxiliares'!$A$3:$B$61,2,FALSE),"")</f>
        <v>SUGEPE-FOLHA - PASEP + AUX. MORADIA</v>
      </c>
      <c r="G205" s="51" t="str">
        <f>IFERROR(VLOOKUP($B205,'Tabelas auxiliares'!$A$65:$C$102,2,FALSE),"")</f>
        <v>Folha de Pagamento - Benefícios</v>
      </c>
      <c r="H205" s="51" t="str">
        <f>IFERROR(VLOOKUP($B205,'Tabelas auxiliares'!$A$65:$C$102,3,FALSE),"")</f>
        <v xml:space="preserve">AUXILIO FUNERAL / CONTRATACAO POR TEMPO DETERMINADO / BENEF.ASSIST. DO SERVIDOR E DO MILITAR / AUXILIO-ALIMENTACAO / AUXILIO-TRANSPORTE / INDENIZACOES E RESTITUICOES / DESPESAS DE EXERCICIOS ANTERIORES </v>
      </c>
      <c r="I205" t="s">
        <v>4197</v>
      </c>
      <c r="J205" t="s">
        <v>2200</v>
      </c>
      <c r="K205" t="s">
        <v>4210</v>
      </c>
      <c r="L205" t="s">
        <v>4199</v>
      </c>
      <c r="M205" t="s">
        <v>176</v>
      </c>
      <c r="N205" t="s">
        <v>136</v>
      </c>
      <c r="O205" t="s">
        <v>227</v>
      </c>
      <c r="P205" t="s">
        <v>228</v>
      </c>
      <c r="Q205" t="s">
        <v>179</v>
      </c>
      <c r="R205" t="s">
        <v>176</v>
      </c>
      <c r="S205" t="s">
        <v>120</v>
      </c>
      <c r="T205" t="s">
        <v>173</v>
      </c>
      <c r="U205" t="s">
        <v>4211</v>
      </c>
      <c r="V205" t="s">
        <v>773</v>
      </c>
      <c r="W205" t="s">
        <v>665</v>
      </c>
      <c r="X205" s="51" t="str">
        <f t="shared" si="3"/>
        <v>3</v>
      </c>
      <c r="Y205" s="51" t="str">
        <f>IF(T205="","",IF(AND(T205&lt;&gt;'Tabelas auxiliares'!$B$236,T205&lt;&gt;'Tabelas auxiliares'!$B$237),"FOLHA DE PESSOAL",IF(X205='Tabelas auxiliares'!$A$237,"CUSTEIO",IF(X205='Tabelas auxiliares'!$A$236,"INVESTIMENTO","ERRO - VERIFICAR"))))</f>
        <v>FOLHA DE PESSOAL</v>
      </c>
      <c r="Z205" s="44">
        <v>51.24</v>
      </c>
      <c r="AA205" s="44">
        <v>51.24</v>
      </c>
    </row>
    <row r="206" spans="1:27" x14ac:dyDescent="0.25">
      <c r="A206" t="s">
        <v>1111</v>
      </c>
      <c r="B206" s="73" t="s">
        <v>539</v>
      </c>
      <c r="C206" s="73" t="s">
        <v>1112</v>
      </c>
      <c r="D206" t="s">
        <v>90</v>
      </c>
      <c r="E206" t="s">
        <v>117</v>
      </c>
      <c r="F206" s="51" t="str">
        <f>IFERROR(VLOOKUP(D206,'Tabelas auxiliares'!$A$3:$B$61,2,FALSE),"")</f>
        <v>SUGEPE-FOLHA - PASEP + AUX. MORADIA</v>
      </c>
      <c r="G206" s="51" t="str">
        <f>IFERROR(VLOOKUP($B206,'Tabelas auxiliares'!$A$65:$C$102,2,FALSE),"")</f>
        <v>Folha de Pagamento - Benefícios</v>
      </c>
      <c r="H206" s="51" t="str">
        <f>IFERROR(VLOOKUP($B206,'Tabelas auxiliares'!$A$65:$C$102,3,FALSE),"")</f>
        <v xml:space="preserve">AUXILIO FUNERAL / CONTRATACAO POR TEMPO DETERMINADO / BENEF.ASSIST. DO SERVIDOR E DO MILITAR / AUXILIO-ALIMENTACAO / AUXILIO-TRANSPORTE / INDENIZACOES E RESTITUICOES / DESPESAS DE EXERCICIOS ANTERIORES </v>
      </c>
      <c r="I206" t="s">
        <v>4197</v>
      </c>
      <c r="J206" t="s">
        <v>2200</v>
      </c>
      <c r="K206" t="s">
        <v>4212</v>
      </c>
      <c r="L206" t="s">
        <v>4199</v>
      </c>
      <c r="M206" t="s">
        <v>176</v>
      </c>
      <c r="N206" t="s">
        <v>136</v>
      </c>
      <c r="O206" t="s">
        <v>183</v>
      </c>
      <c r="P206" t="s">
        <v>226</v>
      </c>
      <c r="Q206" t="s">
        <v>179</v>
      </c>
      <c r="R206" t="s">
        <v>176</v>
      </c>
      <c r="S206" t="s">
        <v>120</v>
      </c>
      <c r="T206" t="s">
        <v>173</v>
      </c>
      <c r="U206" t="s">
        <v>4209</v>
      </c>
      <c r="V206" t="s">
        <v>775</v>
      </c>
      <c r="W206" t="s">
        <v>666</v>
      </c>
      <c r="X206" s="51" t="str">
        <f t="shared" si="3"/>
        <v>3</v>
      </c>
      <c r="Y206" s="51" t="str">
        <f>IF(T206="","",IF(AND(T206&lt;&gt;'Tabelas auxiliares'!$B$236,T206&lt;&gt;'Tabelas auxiliares'!$B$237),"FOLHA DE PESSOAL",IF(X206='Tabelas auxiliares'!$A$237,"CUSTEIO",IF(X206='Tabelas auxiliares'!$A$236,"INVESTIMENTO","ERRO - VERIFICAR"))))</f>
        <v>FOLHA DE PESSOAL</v>
      </c>
      <c r="Z206" s="44">
        <v>6387.9</v>
      </c>
      <c r="AA206" s="44">
        <v>6387.9</v>
      </c>
    </row>
    <row r="207" spans="1:27" x14ac:dyDescent="0.25">
      <c r="A207" t="s">
        <v>1111</v>
      </c>
      <c r="B207" s="73" t="s">
        <v>539</v>
      </c>
      <c r="C207" s="73" t="s">
        <v>1112</v>
      </c>
      <c r="D207" t="s">
        <v>90</v>
      </c>
      <c r="E207" t="s">
        <v>117</v>
      </c>
      <c r="F207" s="51" t="str">
        <f>IFERROR(VLOOKUP(D207,'Tabelas auxiliares'!$A$3:$B$61,2,FALSE),"")</f>
        <v>SUGEPE-FOLHA - PASEP + AUX. MORADIA</v>
      </c>
      <c r="G207" s="51" t="str">
        <f>IFERROR(VLOOKUP($B207,'Tabelas auxiliares'!$A$65:$C$102,2,FALSE),"")</f>
        <v>Folha de Pagamento - Benefícios</v>
      </c>
      <c r="H207" s="51" t="str">
        <f>IFERROR(VLOOKUP($B207,'Tabelas auxiliares'!$A$65:$C$102,3,FALSE),"")</f>
        <v xml:space="preserve">AUXILIO FUNERAL / CONTRATACAO POR TEMPO DETERMINADO / BENEF.ASSIST. DO SERVIDOR E DO MILITAR / AUXILIO-ALIMENTACAO / AUXILIO-TRANSPORTE / INDENIZACOES E RESTITUICOES / DESPESAS DE EXERCICIOS ANTERIORES </v>
      </c>
      <c r="I207" t="s">
        <v>4197</v>
      </c>
      <c r="J207" t="s">
        <v>2200</v>
      </c>
      <c r="K207" t="s">
        <v>4213</v>
      </c>
      <c r="L207" t="s">
        <v>4199</v>
      </c>
      <c r="M207" t="s">
        <v>176</v>
      </c>
      <c r="N207" t="s">
        <v>136</v>
      </c>
      <c r="O207" t="s">
        <v>224</v>
      </c>
      <c r="P207" t="s">
        <v>225</v>
      </c>
      <c r="Q207" t="s">
        <v>179</v>
      </c>
      <c r="R207" t="s">
        <v>176</v>
      </c>
      <c r="S207" t="s">
        <v>120</v>
      </c>
      <c r="T207" t="s">
        <v>173</v>
      </c>
      <c r="U207" t="s">
        <v>4207</v>
      </c>
      <c r="V207" t="s">
        <v>776</v>
      </c>
      <c r="W207" t="s">
        <v>667</v>
      </c>
      <c r="X207" s="51" t="str">
        <f t="shared" si="3"/>
        <v>3</v>
      </c>
      <c r="Y207" s="51" t="str">
        <f>IF(T207="","",IF(AND(T207&lt;&gt;'Tabelas auxiliares'!$B$236,T207&lt;&gt;'Tabelas auxiliares'!$B$237),"FOLHA DE PESSOAL",IF(X207='Tabelas auxiliares'!$A$237,"CUSTEIO",IF(X207='Tabelas auxiliares'!$A$236,"INVESTIMENTO","ERRO - VERIFICAR"))))</f>
        <v>FOLHA DE PESSOAL</v>
      </c>
      <c r="Z207" s="44">
        <v>5282.95</v>
      </c>
      <c r="AA207" s="44">
        <v>5282.95</v>
      </c>
    </row>
    <row r="208" spans="1:27" x14ac:dyDescent="0.25">
      <c r="A208" t="s">
        <v>1111</v>
      </c>
      <c r="B208" s="73" t="s">
        <v>539</v>
      </c>
      <c r="C208" s="73" t="s">
        <v>1112</v>
      </c>
      <c r="D208" t="s">
        <v>90</v>
      </c>
      <c r="E208" t="s">
        <v>117</v>
      </c>
      <c r="F208" s="51" t="str">
        <f>IFERROR(VLOOKUP(D208,'Tabelas auxiliares'!$A$3:$B$61,2,FALSE),"")</f>
        <v>SUGEPE-FOLHA - PASEP + AUX. MORADIA</v>
      </c>
      <c r="G208" s="51" t="str">
        <f>IFERROR(VLOOKUP($B208,'Tabelas auxiliares'!$A$65:$C$102,2,FALSE),"")</f>
        <v>Folha de Pagamento - Benefícios</v>
      </c>
      <c r="H208" s="51" t="str">
        <f>IFERROR(VLOOKUP($B208,'Tabelas auxiliares'!$A$65:$C$102,3,FALSE),"")</f>
        <v xml:space="preserve">AUXILIO FUNERAL / CONTRATACAO POR TEMPO DETERMINADO / BENEF.ASSIST. DO SERVIDOR E DO MILITAR / AUXILIO-ALIMENTACAO / AUXILIO-TRANSPORTE / INDENIZACOES E RESTITUICOES / DESPESAS DE EXERCICIOS ANTERIORES </v>
      </c>
      <c r="I208" t="s">
        <v>4197</v>
      </c>
      <c r="J208" t="s">
        <v>2200</v>
      </c>
      <c r="K208" t="s">
        <v>4214</v>
      </c>
      <c r="L208" t="s">
        <v>4199</v>
      </c>
      <c r="M208" t="s">
        <v>176</v>
      </c>
      <c r="N208" t="s">
        <v>136</v>
      </c>
      <c r="O208" t="s">
        <v>227</v>
      </c>
      <c r="P208" t="s">
        <v>228</v>
      </c>
      <c r="Q208" t="s">
        <v>179</v>
      </c>
      <c r="R208" t="s">
        <v>176</v>
      </c>
      <c r="S208" t="s">
        <v>120</v>
      </c>
      <c r="T208" t="s">
        <v>173</v>
      </c>
      <c r="U208" t="s">
        <v>4211</v>
      </c>
      <c r="V208" t="s">
        <v>777</v>
      </c>
      <c r="W208" t="s">
        <v>668</v>
      </c>
      <c r="X208" s="51" t="str">
        <f t="shared" si="3"/>
        <v>3</v>
      </c>
      <c r="Y208" s="51" t="str">
        <f>IF(T208="","",IF(AND(T208&lt;&gt;'Tabelas auxiliares'!$B$236,T208&lt;&gt;'Tabelas auxiliares'!$B$237),"FOLHA DE PESSOAL",IF(X208='Tabelas auxiliares'!$A$237,"CUSTEIO",IF(X208='Tabelas auxiliares'!$A$236,"INVESTIMENTO","ERRO - VERIFICAR"))))</f>
        <v>FOLHA DE PESSOAL</v>
      </c>
      <c r="Z208" s="44">
        <v>50441.51</v>
      </c>
      <c r="AA208" s="44">
        <v>50441.51</v>
      </c>
    </row>
    <row r="209" spans="1:29" x14ac:dyDescent="0.25">
      <c r="A209" t="s">
        <v>1111</v>
      </c>
      <c r="B209" s="73" t="s">
        <v>539</v>
      </c>
      <c r="C209" s="73" t="s">
        <v>1112</v>
      </c>
      <c r="D209" t="s">
        <v>90</v>
      </c>
      <c r="E209" t="s">
        <v>117</v>
      </c>
      <c r="F209" s="51" t="str">
        <f>IFERROR(VLOOKUP(D209,'Tabelas auxiliares'!$A$3:$B$61,2,FALSE),"")</f>
        <v>SUGEPE-FOLHA - PASEP + AUX. MORADIA</v>
      </c>
      <c r="G209" s="51" t="str">
        <f>IFERROR(VLOOKUP($B209,'Tabelas auxiliares'!$A$65:$C$102,2,FALSE),"")</f>
        <v>Folha de Pagamento - Benefícios</v>
      </c>
      <c r="H209" s="51" t="str">
        <f>IFERROR(VLOOKUP($B209,'Tabelas auxiliares'!$A$65:$C$102,3,FALSE),"")</f>
        <v xml:space="preserve">AUXILIO FUNERAL / CONTRATACAO POR TEMPO DETERMINADO / BENEF.ASSIST. DO SERVIDOR E DO MILITAR / AUXILIO-ALIMENTACAO / AUXILIO-TRANSPORTE / INDENIZACOES E RESTITUICOES / DESPESAS DE EXERCICIOS ANTERIORES </v>
      </c>
      <c r="I209" t="s">
        <v>4197</v>
      </c>
      <c r="J209" t="s">
        <v>2200</v>
      </c>
      <c r="K209" t="s">
        <v>4215</v>
      </c>
      <c r="L209" t="s">
        <v>4199</v>
      </c>
      <c r="M209" t="s">
        <v>176</v>
      </c>
      <c r="N209" t="s">
        <v>138</v>
      </c>
      <c r="O209" t="s">
        <v>183</v>
      </c>
      <c r="P209" t="s">
        <v>211</v>
      </c>
      <c r="Q209" t="s">
        <v>179</v>
      </c>
      <c r="R209" t="s">
        <v>176</v>
      </c>
      <c r="S209" t="s">
        <v>120</v>
      </c>
      <c r="T209" t="s">
        <v>173</v>
      </c>
      <c r="U209" t="s">
        <v>4216</v>
      </c>
      <c r="V209" t="s">
        <v>739</v>
      </c>
      <c r="W209" t="s">
        <v>646</v>
      </c>
      <c r="X209" s="51" t="str">
        <f t="shared" si="3"/>
        <v>3</v>
      </c>
      <c r="Y209" s="51" t="str">
        <f>IF(T209="","",IF(AND(T209&lt;&gt;'Tabelas auxiliares'!$B$236,T209&lt;&gt;'Tabelas auxiliares'!$B$237),"FOLHA DE PESSOAL",IF(X209='Tabelas auxiliares'!$A$237,"CUSTEIO",IF(X209='Tabelas auxiliares'!$A$236,"INVESTIMENTO","ERRO - VERIFICAR"))))</f>
        <v>FOLHA DE PESSOAL</v>
      </c>
      <c r="Z209" s="44">
        <v>4199.2</v>
      </c>
      <c r="AA209" s="44">
        <v>4199.2</v>
      </c>
    </row>
    <row r="210" spans="1:29" x14ac:dyDescent="0.25">
      <c r="A210" t="s">
        <v>1111</v>
      </c>
      <c r="B210" s="73" t="s">
        <v>488</v>
      </c>
      <c r="C210" s="73" t="s">
        <v>1112</v>
      </c>
      <c r="D210" t="s">
        <v>71</v>
      </c>
      <c r="E210" t="s">
        <v>117</v>
      </c>
      <c r="F210" s="51" t="str">
        <f>IFERROR(VLOOKUP(D210,'Tabelas auxiliares'!$A$3:$B$61,2,FALSE),"")</f>
        <v>ARI - ASSESSORIA DE RELAÇÕES INTERNACIONAIS</v>
      </c>
      <c r="G210" s="51" t="str">
        <f>IFERROR(VLOOKUP($B210,'Tabelas auxiliares'!$A$65:$C$102,2,FALSE),"")</f>
        <v>Internacionalização</v>
      </c>
      <c r="H210" s="51" t="str">
        <f>IFERROR(VLOOKUP($B210,'Tabelas auxiliares'!$A$65:$C$102,3,FALSE),"")</f>
        <v>DIÁRIAS INTERNACIONAIS / PASSAGENS AÉREAS INTERNACIONAIS / AUXÍLIO PARA EVENTOS INTERNACIONAIS / INSCRIÇÃO PARA  EVENTOS INTERNACIONAIS / ANUIDADES ARI / ENCARGO DE CURSOS E CONCURSOS ARI</v>
      </c>
      <c r="I210" t="s">
        <v>4217</v>
      </c>
      <c r="J210" t="s">
        <v>4218</v>
      </c>
      <c r="K210" t="s">
        <v>4219</v>
      </c>
      <c r="L210" t="s">
        <v>4220</v>
      </c>
      <c r="M210" t="s">
        <v>2482</v>
      </c>
      <c r="N210" t="s">
        <v>2483</v>
      </c>
      <c r="O210" t="s">
        <v>224</v>
      </c>
      <c r="P210" t="s">
        <v>2484</v>
      </c>
      <c r="Q210" t="s">
        <v>179</v>
      </c>
      <c r="R210" t="s">
        <v>176</v>
      </c>
      <c r="S210" t="s">
        <v>120</v>
      </c>
      <c r="T210" t="s">
        <v>174</v>
      </c>
      <c r="U210" t="s">
        <v>2485</v>
      </c>
      <c r="V210" t="s">
        <v>2486</v>
      </c>
      <c r="W210" t="s">
        <v>2487</v>
      </c>
      <c r="X210" s="51" t="str">
        <f t="shared" si="3"/>
        <v>3</v>
      </c>
      <c r="Y210" s="51" t="str">
        <f>IF(T210="","",IF(AND(T210&lt;&gt;'Tabelas auxiliares'!$B$236,T210&lt;&gt;'Tabelas auxiliares'!$B$237),"FOLHA DE PESSOAL",IF(X210='Tabelas auxiliares'!$A$237,"CUSTEIO",IF(X210='Tabelas auxiliares'!$A$236,"INVESTIMENTO","ERRO - VERIFICAR"))))</f>
        <v>CUSTEIO</v>
      </c>
      <c r="Z210" s="44">
        <v>12983.71</v>
      </c>
      <c r="AA210" s="44">
        <v>12983.71</v>
      </c>
    </row>
    <row r="211" spans="1:29" x14ac:dyDescent="0.25">
      <c r="A211" t="s">
        <v>1111</v>
      </c>
      <c r="B211" s="73" t="s">
        <v>488</v>
      </c>
      <c r="C211" s="73" t="s">
        <v>1112</v>
      </c>
      <c r="D211" t="s">
        <v>71</v>
      </c>
      <c r="E211" t="s">
        <v>117</v>
      </c>
      <c r="F211" s="51" t="str">
        <f>IFERROR(VLOOKUP(D211,'Tabelas auxiliares'!$A$3:$B$61,2,FALSE),"")</f>
        <v>ARI - ASSESSORIA DE RELAÇÕES INTERNACIONAIS</v>
      </c>
      <c r="G211" s="51" t="str">
        <f>IFERROR(VLOOKUP($B211,'Tabelas auxiliares'!$A$65:$C$102,2,FALSE),"")</f>
        <v>Internacionalização</v>
      </c>
      <c r="H211" s="51" t="str">
        <f>IFERROR(VLOOKUP($B211,'Tabelas auxiliares'!$A$65:$C$102,3,FALSE),"")</f>
        <v>DIÁRIAS INTERNACIONAIS / PASSAGENS AÉREAS INTERNACIONAIS / AUXÍLIO PARA EVENTOS INTERNACIONAIS / INSCRIÇÃO PARA  EVENTOS INTERNACIONAIS / ANUIDADES ARI / ENCARGO DE CURSOS E CONCURSOS ARI</v>
      </c>
      <c r="I211" t="s">
        <v>4217</v>
      </c>
      <c r="J211" t="s">
        <v>4218</v>
      </c>
      <c r="K211" t="s">
        <v>4221</v>
      </c>
      <c r="L211" t="s">
        <v>4220</v>
      </c>
      <c r="M211" t="s">
        <v>2482</v>
      </c>
      <c r="N211" t="s">
        <v>2483</v>
      </c>
      <c r="O211" t="s">
        <v>4222</v>
      </c>
      <c r="P211" t="s">
        <v>4223</v>
      </c>
      <c r="Q211" t="s">
        <v>179</v>
      </c>
      <c r="R211" t="s">
        <v>176</v>
      </c>
      <c r="S211" t="s">
        <v>1150</v>
      </c>
      <c r="T211" t="s">
        <v>174</v>
      </c>
      <c r="U211" t="s">
        <v>4224</v>
      </c>
      <c r="V211" t="s">
        <v>2486</v>
      </c>
      <c r="W211" t="s">
        <v>2487</v>
      </c>
      <c r="X211" s="51" t="str">
        <f t="shared" si="3"/>
        <v>3</v>
      </c>
      <c r="Y211" s="51" t="str">
        <f>IF(T211="","",IF(AND(T211&lt;&gt;'Tabelas auxiliares'!$B$236,T211&lt;&gt;'Tabelas auxiliares'!$B$237),"FOLHA DE PESSOAL",IF(X211='Tabelas auxiliares'!$A$237,"CUSTEIO",IF(X211='Tabelas auxiliares'!$A$236,"INVESTIMENTO","ERRO - VERIFICAR"))))</f>
        <v>CUSTEIO</v>
      </c>
      <c r="Z211" s="44">
        <v>7093</v>
      </c>
      <c r="AA211" s="44">
        <v>7093</v>
      </c>
    </row>
    <row r="212" spans="1:29" x14ac:dyDescent="0.25">
      <c r="A212" t="s">
        <v>1111</v>
      </c>
      <c r="B212" s="73" t="s">
        <v>488</v>
      </c>
      <c r="C212" s="73" t="s">
        <v>1112</v>
      </c>
      <c r="D212" t="s">
        <v>71</v>
      </c>
      <c r="E212" t="s">
        <v>117</v>
      </c>
      <c r="F212" s="51" t="str">
        <f>IFERROR(VLOOKUP(D212,'Tabelas auxiliares'!$A$3:$B$61,2,FALSE),"")</f>
        <v>ARI - ASSESSORIA DE RELAÇÕES INTERNACIONAIS</v>
      </c>
      <c r="G212" s="51" t="str">
        <f>IFERROR(VLOOKUP($B212,'Tabelas auxiliares'!$A$65:$C$102,2,FALSE),"")</f>
        <v>Internacionalização</v>
      </c>
      <c r="H212" s="51" t="str">
        <f>IFERROR(VLOOKUP($B212,'Tabelas auxiliares'!$A$65:$C$102,3,FALSE),"")</f>
        <v>DIÁRIAS INTERNACIONAIS / PASSAGENS AÉREAS INTERNACIONAIS / AUXÍLIO PARA EVENTOS INTERNACIONAIS / INSCRIÇÃO PARA  EVENTOS INTERNACIONAIS / ANUIDADES ARI / ENCARGO DE CURSOS E CONCURSOS ARI</v>
      </c>
      <c r="I212" t="s">
        <v>4225</v>
      </c>
      <c r="J212" t="s">
        <v>4226</v>
      </c>
      <c r="K212" t="s">
        <v>4227</v>
      </c>
      <c r="L212" t="s">
        <v>4228</v>
      </c>
      <c r="M212" t="s">
        <v>4229</v>
      </c>
      <c r="N212" t="s">
        <v>177</v>
      </c>
      <c r="O212" t="s">
        <v>178</v>
      </c>
      <c r="P212" t="s">
        <v>288</v>
      </c>
      <c r="Q212" t="s">
        <v>179</v>
      </c>
      <c r="R212" t="s">
        <v>176</v>
      </c>
      <c r="S212" t="s">
        <v>180</v>
      </c>
      <c r="T212" t="s">
        <v>174</v>
      </c>
      <c r="U212" t="s">
        <v>119</v>
      </c>
      <c r="V212" t="s">
        <v>779</v>
      </c>
      <c r="W212" t="s">
        <v>669</v>
      </c>
      <c r="X212" s="51" t="str">
        <f t="shared" si="3"/>
        <v>3</v>
      </c>
      <c r="Y212" s="51" t="str">
        <f>IF(T212="","",IF(AND(T212&lt;&gt;'Tabelas auxiliares'!$B$236,T212&lt;&gt;'Tabelas auxiliares'!$B$237),"FOLHA DE PESSOAL",IF(X212='Tabelas auxiliares'!$A$237,"CUSTEIO",IF(X212='Tabelas auxiliares'!$A$236,"INVESTIMENTO","ERRO - VERIFICAR"))))</f>
        <v>CUSTEIO</v>
      </c>
      <c r="Z212" s="44">
        <v>9100</v>
      </c>
      <c r="AA212" s="44">
        <v>1300</v>
      </c>
      <c r="AC212" s="44">
        <v>7800</v>
      </c>
    </row>
    <row r="213" spans="1:29" x14ac:dyDescent="0.25">
      <c r="A213" t="s">
        <v>1111</v>
      </c>
      <c r="B213" s="73" t="s">
        <v>490</v>
      </c>
      <c r="C213" s="73" t="s">
        <v>1112</v>
      </c>
      <c r="D213" t="s">
        <v>15</v>
      </c>
      <c r="E213" t="s">
        <v>117</v>
      </c>
      <c r="F213" s="51" t="str">
        <f>IFERROR(VLOOKUP(D213,'Tabelas auxiliares'!$A$3:$B$61,2,FALSE),"")</f>
        <v>PROPES - PRÓ-REITORIA DE PESQUISA / CEM</v>
      </c>
      <c r="G213" s="51" t="str">
        <f>IFERROR(VLOOKUP($B213,'Tabelas auxiliares'!$A$65:$C$102,2,FALSE),"")</f>
        <v>Limpeza e copeiragem</v>
      </c>
      <c r="H213" s="51" t="str">
        <f>IFERROR(VLOOKUP($B213,'Tabelas auxiliares'!$A$65:$C$102,3,FALSE),"")</f>
        <v>LIMPEZA / COPEIRAGEM / COLETA DE LIXO INFECTANTE /MATERIAIS DE LIMPEZA E COPA (PAPEL TOALHA, HIGIÊNICO) / BOMBONAS RESÍDUOS QUÍMICOS</v>
      </c>
      <c r="I213" t="s">
        <v>3719</v>
      </c>
      <c r="J213" t="s">
        <v>4230</v>
      </c>
      <c r="K213" t="s">
        <v>4231</v>
      </c>
      <c r="L213" t="s">
        <v>4232</v>
      </c>
      <c r="M213" t="s">
        <v>343</v>
      </c>
      <c r="N213" t="s">
        <v>177</v>
      </c>
      <c r="O213" t="s">
        <v>178</v>
      </c>
      <c r="P213" t="s">
        <v>288</v>
      </c>
      <c r="Q213" t="s">
        <v>179</v>
      </c>
      <c r="R213" t="s">
        <v>176</v>
      </c>
      <c r="S213" t="s">
        <v>120</v>
      </c>
      <c r="T213" t="s">
        <v>174</v>
      </c>
      <c r="U213" t="s">
        <v>119</v>
      </c>
      <c r="V213" t="s">
        <v>794</v>
      </c>
      <c r="W213" t="s">
        <v>670</v>
      </c>
      <c r="X213" s="51" t="str">
        <f t="shared" si="3"/>
        <v>3</v>
      </c>
      <c r="Y213" s="51" t="str">
        <f>IF(T213="","",IF(AND(T213&lt;&gt;'Tabelas auxiliares'!$B$236,T213&lt;&gt;'Tabelas auxiliares'!$B$237),"FOLHA DE PESSOAL",IF(X213='Tabelas auxiliares'!$A$237,"CUSTEIO",IF(X213='Tabelas auxiliares'!$A$236,"INVESTIMENTO","ERRO - VERIFICAR"))))</f>
        <v>CUSTEIO</v>
      </c>
      <c r="Z213" s="44">
        <v>49.25</v>
      </c>
      <c r="AA213" s="44">
        <v>49.25</v>
      </c>
    </row>
    <row r="214" spans="1:29" x14ac:dyDescent="0.25">
      <c r="A214" t="s">
        <v>1111</v>
      </c>
      <c r="B214" s="73" t="s">
        <v>490</v>
      </c>
      <c r="C214" s="73" t="s">
        <v>1112</v>
      </c>
      <c r="D214" t="s">
        <v>15</v>
      </c>
      <c r="E214" t="s">
        <v>117</v>
      </c>
      <c r="F214" s="51" t="str">
        <f>IFERROR(VLOOKUP(D214,'Tabelas auxiliares'!$A$3:$B$61,2,FALSE),"")</f>
        <v>PROPES - PRÓ-REITORIA DE PESQUISA / CEM</v>
      </c>
      <c r="G214" s="51" t="str">
        <f>IFERROR(VLOOKUP($B214,'Tabelas auxiliares'!$A$65:$C$102,2,FALSE),"")</f>
        <v>Limpeza e copeiragem</v>
      </c>
      <c r="H214" s="51" t="str">
        <f>IFERROR(VLOOKUP($B214,'Tabelas auxiliares'!$A$65:$C$102,3,FALSE),"")</f>
        <v>LIMPEZA / COPEIRAGEM / COLETA DE LIXO INFECTANTE /MATERIAIS DE LIMPEZA E COPA (PAPEL TOALHA, HIGIÊNICO) / BOMBONAS RESÍDUOS QUÍMICOS</v>
      </c>
      <c r="I214" t="s">
        <v>4233</v>
      </c>
      <c r="J214" t="s">
        <v>4234</v>
      </c>
      <c r="K214" t="s">
        <v>4235</v>
      </c>
      <c r="L214" t="s">
        <v>4236</v>
      </c>
      <c r="M214" t="s">
        <v>343</v>
      </c>
      <c r="N214" t="s">
        <v>177</v>
      </c>
      <c r="O214" t="s">
        <v>178</v>
      </c>
      <c r="P214" t="s">
        <v>288</v>
      </c>
      <c r="Q214" t="s">
        <v>179</v>
      </c>
      <c r="R214" t="s">
        <v>176</v>
      </c>
      <c r="S214" t="s">
        <v>120</v>
      </c>
      <c r="T214" t="s">
        <v>174</v>
      </c>
      <c r="U214" t="s">
        <v>119</v>
      </c>
      <c r="V214" t="s">
        <v>794</v>
      </c>
      <c r="W214" t="s">
        <v>670</v>
      </c>
      <c r="X214" s="51" t="str">
        <f t="shared" si="3"/>
        <v>3</v>
      </c>
      <c r="Y214" s="51" t="str">
        <f>IF(T214="","",IF(AND(T214&lt;&gt;'Tabelas auxiliares'!$B$236,T214&lt;&gt;'Tabelas auxiliares'!$B$237),"FOLHA DE PESSOAL",IF(X214='Tabelas auxiliares'!$A$237,"CUSTEIO",IF(X214='Tabelas auxiliares'!$A$236,"INVESTIMENTO","ERRO - VERIFICAR"))))</f>
        <v>CUSTEIO</v>
      </c>
      <c r="Z214" s="44">
        <v>378.78</v>
      </c>
      <c r="AA214" s="44">
        <v>378.78</v>
      </c>
    </row>
    <row r="215" spans="1:29" x14ac:dyDescent="0.25">
      <c r="A215" t="s">
        <v>1111</v>
      </c>
      <c r="B215" s="73" t="s">
        <v>490</v>
      </c>
      <c r="C215" s="73" t="s">
        <v>1112</v>
      </c>
      <c r="D215" t="s">
        <v>35</v>
      </c>
      <c r="E215" t="s">
        <v>117</v>
      </c>
      <c r="F215" s="51" t="str">
        <f>IFERROR(VLOOKUP(D215,'Tabelas auxiliares'!$A$3:$B$61,2,FALSE),"")</f>
        <v>PU - PREFEITURA UNIVERSITÁRIA</v>
      </c>
      <c r="G215" s="51" t="str">
        <f>IFERROR(VLOOKUP($B215,'Tabelas auxiliares'!$A$65:$C$102,2,FALSE),"")</f>
        <v>Limpeza e copeiragem</v>
      </c>
      <c r="H215" s="51" t="str">
        <f>IFERROR(VLOOKUP($B215,'Tabelas auxiliares'!$A$65:$C$102,3,FALSE),"")</f>
        <v>LIMPEZA / COPEIRAGEM / COLETA DE LIXO INFECTANTE /MATERIAIS DE LIMPEZA E COPA (PAPEL TOALHA, HIGIÊNICO) / BOMBONAS RESÍDUOS QUÍMICOS</v>
      </c>
      <c r="I215" t="s">
        <v>4237</v>
      </c>
      <c r="J215" t="s">
        <v>4238</v>
      </c>
      <c r="K215" t="s">
        <v>4239</v>
      </c>
      <c r="L215" t="s">
        <v>344</v>
      </c>
      <c r="M215" t="s">
        <v>345</v>
      </c>
      <c r="N215" t="s">
        <v>177</v>
      </c>
      <c r="O215" t="s">
        <v>178</v>
      </c>
      <c r="P215" t="s">
        <v>288</v>
      </c>
      <c r="Q215" t="s">
        <v>179</v>
      </c>
      <c r="R215" t="s">
        <v>176</v>
      </c>
      <c r="S215" t="s">
        <v>120</v>
      </c>
      <c r="T215" t="s">
        <v>174</v>
      </c>
      <c r="U215" t="s">
        <v>119</v>
      </c>
      <c r="V215" t="s">
        <v>794</v>
      </c>
      <c r="W215" t="s">
        <v>670</v>
      </c>
      <c r="X215" s="51" t="str">
        <f t="shared" si="3"/>
        <v>3</v>
      </c>
      <c r="Y215" s="51" t="str">
        <f>IF(T215="","",IF(AND(T215&lt;&gt;'Tabelas auxiliares'!$B$236,T215&lt;&gt;'Tabelas auxiliares'!$B$237),"FOLHA DE PESSOAL",IF(X215='Tabelas auxiliares'!$A$237,"CUSTEIO",IF(X215='Tabelas auxiliares'!$A$236,"INVESTIMENTO","ERRO - VERIFICAR"))))</f>
        <v>CUSTEIO</v>
      </c>
      <c r="Z215" s="44">
        <v>5694.07</v>
      </c>
      <c r="AA215" s="44">
        <v>538.24</v>
      </c>
      <c r="AC215" s="44">
        <v>5155.83</v>
      </c>
    </row>
    <row r="216" spans="1:29" x14ac:dyDescent="0.25">
      <c r="A216" t="s">
        <v>1111</v>
      </c>
      <c r="B216" s="73" t="s">
        <v>490</v>
      </c>
      <c r="C216" s="73" t="s">
        <v>1112</v>
      </c>
      <c r="D216" t="s">
        <v>35</v>
      </c>
      <c r="E216" t="s">
        <v>117</v>
      </c>
      <c r="F216" s="51" t="str">
        <f>IFERROR(VLOOKUP(D216,'Tabelas auxiliares'!$A$3:$B$61,2,FALSE),"")</f>
        <v>PU - PREFEITURA UNIVERSITÁRIA</v>
      </c>
      <c r="G216" s="51" t="str">
        <f>IFERROR(VLOOKUP($B216,'Tabelas auxiliares'!$A$65:$C$102,2,FALSE),"")</f>
        <v>Limpeza e copeiragem</v>
      </c>
      <c r="H216" s="51" t="str">
        <f>IFERROR(VLOOKUP($B216,'Tabelas auxiliares'!$A$65:$C$102,3,FALSE),"")</f>
        <v>LIMPEZA / COPEIRAGEM / COLETA DE LIXO INFECTANTE /MATERIAIS DE LIMPEZA E COPA (PAPEL TOALHA, HIGIÊNICO) / BOMBONAS RESÍDUOS QUÍMICOS</v>
      </c>
      <c r="I216" t="s">
        <v>4240</v>
      </c>
      <c r="J216" t="s">
        <v>2526</v>
      </c>
      <c r="K216" t="s">
        <v>4241</v>
      </c>
      <c r="L216" t="s">
        <v>125</v>
      </c>
      <c r="M216" t="s">
        <v>343</v>
      </c>
      <c r="N216" t="s">
        <v>177</v>
      </c>
      <c r="O216" t="s">
        <v>178</v>
      </c>
      <c r="P216" t="s">
        <v>288</v>
      </c>
      <c r="Q216" t="s">
        <v>179</v>
      </c>
      <c r="R216" t="s">
        <v>176</v>
      </c>
      <c r="S216" t="s">
        <v>120</v>
      </c>
      <c r="T216" t="s">
        <v>174</v>
      </c>
      <c r="U216" t="s">
        <v>119</v>
      </c>
      <c r="V216" t="s">
        <v>794</v>
      </c>
      <c r="W216" t="s">
        <v>670</v>
      </c>
      <c r="X216" s="51" t="str">
        <f t="shared" si="3"/>
        <v>3</v>
      </c>
      <c r="Y216" s="51" t="str">
        <f>IF(T216="","",IF(AND(T216&lt;&gt;'Tabelas auxiliares'!$B$236,T216&lt;&gt;'Tabelas auxiliares'!$B$237),"FOLHA DE PESSOAL",IF(X216='Tabelas auxiliares'!$A$237,"CUSTEIO",IF(X216='Tabelas auxiliares'!$A$236,"INVESTIMENTO","ERRO - VERIFICAR"))))</f>
        <v>CUSTEIO</v>
      </c>
      <c r="Z216" s="44">
        <v>353.48</v>
      </c>
      <c r="AC216" s="44">
        <v>353.48</v>
      </c>
    </row>
    <row r="217" spans="1:29" x14ac:dyDescent="0.25">
      <c r="A217" t="s">
        <v>1111</v>
      </c>
      <c r="B217" s="73" t="s">
        <v>490</v>
      </c>
      <c r="C217" s="73" t="s">
        <v>1112</v>
      </c>
      <c r="D217" t="s">
        <v>35</v>
      </c>
      <c r="E217" t="s">
        <v>117</v>
      </c>
      <c r="F217" s="51" t="str">
        <f>IFERROR(VLOOKUP(D217,'Tabelas auxiliares'!$A$3:$B$61,2,FALSE),"")</f>
        <v>PU - PREFEITURA UNIVERSITÁRIA</v>
      </c>
      <c r="G217" s="51" t="str">
        <f>IFERROR(VLOOKUP($B217,'Tabelas auxiliares'!$A$65:$C$102,2,FALSE),"")</f>
        <v>Limpeza e copeiragem</v>
      </c>
      <c r="H217" s="51" t="str">
        <f>IFERROR(VLOOKUP($B217,'Tabelas auxiliares'!$A$65:$C$102,3,FALSE),"")</f>
        <v>LIMPEZA / COPEIRAGEM / COLETA DE LIXO INFECTANTE /MATERIAIS DE LIMPEZA E COPA (PAPEL TOALHA, HIGIÊNICO) / BOMBONAS RESÍDUOS QUÍMICOS</v>
      </c>
      <c r="I217" t="s">
        <v>4242</v>
      </c>
      <c r="J217" t="s">
        <v>2510</v>
      </c>
      <c r="K217" t="s">
        <v>4243</v>
      </c>
      <c r="L217" t="s">
        <v>124</v>
      </c>
      <c r="M217" t="s">
        <v>236</v>
      </c>
      <c r="N217" t="s">
        <v>177</v>
      </c>
      <c r="O217" t="s">
        <v>178</v>
      </c>
      <c r="P217" t="s">
        <v>288</v>
      </c>
      <c r="Q217" t="s">
        <v>179</v>
      </c>
      <c r="R217" t="s">
        <v>176</v>
      </c>
      <c r="S217" t="s">
        <v>120</v>
      </c>
      <c r="T217" t="s">
        <v>174</v>
      </c>
      <c r="U217" t="s">
        <v>119</v>
      </c>
      <c r="V217" t="s">
        <v>780</v>
      </c>
      <c r="W217" t="s">
        <v>670</v>
      </c>
      <c r="X217" s="51" t="str">
        <f t="shared" si="3"/>
        <v>3</v>
      </c>
      <c r="Y217" s="51" t="str">
        <f>IF(T217="","",IF(AND(T217&lt;&gt;'Tabelas auxiliares'!$B$236,T217&lt;&gt;'Tabelas auxiliares'!$B$237),"FOLHA DE PESSOAL",IF(X217='Tabelas auxiliares'!$A$237,"CUSTEIO",IF(X217='Tabelas auxiliares'!$A$236,"INVESTIMENTO","ERRO - VERIFICAR"))))</f>
        <v>CUSTEIO</v>
      </c>
      <c r="Z217" s="44">
        <v>992079.77</v>
      </c>
      <c r="AC217" s="44">
        <v>992079.77</v>
      </c>
    </row>
    <row r="218" spans="1:29" x14ac:dyDescent="0.25">
      <c r="A218" t="s">
        <v>1111</v>
      </c>
      <c r="B218" s="73" t="s">
        <v>490</v>
      </c>
      <c r="C218" s="73" t="s">
        <v>1112</v>
      </c>
      <c r="D218" t="s">
        <v>35</v>
      </c>
      <c r="E218" t="s">
        <v>117</v>
      </c>
      <c r="F218" s="51" t="str">
        <f>IFERROR(VLOOKUP(D218,'Tabelas auxiliares'!$A$3:$B$61,2,FALSE),"")</f>
        <v>PU - PREFEITURA UNIVERSITÁRIA</v>
      </c>
      <c r="G218" s="51" t="str">
        <f>IFERROR(VLOOKUP($B218,'Tabelas auxiliares'!$A$65:$C$102,2,FALSE),"")</f>
        <v>Limpeza e copeiragem</v>
      </c>
      <c r="H218" s="51" t="str">
        <f>IFERROR(VLOOKUP($B218,'Tabelas auxiliares'!$A$65:$C$102,3,FALSE),"")</f>
        <v>LIMPEZA / COPEIRAGEM / COLETA DE LIXO INFECTANTE /MATERIAIS DE LIMPEZA E COPA (PAPEL TOALHA, HIGIÊNICO) / BOMBONAS RESÍDUOS QUÍMICOS</v>
      </c>
      <c r="I218" t="s">
        <v>3193</v>
      </c>
      <c r="J218" t="s">
        <v>4244</v>
      </c>
      <c r="K218" t="s">
        <v>4245</v>
      </c>
      <c r="L218" t="s">
        <v>4246</v>
      </c>
      <c r="M218" t="s">
        <v>4247</v>
      </c>
      <c r="N218" t="s">
        <v>177</v>
      </c>
      <c r="O218" t="s">
        <v>178</v>
      </c>
      <c r="P218" t="s">
        <v>288</v>
      </c>
      <c r="Q218" t="s">
        <v>179</v>
      </c>
      <c r="R218" t="s">
        <v>176</v>
      </c>
      <c r="S218" t="s">
        <v>120</v>
      </c>
      <c r="T218" t="s">
        <v>174</v>
      </c>
      <c r="U218" t="s">
        <v>119</v>
      </c>
      <c r="V218" t="s">
        <v>820</v>
      </c>
      <c r="W218" t="s">
        <v>705</v>
      </c>
      <c r="X218" s="51" t="str">
        <f t="shared" si="3"/>
        <v>3</v>
      </c>
      <c r="Y218" s="51" t="str">
        <f>IF(T218="","",IF(AND(T218&lt;&gt;'Tabelas auxiliares'!$B$236,T218&lt;&gt;'Tabelas auxiliares'!$B$237),"FOLHA DE PESSOAL",IF(X218='Tabelas auxiliares'!$A$237,"CUSTEIO",IF(X218='Tabelas auxiliares'!$A$236,"INVESTIMENTO","ERRO - VERIFICAR"))))</f>
        <v>CUSTEIO</v>
      </c>
      <c r="Z218" s="44">
        <v>80749.91</v>
      </c>
      <c r="AA218" s="44">
        <v>19576.02</v>
      </c>
      <c r="AC218" s="44">
        <v>61173.89</v>
      </c>
    </row>
    <row r="219" spans="1:29" x14ac:dyDescent="0.25">
      <c r="A219" t="s">
        <v>1111</v>
      </c>
      <c r="B219" s="73" t="s">
        <v>490</v>
      </c>
      <c r="C219" s="73" t="s">
        <v>1112</v>
      </c>
      <c r="D219" t="s">
        <v>35</v>
      </c>
      <c r="E219" t="s">
        <v>117</v>
      </c>
      <c r="F219" s="51" t="str">
        <f>IFERROR(VLOOKUP(D219,'Tabelas auxiliares'!$A$3:$B$61,2,FALSE),"")</f>
        <v>PU - PREFEITURA UNIVERSITÁRIA</v>
      </c>
      <c r="G219" s="51" t="str">
        <f>IFERROR(VLOOKUP($B219,'Tabelas auxiliares'!$A$65:$C$102,2,FALSE),"")</f>
        <v>Limpeza e copeiragem</v>
      </c>
      <c r="H219" s="51" t="str">
        <f>IFERROR(VLOOKUP($B219,'Tabelas auxiliares'!$A$65:$C$102,3,FALSE),"")</f>
        <v>LIMPEZA / COPEIRAGEM / COLETA DE LIXO INFECTANTE /MATERIAIS DE LIMPEZA E COPA (PAPEL TOALHA, HIGIÊNICO) / BOMBONAS RESÍDUOS QUÍMICOS</v>
      </c>
      <c r="I219" t="s">
        <v>4248</v>
      </c>
      <c r="J219" t="s">
        <v>4249</v>
      </c>
      <c r="K219" t="s">
        <v>4250</v>
      </c>
      <c r="L219" t="s">
        <v>4251</v>
      </c>
      <c r="M219" t="s">
        <v>4252</v>
      </c>
      <c r="N219" t="s">
        <v>203</v>
      </c>
      <c r="O219" t="s">
        <v>178</v>
      </c>
      <c r="P219" t="s">
        <v>204</v>
      </c>
      <c r="Q219" t="s">
        <v>179</v>
      </c>
      <c r="R219" t="s">
        <v>176</v>
      </c>
      <c r="S219" t="s">
        <v>120</v>
      </c>
      <c r="T219" t="s">
        <v>174</v>
      </c>
      <c r="U219" t="s">
        <v>121</v>
      </c>
      <c r="V219" t="s">
        <v>736</v>
      </c>
      <c r="W219" t="s">
        <v>645</v>
      </c>
      <c r="X219" s="51" t="str">
        <f t="shared" si="3"/>
        <v>4</v>
      </c>
      <c r="Y219" s="51" t="str">
        <f>IF(T219="","",IF(AND(T219&lt;&gt;'Tabelas auxiliares'!$B$236,T219&lt;&gt;'Tabelas auxiliares'!$B$237),"FOLHA DE PESSOAL",IF(X219='Tabelas auxiliares'!$A$237,"CUSTEIO",IF(X219='Tabelas auxiliares'!$A$236,"INVESTIMENTO","ERRO - VERIFICAR"))))</f>
        <v>INVESTIMENTO</v>
      </c>
      <c r="Z219" s="44">
        <v>3429.18</v>
      </c>
      <c r="AA219" s="44">
        <v>3429.18</v>
      </c>
    </row>
    <row r="220" spans="1:29" x14ac:dyDescent="0.25">
      <c r="A220" t="s">
        <v>1111</v>
      </c>
      <c r="B220" s="73" t="s">
        <v>490</v>
      </c>
      <c r="C220" s="73" t="s">
        <v>1112</v>
      </c>
      <c r="D220" t="s">
        <v>35</v>
      </c>
      <c r="E220" t="s">
        <v>117</v>
      </c>
      <c r="F220" s="51" t="str">
        <f>IFERROR(VLOOKUP(D220,'Tabelas auxiliares'!$A$3:$B$61,2,FALSE),"")</f>
        <v>PU - PREFEITURA UNIVERSITÁRIA</v>
      </c>
      <c r="G220" s="51" t="str">
        <f>IFERROR(VLOOKUP($B220,'Tabelas auxiliares'!$A$65:$C$102,2,FALSE),"")</f>
        <v>Limpeza e copeiragem</v>
      </c>
      <c r="H220" s="51" t="str">
        <f>IFERROR(VLOOKUP($B220,'Tabelas auxiliares'!$A$65:$C$102,3,FALSE),"")</f>
        <v>LIMPEZA / COPEIRAGEM / COLETA DE LIXO INFECTANTE /MATERIAIS DE LIMPEZA E COPA (PAPEL TOALHA, HIGIÊNICO) / BOMBONAS RESÍDUOS QUÍMICOS</v>
      </c>
      <c r="I220" t="s">
        <v>3304</v>
      </c>
      <c r="J220" t="s">
        <v>2523</v>
      </c>
      <c r="K220" t="s">
        <v>4253</v>
      </c>
      <c r="L220" t="s">
        <v>346</v>
      </c>
      <c r="M220" t="s">
        <v>347</v>
      </c>
      <c r="N220" t="s">
        <v>177</v>
      </c>
      <c r="O220" t="s">
        <v>178</v>
      </c>
      <c r="P220" t="s">
        <v>288</v>
      </c>
      <c r="Q220" t="s">
        <v>179</v>
      </c>
      <c r="R220" t="s">
        <v>176</v>
      </c>
      <c r="S220" t="s">
        <v>120</v>
      </c>
      <c r="T220" t="s">
        <v>174</v>
      </c>
      <c r="U220" t="s">
        <v>119</v>
      </c>
      <c r="V220" t="s">
        <v>785</v>
      </c>
      <c r="W220" t="s">
        <v>673</v>
      </c>
      <c r="X220" s="51" t="str">
        <f t="shared" si="3"/>
        <v>3</v>
      </c>
      <c r="Y220" s="51" t="str">
        <f>IF(T220="","",IF(AND(T220&lt;&gt;'Tabelas auxiliares'!$B$236,T220&lt;&gt;'Tabelas auxiliares'!$B$237),"FOLHA DE PESSOAL",IF(X220='Tabelas auxiliares'!$A$237,"CUSTEIO",IF(X220='Tabelas auxiliares'!$A$236,"INVESTIMENTO","ERRO - VERIFICAR"))))</f>
        <v>CUSTEIO</v>
      </c>
      <c r="Z220" s="44">
        <v>31173.06</v>
      </c>
      <c r="AC220" s="44">
        <v>31173.06</v>
      </c>
    </row>
    <row r="221" spans="1:29" x14ac:dyDescent="0.25">
      <c r="A221" t="s">
        <v>1111</v>
      </c>
      <c r="B221" s="73" t="s">
        <v>490</v>
      </c>
      <c r="C221" s="73" t="s">
        <v>1112</v>
      </c>
      <c r="D221" t="s">
        <v>35</v>
      </c>
      <c r="E221" t="s">
        <v>117</v>
      </c>
      <c r="F221" s="51" t="str">
        <f>IFERROR(VLOOKUP(D221,'Tabelas auxiliares'!$A$3:$B$61,2,FALSE),"")</f>
        <v>PU - PREFEITURA UNIVERSITÁRIA</v>
      </c>
      <c r="G221" s="51" t="str">
        <f>IFERROR(VLOOKUP($B221,'Tabelas auxiliares'!$A$65:$C$102,2,FALSE),"")</f>
        <v>Limpeza e copeiragem</v>
      </c>
      <c r="H221" s="51" t="str">
        <f>IFERROR(VLOOKUP($B221,'Tabelas auxiliares'!$A$65:$C$102,3,FALSE),"")</f>
        <v>LIMPEZA / COPEIRAGEM / COLETA DE LIXO INFECTANTE /MATERIAIS DE LIMPEZA E COPA (PAPEL TOALHA, HIGIÊNICO) / BOMBONAS RESÍDUOS QUÍMICOS</v>
      </c>
      <c r="I221" t="s">
        <v>3071</v>
      </c>
      <c r="J221" t="s">
        <v>4238</v>
      </c>
      <c r="K221" t="s">
        <v>4254</v>
      </c>
      <c r="L221" t="s">
        <v>344</v>
      </c>
      <c r="M221" t="s">
        <v>345</v>
      </c>
      <c r="N221" t="s">
        <v>177</v>
      </c>
      <c r="O221" t="s">
        <v>178</v>
      </c>
      <c r="P221" t="s">
        <v>288</v>
      </c>
      <c r="Q221" t="s">
        <v>179</v>
      </c>
      <c r="R221" t="s">
        <v>176</v>
      </c>
      <c r="S221" t="s">
        <v>120</v>
      </c>
      <c r="T221" t="s">
        <v>174</v>
      </c>
      <c r="U221" t="s">
        <v>119</v>
      </c>
      <c r="V221" t="s">
        <v>794</v>
      </c>
      <c r="W221" t="s">
        <v>670</v>
      </c>
      <c r="X221" s="51" t="str">
        <f t="shared" si="3"/>
        <v>3</v>
      </c>
      <c r="Y221" s="51" t="str">
        <f>IF(T221="","",IF(AND(T221&lt;&gt;'Tabelas auxiliares'!$B$236,T221&lt;&gt;'Tabelas auxiliares'!$B$237),"FOLHA DE PESSOAL",IF(X221='Tabelas auxiliares'!$A$237,"CUSTEIO",IF(X221='Tabelas auxiliares'!$A$236,"INVESTIMENTO","ERRO - VERIFICAR"))))</f>
        <v>CUSTEIO</v>
      </c>
      <c r="Z221" s="44">
        <v>59781.15</v>
      </c>
      <c r="AA221" s="44">
        <v>59781.15</v>
      </c>
    </row>
    <row r="222" spans="1:29" x14ac:dyDescent="0.25">
      <c r="A222" t="s">
        <v>1111</v>
      </c>
      <c r="B222" s="73" t="s">
        <v>490</v>
      </c>
      <c r="C222" s="73" t="s">
        <v>1112</v>
      </c>
      <c r="D222" t="s">
        <v>35</v>
      </c>
      <c r="E222" t="s">
        <v>117</v>
      </c>
      <c r="F222" s="51" t="str">
        <f>IFERROR(VLOOKUP(D222,'Tabelas auxiliares'!$A$3:$B$61,2,FALSE),"")</f>
        <v>PU - PREFEITURA UNIVERSITÁRIA</v>
      </c>
      <c r="G222" s="51" t="str">
        <f>IFERROR(VLOOKUP($B222,'Tabelas auxiliares'!$A$65:$C$102,2,FALSE),"")</f>
        <v>Limpeza e copeiragem</v>
      </c>
      <c r="H222" s="51" t="str">
        <f>IFERROR(VLOOKUP($B222,'Tabelas auxiliares'!$A$65:$C$102,3,FALSE),"")</f>
        <v>LIMPEZA / COPEIRAGEM / COLETA DE LIXO INFECTANTE /MATERIAIS DE LIMPEZA E COPA (PAPEL TOALHA, HIGIÊNICO) / BOMBONAS RESÍDUOS QUÍMICOS</v>
      </c>
      <c r="I222" t="s">
        <v>3581</v>
      </c>
      <c r="J222" t="s">
        <v>2532</v>
      </c>
      <c r="K222" t="s">
        <v>4255</v>
      </c>
      <c r="L222" t="s">
        <v>348</v>
      </c>
      <c r="M222" t="s">
        <v>4256</v>
      </c>
      <c r="N222" t="s">
        <v>177</v>
      </c>
      <c r="O222" t="s">
        <v>178</v>
      </c>
      <c r="P222" t="s">
        <v>288</v>
      </c>
      <c r="Q222" t="s">
        <v>179</v>
      </c>
      <c r="R222" t="s">
        <v>176</v>
      </c>
      <c r="S222" t="s">
        <v>120</v>
      </c>
      <c r="T222" t="s">
        <v>174</v>
      </c>
      <c r="U222" t="s">
        <v>119</v>
      </c>
      <c r="V222" t="s">
        <v>781</v>
      </c>
      <c r="W222" t="s">
        <v>671</v>
      </c>
      <c r="X222" s="51" t="str">
        <f t="shared" si="3"/>
        <v>3</v>
      </c>
      <c r="Y222" s="51" t="str">
        <f>IF(T222="","",IF(AND(T222&lt;&gt;'Tabelas auxiliares'!$B$236,T222&lt;&gt;'Tabelas auxiliares'!$B$237),"FOLHA DE PESSOAL",IF(X222='Tabelas auxiliares'!$A$237,"CUSTEIO",IF(X222='Tabelas auxiliares'!$A$236,"INVESTIMENTO","ERRO - VERIFICAR"))))</f>
        <v>CUSTEIO</v>
      </c>
      <c r="Z222" s="44">
        <v>1228</v>
      </c>
      <c r="AC222" s="44">
        <v>1228</v>
      </c>
    </row>
    <row r="223" spans="1:29" x14ac:dyDescent="0.25">
      <c r="A223" t="s">
        <v>1111</v>
      </c>
      <c r="B223" s="73" t="s">
        <v>490</v>
      </c>
      <c r="C223" s="73" t="s">
        <v>1112</v>
      </c>
      <c r="D223" t="s">
        <v>35</v>
      </c>
      <c r="E223" t="s">
        <v>117</v>
      </c>
      <c r="F223" s="51" t="str">
        <f>IFERROR(VLOOKUP(D223,'Tabelas auxiliares'!$A$3:$B$61,2,FALSE),"")</f>
        <v>PU - PREFEITURA UNIVERSITÁRIA</v>
      </c>
      <c r="G223" s="51" t="str">
        <f>IFERROR(VLOOKUP($B223,'Tabelas auxiliares'!$A$65:$C$102,2,FALSE),"")</f>
        <v>Limpeza e copeiragem</v>
      </c>
      <c r="H223" s="51" t="str">
        <f>IFERROR(VLOOKUP($B223,'Tabelas auxiliares'!$A$65:$C$102,3,FALSE),"")</f>
        <v>LIMPEZA / COPEIRAGEM / COLETA DE LIXO INFECTANTE /MATERIAIS DE LIMPEZA E COPA (PAPEL TOALHA, HIGIÊNICO) / BOMBONAS RESÍDUOS QUÍMICOS</v>
      </c>
      <c r="I223" t="s">
        <v>3837</v>
      </c>
      <c r="J223" t="s">
        <v>2528</v>
      </c>
      <c r="K223" t="s">
        <v>4257</v>
      </c>
      <c r="L223" t="s">
        <v>349</v>
      </c>
      <c r="M223" t="s">
        <v>350</v>
      </c>
      <c r="N223" t="s">
        <v>177</v>
      </c>
      <c r="O223" t="s">
        <v>178</v>
      </c>
      <c r="P223" t="s">
        <v>288</v>
      </c>
      <c r="Q223" t="s">
        <v>179</v>
      </c>
      <c r="R223" t="s">
        <v>176</v>
      </c>
      <c r="S223" t="s">
        <v>120</v>
      </c>
      <c r="T223" t="s">
        <v>174</v>
      </c>
      <c r="U223" t="s">
        <v>119</v>
      </c>
      <c r="V223" t="s">
        <v>783</v>
      </c>
      <c r="W223" t="s">
        <v>672</v>
      </c>
      <c r="X223" s="51" t="str">
        <f t="shared" si="3"/>
        <v>3</v>
      </c>
      <c r="Y223" s="51" t="str">
        <f>IF(T223="","",IF(AND(T223&lt;&gt;'Tabelas auxiliares'!$B$236,T223&lt;&gt;'Tabelas auxiliares'!$B$237),"FOLHA DE PESSOAL",IF(X223='Tabelas auxiliares'!$A$237,"CUSTEIO",IF(X223='Tabelas auxiliares'!$A$236,"INVESTIMENTO","ERRO - VERIFICAR"))))</f>
        <v>CUSTEIO</v>
      </c>
      <c r="Z223" s="44">
        <v>7495</v>
      </c>
      <c r="AC223" s="44">
        <v>7495</v>
      </c>
    </row>
    <row r="224" spans="1:29" x14ac:dyDescent="0.25">
      <c r="A224" t="s">
        <v>1111</v>
      </c>
      <c r="B224" s="73" t="s">
        <v>490</v>
      </c>
      <c r="C224" s="73" t="s">
        <v>1112</v>
      </c>
      <c r="D224" t="s">
        <v>35</v>
      </c>
      <c r="E224" t="s">
        <v>117</v>
      </c>
      <c r="F224" s="51" t="str">
        <f>IFERROR(VLOOKUP(D224,'Tabelas auxiliares'!$A$3:$B$61,2,FALSE),"")</f>
        <v>PU - PREFEITURA UNIVERSITÁRIA</v>
      </c>
      <c r="G224" s="51" t="str">
        <f>IFERROR(VLOOKUP($B224,'Tabelas auxiliares'!$A$65:$C$102,2,FALSE),"")</f>
        <v>Limpeza e copeiragem</v>
      </c>
      <c r="H224" s="51" t="str">
        <f>IFERROR(VLOOKUP($B224,'Tabelas auxiliares'!$A$65:$C$102,3,FALSE),"")</f>
        <v>LIMPEZA / COPEIRAGEM / COLETA DE LIXO INFECTANTE /MATERIAIS DE LIMPEZA E COPA (PAPEL TOALHA, HIGIÊNICO) / BOMBONAS RESÍDUOS QUÍMICOS</v>
      </c>
      <c r="I224" t="s">
        <v>3837</v>
      </c>
      <c r="J224" t="s">
        <v>2528</v>
      </c>
      <c r="K224" t="s">
        <v>4258</v>
      </c>
      <c r="L224" t="s">
        <v>349</v>
      </c>
      <c r="M224" t="s">
        <v>351</v>
      </c>
      <c r="N224" t="s">
        <v>177</v>
      </c>
      <c r="O224" t="s">
        <v>178</v>
      </c>
      <c r="P224" t="s">
        <v>288</v>
      </c>
      <c r="Q224" t="s">
        <v>179</v>
      </c>
      <c r="R224" t="s">
        <v>176</v>
      </c>
      <c r="S224" t="s">
        <v>120</v>
      </c>
      <c r="T224" t="s">
        <v>174</v>
      </c>
      <c r="U224" t="s">
        <v>119</v>
      </c>
      <c r="V224" t="s">
        <v>783</v>
      </c>
      <c r="W224" t="s">
        <v>672</v>
      </c>
      <c r="X224" s="51" t="str">
        <f t="shared" si="3"/>
        <v>3</v>
      </c>
      <c r="Y224" s="51" t="str">
        <f>IF(T224="","",IF(AND(T224&lt;&gt;'Tabelas auxiliares'!$B$236,T224&lt;&gt;'Tabelas auxiliares'!$B$237),"FOLHA DE PESSOAL",IF(X224='Tabelas auxiliares'!$A$237,"CUSTEIO",IF(X224='Tabelas auxiliares'!$A$236,"INVESTIMENTO","ERRO - VERIFICAR"))))</f>
        <v>CUSTEIO</v>
      </c>
      <c r="Z224" s="44">
        <v>2100</v>
      </c>
      <c r="AC224" s="44">
        <v>2100</v>
      </c>
    </row>
    <row r="225" spans="1:29" x14ac:dyDescent="0.25">
      <c r="A225" t="s">
        <v>1111</v>
      </c>
      <c r="B225" s="73" t="s">
        <v>493</v>
      </c>
      <c r="C225" s="73" t="s">
        <v>1115</v>
      </c>
      <c r="D225" t="s">
        <v>49</v>
      </c>
      <c r="E225" t="s">
        <v>117</v>
      </c>
      <c r="F225" s="51" t="str">
        <f>IFERROR(VLOOKUP(D225,'Tabelas auxiliares'!$A$3:$B$61,2,FALSE),"")</f>
        <v>CCNH - CENTRO DE CIÊNCIAS NATURAIS E HUMANAS</v>
      </c>
      <c r="G225" s="51" t="str">
        <f>IFERROR(VLOOKUP($B225,'Tabelas auxiliares'!$A$65:$C$102,2,FALSE),"")</f>
        <v>Materiais didáticos e serviços - Graduação</v>
      </c>
      <c r="H225" s="51" t="str">
        <f>IFERROR(VLOOKUP($B225,'Tabelas auxiliares'!$A$65:$C$102,3,FALSE),"")</f>
        <v xml:space="preserve">VIDRARIAS / MATERIAL DE CONSUMO / MANUTENÇÃO DE EQUIPAMENTOS / REAGENTES QUIMICOS / MATERIAIS E SERVIÇOS DIVERSOS PARA LABORATORIOS DIDÁTICOS E CURSOS DE GRADUAÇÃO / EPIS PARA LABORATÓRIOS </v>
      </c>
      <c r="I225" t="s">
        <v>4259</v>
      </c>
      <c r="J225" t="s">
        <v>4260</v>
      </c>
      <c r="K225" t="s">
        <v>4261</v>
      </c>
      <c r="L225" t="s">
        <v>4262</v>
      </c>
      <c r="M225" t="s">
        <v>4263</v>
      </c>
      <c r="N225" t="s">
        <v>177</v>
      </c>
      <c r="O225" t="s">
        <v>178</v>
      </c>
      <c r="P225" t="s">
        <v>288</v>
      </c>
      <c r="Q225" t="s">
        <v>179</v>
      </c>
      <c r="R225" t="s">
        <v>176</v>
      </c>
      <c r="S225" t="s">
        <v>120</v>
      </c>
      <c r="T225" t="s">
        <v>174</v>
      </c>
      <c r="U225" t="s">
        <v>119</v>
      </c>
      <c r="V225" t="s">
        <v>2577</v>
      </c>
      <c r="W225" t="s">
        <v>2578</v>
      </c>
      <c r="X225" s="51" t="str">
        <f t="shared" si="3"/>
        <v>3</v>
      </c>
      <c r="Y225" s="51" t="str">
        <f>IF(T225="","",IF(AND(T225&lt;&gt;'Tabelas auxiliares'!$B$236,T225&lt;&gt;'Tabelas auxiliares'!$B$237),"FOLHA DE PESSOAL",IF(X225='Tabelas auxiliares'!$A$237,"CUSTEIO",IF(X225='Tabelas auxiliares'!$A$236,"INVESTIMENTO","ERRO - VERIFICAR"))))</f>
        <v>CUSTEIO</v>
      </c>
      <c r="Z225" s="44">
        <v>2324</v>
      </c>
      <c r="AB225" s="44">
        <v>1162</v>
      </c>
      <c r="AC225" s="44">
        <v>1162</v>
      </c>
    </row>
    <row r="226" spans="1:29" x14ac:dyDescent="0.25">
      <c r="A226" t="s">
        <v>1111</v>
      </c>
      <c r="B226" s="73" t="s">
        <v>493</v>
      </c>
      <c r="C226" s="73" t="s">
        <v>1112</v>
      </c>
      <c r="D226" t="s">
        <v>41</v>
      </c>
      <c r="E226" t="s">
        <v>117</v>
      </c>
      <c r="F226" s="51" t="str">
        <f>IFERROR(VLOOKUP(D226,'Tabelas auxiliares'!$A$3:$B$61,2,FALSE),"")</f>
        <v>CECS - CENTRO DE ENG., MODELAGEM E CIÊNCIAS SOCIAIS APLICADAS</v>
      </c>
      <c r="G226" s="51" t="str">
        <f>IFERROR(VLOOKUP($B226,'Tabelas auxiliares'!$A$65:$C$102,2,FALSE),"")</f>
        <v>Materiais didáticos e serviços - Graduação</v>
      </c>
      <c r="H226" s="51" t="str">
        <f>IFERROR(VLOOKUP($B226,'Tabelas auxiliares'!$A$65:$C$102,3,FALSE),"")</f>
        <v xml:space="preserve">VIDRARIAS / MATERIAL DE CONSUMO / MANUTENÇÃO DE EQUIPAMENTOS / REAGENTES QUIMICOS / MATERIAIS E SERVIÇOS DIVERSOS PARA LABORATORIOS DIDÁTICOS E CURSOS DE GRADUAÇÃO / EPIS PARA LABORATÓRIOS </v>
      </c>
      <c r="I226" t="s">
        <v>3653</v>
      </c>
      <c r="J226" t="s">
        <v>4264</v>
      </c>
      <c r="K226" t="s">
        <v>4265</v>
      </c>
      <c r="L226" t="s">
        <v>4266</v>
      </c>
      <c r="M226" t="s">
        <v>2569</v>
      </c>
      <c r="N226" t="s">
        <v>177</v>
      </c>
      <c r="O226" t="s">
        <v>178</v>
      </c>
      <c r="P226" t="s">
        <v>288</v>
      </c>
      <c r="Q226" t="s">
        <v>179</v>
      </c>
      <c r="R226" t="s">
        <v>176</v>
      </c>
      <c r="S226" t="s">
        <v>120</v>
      </c>
      <c r="T226" t="s">
        <v>174</v>
      </c>
      <c r="U226" t="s">
        <v>119</v>
      </c>
      <c r="V226" t="s">
        <v>821</v>
      </c>
      <c r="W226" t="s">
        <v>706</v>
      </c>
      <c r="X226" s="51" t="str">
        <f t="shared" si="3"/>
        <v>3</v>
      </c>
      <c r="Y226" s="51" t="str">
        <f>IF(T226="","",IF(AND(T226&lt;&gt;'Tabelas auxiliares'!$B$236,T226&lt;&gt;'Tabelas auxiliares'!$B$237),"FOLHA DE PESSOAL",IF(X226='Tabelas auxiliares'!$A$237,"CUSTEIO",IF(X226='Tabelas auxiliares'!$A$236,"INVESTIMENTO","ERRO - VERIFICAR"))))</f>
        <v>CUSTEIO</v>
      </c>
      <c r="Z226" s="44">
        <v>5893.72</v>
      </c>
      <c r="AC226" s="44">
        <v>5893.72</v>
      </c>
    </row>
    <row r="227" spans="1:29" x14ac:dyDescent="0.25">
      <c r="A227" t="s">
        <v>1111</v>
      </c>
      <c r="B227" s="73" t="s">
        <v>493</v>
      </c>
      <c r="C227" s="73" t="s">
        <v>1112</v>
      </c>
      <c r="D227" t="s">
        <v>41</v>
      </c>
      <c r="E227" t="s">
        <v>117</v>
      </c>
      <c r="F227" s="51" t="str">
        <f>IFERROR(VLOOKUP(D227,'Tabelas auxiliares'!$A$3:$B$61,2,FALSE),"")</f>
        <v>CECS - CENTRO DE ENG., MODELAGEM E CIÊNCIAS SOCIAIS APLICADAS</v>
      </c>
      <c r="G227" s="51" t="str">
        <f>IFERROR(VLOOKUP($B227,'Tabelas auxiliares'!$A$65:$C$102,2,FALSE),"")</f>
        <v>Materiais didáticos e serviços - Graduação</v>
      </c>
      <c r="H227" s="51" t="str">
        <f>IFERROR(VLOOKUP($B227,'Tabelas auxiliares'!$A$65:$C$102,3,FALSE),"")</f>
        <v xml:space="preserve">VIDRARIAS / MATERIAL DE CONSUMO / MANUTENÇÃO DE EQUIPAMENTOS / REAGENTES QUIMICOS / MATERIAIS E SERVIÇOS DIVERSOS PARA LABORATORIOS DIDÁTICOS E CURSOS DE GRADUAÇÃO / EPIS PARA LABORATÓRIOS </v>
      </c>
      <c r="I227" t="s">
        <v>3670</v>
      </c>
      <c r="J227" t="s">
        <v>4267</v>
      </c>
      <c r="K227" t="s">
        <v>4268</v>
      </c>
      <c r="L227" t="s">
        <v>4269</v>
      </c>
      <c r="M227" t="s">
        <v>4270</v>
      </c>
      <c r="N227" t="s">
        <v>177</v>
      </c>
      <c r="O227" t="s">
        <v>178</v>
      </c>
      <c r="P227" t="s">
        <v>288</v>
      </c>
      <c r="Q227" t="s">
        <v>179</v>
      </c>
      <c r="R227" t="s">
        <v>176</v>
      </c>
      <c r="S227" t="s">
        <v>120</v>
      </c>
      <c r="T227" t="s">
        <v>174</v>
      </c>
      <c r="U227" t="s">
        <v>119</v>
      </c>
      <c r="V227" t="s">
        <v>821</v>
      </c>
      <c r="W227" t="s">
        <v>706</v>
      </c>
      <c r="X227" s="51" t="str">
        <f t="shared" si="3"/>
        <v>3</v>
      </c>
      <c r="Y227" s="51" t="str">
        <f>IF(T227="","",IF(AND(T227&lt;&gt;'Tabelas auxiliares'!$B$236,T227&lt;&gt;'Tabelas auxiliares'!$B$237),"FOLHA DE PESSOAL",IF(X227='Tabelas auxiliares'!$A$237,"CUSTEIO",IF(X227='Tabelas auxiliares'!$A$236,"INVESTIMENTO","ERRO - VERIFICAR"))))</f>
        <v>CUSTEIO</v>
      </c>
      <c r="Z227" s="44">
        <v>1199.76</v>
      </c>
      <c r="AC227" s="44">
        <v>1199.76</v>
      </c>
    </row>
    <row r="228" spans="1:29" x14ac:dyDescent="0.25">
      <c r="A228" t="s">
        <v>1111</v>
      </c>
      <c r="B228" s="73" t="s">
        <v>493</v>
      </c>
      <c r="C228" s="73" t="s">
        <v>1112</v>
      </c>
      <c r="D228" t="s">
        <v>41</v>
      </c>
      <c r="E228" t="s">
        <v>117</v>
      </c>
      <c r="F228" s="51" t="str">
        <f>IFERROR(VLOOKUP(D228,'Tabelas auxiliares'!$A$3:$B$61,2,FALSE),"")</f>
        <v>CECS - CENTRO DE ENG., MODELAGEM E CIÊNCIAS SOCIAIS APLICADAS</v>
      </c>
      <c r="G228" s="51" t="str">
        <f>IFERROR(VLOOKUP($B228,'Tabelas auxiliares'!$A$65:$C$102,2,FALSE),"")</f>
        <v>Materiais didáticos e serviços - Graduação</v>
      </c>
      <c r="H228" s="51" t="str">
        <f>IFERROR(VLOOKUP($B228,'Tabelas auxiliares'!$A$65:$C$102,3,FALSE),"")</f>
        <v xml:space="preserve">VIDRARIAS / MATERIAL DE CONSUMO / MANUTENÇÃO DE EQUIPAMENTOS / REAGENTES QUIMICOS / MATERIAIS E SERVIÇOS DIVERSOS PARA LABORATORIOS DIDÁTICOS E CURSOS DE GRADUAÇÃO / EPIS PARA LABORATÓRIOS </v>
      </c>
      <c r="I228" t="s">
        <v>3670</v>
      </c>
      <c r="J228" t="s">
        <v>4267</v>
      </c>
      <c r="K228" t="s">
        <v>4271</v>
      </c>
      <c r="L228" t="s">
        <v>4269</v>
      </c>
      <c r="M228" t="s">
        <v>2731</v>
      </c>
      <c r="N228" t="s">
        <v>177</v>
      </c>
      <c r="O228" t="s">
        <v>178</v>
      </c>
      <c r="P228" t="s">
        <v>288</v>
      </c>
      <c r="Q228" t="s">
        <v>179</v>
      </c>
      <c r="R228" t="s">
        <v>176</v>
      </c>
      <c r="S228" t="s">
        <v>120</v>
      </c>
      <c r="T228" t="s">
        <v>174</v>
      </c>
      <c r="U228" t="s">
        <v>119</v>
      </c>
      <c r="V228" t="s">
        <v>821</v>
      </c>
      <c r="W228" t="s">
        <v>706</v>
      </c>
      <c r="X228" s="51" t="str">
        <f t="shared" si="3"/>
        <v>3</v>
      </c>
      <c r="Y228" s="51" t="str">
        <f>IF(T228="","",IF(AND(T228&lt;&gt;'Tabelas auxiliares'!$B$236,T228&lt;&gt;'Tabelas auxiliares'!$B$237),"FOLHA DE PESSOAL",IF(X228='Tabelas auxiliares'!$A$237,"CUSTEIO",IF(X228='Tabelas auxiliares'!$A$236,"INVESTIMENTO","ERRO - VERIFICAR"))))</f>
        <v>CUSTEIO</v>
      </c>
      <c r="Z228" s="44">
        <v>2825.1</v>
      </c>
      <c r="AC228" s="44">
        <v>2825.1</v>
      </c>
    </row>
    <row r="229" spans="1:29" x14ac:dyDescent="0.25">
      <c r="A229" t="s">
        <v>1111</v>
      </c>
      <c r="B229" s="73" t="s">
        <v>493</v>
      </c>
      <c r="C229" s="73" t="s">
        <v>1112</v>
      </c>
      <c r="D229" t="s">
        <v>41</v>
      </c>
      <c r="E229" t="s">
        <v>117</v>
      </c>
      <c r="F229" s="51" t="str">
        <f>IFERROR(VLOOKUP(D229,'Tabelas auxiliares'!$A$3:$B$61,2,FALSE),"")</f>
        <v>CECS - CENTRO DE ENG., MODELAGEM E CIÊNCIAS SOCIAIS APLICADAS</v>
      </c>
      <c r="G229" s="51" t="str">
        <f>IFERROR(VLOOKUP($B229,'Tabelas auxiliares'!$A$65:$C$102,2,FALSE),"")</f>
        <v>Materiais didáticos e serviços - Graduação</v>
      </c>
      <c r="H229" s="51" t="str">
        <f>IFERROR(VLOOKUP($B229,'Tabelas auxiliares'!$A$65:$C$102,3,FALSE),"")</f>
        <v xml:space="preserve">VIDRARIAS / MATERIAL DE CONSUMO / MANUTENÇÃO DE EQUIPAMENTOS / REAGENTES QUIMICOS / MATERIAIS E SERVIÇOS DIVERSOS PARA LABORATORIOS DIDÁTICOS E CURSOS DE GRADUAÇÃO / EPIS PARA LABORATÓRIOS </v>
      </c>
      <c r="I229" t="s">
        <v>3670</v>
      </c>
      <c r="J229" t="s">
        <v>4267</v>
      </c>
      <c r="K229" t="s">
        <v>4272</v>
      </c>
      <c r="L229" t="s">
        <v>4269</v>
      </c>
      <c r="M229" t="s">
        <v>2676</v>
      </c>
      <c r="N229" t="s">
        <v>177</v>
      </c>
      <c r="O229" t="s">
        <v>178</v>
      </c>
      <c r="P229" t="s">
        <v>288</v>
      </c>
      <c r="Q229" t="s">
        <v>179</v>
      </c>
      <c r="R229" t="s">
        <v>176</v>
      </c>
      <c r="S229" t="s">
        <v>120</v>
      </c>
      <c r="T229" t="s">
        <v>174</v>
      </c>
      <c r="U229" t="s">
        <v>119</v>
      </c>
      <c r="V229" t="s">
        <v>821</v>
      </c>
      <c r="W229" t="s">
        <v>706</v>
      </c>
      <c r="X229" s="51" t="str">
        <f t="shared" si="3"/>
        <v>3</v>
      </c>
      <c r="Y229" s="51" t="str">
        <f>IF(T229="","",IF(AND(T229&lt;&gt;'Tabelas auxiliares'!$B$236,T229&lt;&gt;'Tabelas auxiliares'!$B$237),"FOLHA DE PESSOAL",IF(X229='Tabelas auxiliares'!$A$237,"CUSTEIO",IF(X229='Tabelas auxiliares'!$A$236,"INVESTIMENTO","ERRO - VERIFICAR"))))</f>
        <v>CUSTEIO</v>
      </c>
      <c r="Z229" s="44">
        <v>1663.99</v>
      </c>
      <c r="AC229" s="44">
        <v>1663.99</v>
      </c>
    </row>
    <row r="230" spans="1:29" x14ac:dyDescent="0.25">
      <c r="A230" t="s">
        <v>1111</v>
      </c>
      <c r="B230" s="73" t="s">
        <v>493</v>
      </c>
      <c r="C230" s="73" t="s">
        <v>1112</v>
      </c>
      <c r="D230" t="s">
        <v>43</v>
      </c>
      <c r="E230" t="s">
        <v>117</v>
      </c>
      <c r="F230" s="51" t="str">
        <f>IFERROR(VLOOKUP(D230,'Tabelas auxiliares'!$A$3:$B$61,2,FALSE),"")</f>
        <v>CECS - COMPRAS COMPARTILHADAS</v>
      </c>
      <c r="G230" s="51" t="str">
        <f>IFERROR(VLOOKUP($B230,'Tabelas auxiliares'!$A$65:$C$102,2,FALSE),"")</f>
        <v>Materiais didáticos e serviços - Graduação</v>
      </c>
      <c r="H230" s="51" t="str">
        <f>IFERROR(VLOOKUP($B230,'Tabelas auxiliares'!$A$65:$C$102,3,FALSE),"")</f>
        <v xml:space="preserve">VIDRARIAS / MATERIAL DE CONSUMO / MANUTENÇÃO DE EQUIPAMENTOS / REAGENTES QUIMICOS / MATERIAIS E SERVIÇOS DIVERSOS PARA LABORATORIOS DIDÁTICOS E CURSOS DE GRADUAÇÃO / EPIS PARA LABORATÓRIOS </v>
      </c>
      <c r="I230" t="s">
        <v>4273</v>
      </c>
      <c r="J230" t="s">
        <v>4274</v>
      </c>
      <c r="K230" t="s">
        <v>4275</v>
      </c>
      <c r="L230" t="s">
        <v>4276</v>
      </c>
      <c r="M230" t="s">
        <v>4277</v>
      </c>
      <c r="N230" t="s">
        <v>182</v>
      </c>
      <c r="O230" t="s">
        <v>3949</v>
      </c>
      <c r="P230" t="s">
        <v>3950</v>
      </c>
      <c r="Q230" t="s">
        <v>179</v>
      </c>
      <c r="R230" t="s">
        <v>176</v>
      </c>
      <c r="S230" t="s">
        <v>1150</v>
      </c>
      <c r="T230" t="s">
        <v>174</v>
      </c>
      <c r="U230" t="s">
        <v>4059</v>
      </c>
      <c r="V230" t="s">
        <v>4278</v>
      </c>
      <c r="W230" t="s">
        <v>4279</v>
      </c>
      <c r="X230" s="51" t="str">
        <f t="shared" si="3"/>
        <v>3</v>
      </c>
      <c r="Y230" s="51" t="str">
        <f>IF(T230="","",IF(AND(T230&lt;&gt;'Tabelas auxiliares'!$B$236,T230&lt;&gt;'Tabelas auxiliares'!$B$237),"FOLHA DE PESSOAL",IF(X230='Tabelas auxiliares'!$A$237,"CUSTEIO",IF(X230='Tabelas auxiliares'!$A$236,"INVESTIMENTO","ERRO - VERIFICAR"))))</f>
        <v>CUSTEIO</v>
      </c>
      <c r="Z230" s="44">
        <v>0.03</v>
      </c>
      <c r="AA230" s="44">
        <v>0.03</v>
      </c>
    </row>
    <row r="231" spans="1:29" x14ac:dyDescent="0.25">
      <c r="A231" t="s">
        <v>1111</v>
      </c>
      <c r="B231" s="73" t="s">
        <v>493</v>
      </c>
      <c r="C231" s="73" t="s">
        <v>1112</v>
      </c>
      <c r="D231" t="s">
        <v>43</v>
      </c>
      <c r="E231" t="s">
        <v>117</v>
      </c>
      <c r="F231" s="51" t="str">
        <f>IFERROR(VLOOKUP(D231,'Tabelas auxiliares'!$A$3:$B$61,2,FALSE),"")</f>
        <v>CECS - COMPRAS COMPARTILHADAS</v>
      </c>
      <c r="G231" s="51" t="str">
        <f>IFERROR(VLOOKUP($B231,'Tabelas auxiliares'!$A$65:$C$102,2,FALSE),"")</f>
        <v>Materiais didáticos e serviços - Graduação</v>
      </c>
      <c r="H231" s="51" t="str">
        <f>IFERROR(VLOOKUP($B231,'Tabelas auxiliares'!$A$65:$C$102,3,FALSE),"")</f>
        <v xml:space="preserve">VIDRARIAS / MATERIAL DE CONSUMO / MANUTENÇÃO DE EQUIPAMENTOS / REAGENTES QUIMICOS / MATERIAIS E SERVIÇOS DIVERSOS PARA LABORATORIOS DIDÁTICOS E CURSOS DE GRADUAÇÃO / EPIS PARA LABORATÓRIOS </v>
      </c>
      <c r="I231" t="s">
        <v>4280</v>
      </c>
      <c r="J231" t="s">
        <v>4281</v>
      </c>
      <c r="K231" t="s">
        <v>4282</v>
      </c>
      <c r="L231" t="s">
        <v>4283</v>
      </c>
      <c r="M231" t="s">
        <v>4284</v>
      </c>
      <c r="N231" t="s">
        <v>177</v>
      </c>
      <c r="O231" t="s">
        <v>178</v>
      </c>
      <c r="P231" t="s">
        <v>288</v>
      </c>
      <c r="Q231" t="s">
        <v>179</v>
      </c>
      <c r="R231" t="s">
        <v>176</v>
      </c>
      <c r="S231" t="s">
        <v>120</v>
      </c>
      <c r="T231" t="s">
        <v>174</v>
      </c>
      <c r="U231" t="s">
        <v>119</v>
      </c>
      <c r="V231" t="s">
        <v>789</v>
      </c>
      <c r="W231" t="s">
        <v>677</v>
      </c>
      <c r="X231" s="51" t="str">
        <f t="shared" si="3"/>
        <v>3</v>
      </c>
      <c r="Y231" s="51" t="str">
        <f>IF(T231="","",IF(AND(T231&lt;&gt;'Tabelas auxiliares'!$B$236,T231&lt;&gt;'Tabelas auxiliares'!$B$237),"FOLHA DE PESSOAL",IF(X231='Tabelas auxiliares'!$A$237,"CUSTEIO",IF(X231='Tabelas auxiliares'!$A$236,"INVESTIMENTO","ERRO - VERIFICAR"))))</f>
        <v>CUSTEIO</v>
      </c>
      <c r="Z231" s="44">
        <v>768</v>
      </c>
      <c r="AC231" s="44">
        <v>768</v>
      </c>
    </row>
    <row r="232" spans="1:29" x14ac:dyDescent="0.25">
      <c r="A232" t="s">
        <v>1111</v>
      </c>
      <c r="B232" s="73" t="s">
        <v>493</v>
      </c>
      <c r="C232" s="73" t="s">
        <v>1112</v>
      </c>
      <c r="D232" t="s">
        <v>45</v>
      </c>
      <c r="E232" t="s">
        <v>117</v>
      </c>
      <c r="F232" s="51" t="str">
        <f>IFERROR(VLOOKUP(D232,'Tabelas auxiliares'!$A$3:$B$61,2,FALSE),"")</f>
        <v>CMCC - CENTRO DE MATEMÁTICA, COMPUTAÇÃO E COGNIÇÃO</v>
      </c>
      <c r="G232" s="51" t="str">
        <f>IFERROR(VLOOKUP($B232,'Tabelas auxiliares'!$A$65:$C$102,2,FALSE),"")</f>
        <v>Materiais didáticos e serviços - Graduação</v>
      </c>
      <c r="H232" s="51" t="str">
        <f>IFERROR(VLOOKUP($B232,'Tabelas auxiliares'!$A$65:$C$102,3,FALSE),"")</f>
        <v xml:space="preserve">VIDRARIAS / MATERIAL DE CONSUMO / MANUTENÇÃO DE EQUIPAMENTOS / REAGENTES QUIMICOS / MATERIAIS E SERVIÇOS DIVERSOS PARA LABORATORIOS DIDÁTICOS E CURSOS DE GRADUAÇÃO / EPIS PARA LABORATÓRIOS </v>
      </c>
      <c r="I232" t="s">
        <v>4285</v>
      </c>
      <c r="J232" t="s">
        <v>4286</v>
      </c>
      <c r="K232" t="s">
        <v>4287</v>
      </c>
      <c r="L232" t="s">
        <v>4288</v>
      </c>
      <c r="M232" t="s">
        <v>4289</v>
      </c>
      <c r="N232" t="s">
        <v>177</v>
      </c>
      <c r="O232" t="s">
        <v>178</v>
      </c>
      <c r="P232" t="s">
        <v>288</v>
      </c>
      <c r="Q232" t="s">
        <v>179</v>
      </c>
      <c r="R232" t="s">
        <v>176</v>
      </c>
      <c r="S232" t="s">
        <v>120</v>
      </c>
      <c r="T232" t="s">
        <v>174</v>
      </c>
      <c r="U232" t="s">
        <v>119</v>
      </c>
      <c r="V232" t="s">
        <v>821</v>
      </c>
      <c r="W232" t="s">
        <v>706</v>
      </c>
      <c r="X232" s="51" t="str">
        <f t="shared" si="3"/>
        <v>3</v>
      </c>
      <c r="Y232" s="51" t="str">
        <f>IF(T232="","",IF(AND(T232&lt;&gt;'Tabelas auxiliares'!$B$236,T232&lt;&gt;'Tabelas auxiliares'!$B$237),"FOLHA DE PESSOAL",IF(X232='Tabelas auxiliares'!$A$237,"CUSTEIO",IF(X232='Tabelas auxiliares'!$A$236,"INVESTIMENTO","ERRO - VERIFICAR"))))</f>
        <v>CUSTEIO</v>
      </c>
      <c r="Z232" s="44">
        <v>2935.5</v>
      </c>
      <c r="AC232" s="44">
        <v>2935.5</v>
      </c>
    </row>
    <row r="233" spans="1:29" x14ac:dyDescent="0.25">
      <c r="A233" t="s">
        <v>1111</v>
      </c>
      <c r="B233" s="73" t="s">
        <v>493</v>
      </c>
      <c r="C233" s="73" t="s">
        <v>1112</v>
      </c>
      <c r="D233" t="s">
        <v>45</v>
      </c>
      <c r="E233" t="s">
        <v>117</v>
      </c>
      <c r="F233" s="51" t="str">
        <f>IFERROR(VLOOKUP(D233,'Tabelas auxiliares'!$A$3:$B$61,2,FALSE),"")</f>
        <v>CMCC - CENTRO DE MATEMÁTICA, COMPUTAÇÃO E COGNIÇÃO</v>
      </c>
      <c r="G233" s="51" t="str">
        <f>IFERROR(VLOOKUP($B233,'Tabelas auxiliares'!$A$65:$C$102,2,FALSE),"")</f>
        <v>Materiais didáticos e serviços - Graduação</v>
      </c>
      <c r="H233" s="51" t="str">
        <f>IFERROR(VLOOKUP($B233,'Tabelas auxiliares'!$A$65:$C$102,3,FALSE),"")</f>
        <v xml:space="preserve">VIDRARIAS / MATERIAL DE CONSUMO / MANUTENÇÃO DE EQUIPAMENTOS / REAGENTES QUIMICOS / MATERIAIS E SERVIÇOS DIVERSOS PARA LABORATORIOS DIDÁTICOS E CURSOS DE GRADUAÇÃO / EPIS PARA LABORATÓRIOS </v>
      </c>
      <c r="I233" t="s">
        <v>4150</v>
      </c>
      <c r="J233" t="s">
        <v>4290</v>
      </c>
      <c r="K233" t="s">
        <v>4291</v>
      </c>
      <c r="L233" t="s">
        <v>4292</v>
      </c>
      <c r="M233" t="s">
        <v>4293</v>
      </c>
      <c r="N233" t="s">
        <v>177</v>
      </c>
      <c r="O233" t="s">
        <v>178</v>
      </c>
      <c r="P233" t="s">
        <v>288</v>
      </c>
      <c r="Q233" t="s">
        <v>179</v>
      </c>
      <c r="R233" t="s">
        <v>176</v>
      </c>
      <c r="S233" t="s">
        <v>120</v>
      </c>
      <c r="T233" t="s">
        <v>174</v>
      </c>
      <c r="U233" t="s">
        <v>119</v>
      </c>
      <c r="V233" t="s">
        <v>793</v>
      </c>
      <c r="W233" t="s">
        <v>680</v>
      </c>
      <c r="X233" s="51" t="str">
        <f t="shared" si="3"/>
        <v>3</v>
      </c>
      <c r="Y233" s="51" t="str">
        <f>IF(T233="","",IF(AND(T233&lt;&gt;'Tabelas auxiliares'!$B$236,T233&lt;&gt;'Tabelas auxiliares'!$B$237),"FOLHA DE PESSOAL",IF(X233='Tabelas auxiliares'!$A$237,"CUSTEIO",IF(X233='Tabelas auxiliares'!$A$236,"INVESTIMENTO","ERRO - VERIFICAR"))))</f>
        <v>CUSTEIO</v>
      </c>
      <c r="Z233" s="44">
        <v>2970</v>
      </c>
      <c r="AC233" s="44">
        <v>2970</v>
      </c>
    </row>
    <row r="234" spans="1:29" x14ac:dyDescent="0.25">
      <c r="A234" t="s">
        <v>1111</v>
      </c>
      <c r="B234" s="73" t="s">
        <v>493</v>
      </c>
      <c r="C234" s="73" t="s">
        <v>1112</v>
      </c>
      <c r="D234" t="s">
        <v>45</v>
      </c>
      <c r="E234" t="s">
        <v>117</v>
      </c>
      <c r="F234" s="51" t="str">
        <f>IFERROR(VLOOKUP(D234,'Tabelas auxiliares'!$A$3:$B$61,2,FALSE),"")</f>
        <v>CMCC - CENTRO DE MATEMÁTICA, COMPUTAÇÃO E COGNIÇÃO</v>
      </c>
      <c r="G234" s="51" t="str">
        <f>IFERROR(VLOOKUP($B234,'Tabelas auxiliares'!$A$65:$C$102,2,FALSE),"")</f>
        <v>Materiais didáticos e serviços - Graduação</v>
      </c>
      <c r="H234" s="51" t="str">
        <f>IFERROR(VLOOKUP($B234,'Tabelas auxiliares'!$A$65:$C$102,3,FALSE),"")</f>
        <v xml:space="preserve">VIDRARIAS / MATERIAL DE CONSUMO / MANUTENÇÃO DE EQUIPAMENTOS / REAGENTES QUIMICOS / MATERIAIS E SERVIÇOS DIVERSOS PARA LABORATORIOS DIDÁTICOS E CURSOS DE GRADUAÇÃO / EPIS PARA LABORATÓRIOS </v>
      </c>
      <c r="I234" t="s">
        <v>4150</v>
      </c>
      <c r="J234" t="s">
        <v>4290</v>
      </c>
      <c r="K234" t="s">
        <v>4294</v>
      </c>
      <c r="L234" t="s">
        <v>4292</v>
      </c>
      <c r="M234" t="s">
        <v>4293</v>
      </c>
      <c r="N234" t="s">
        <v>177</v>
      </c>
      <c r="O234" t="s">
        <v>178</v>
      </c>
      <c r="P234" t="s">
        <v>288</v>
      </c>
      <c r="Q234" t="s">
        <v>179</v>
      </c>
      <c r="R234" t="s">
        <v>176</v>
      </c>
      <c r="S234" t="s">
        <v>120</v>
      </c>
      <c r="T234" t="s">
        <v>174</v>
      </c>
      <c r="U234" t="s">
        <v>119</v>
      </c>
      <c r="V234" t="s">
        <v>821</v>
      </c>
      <c r="W234" t="s">
        <v>706</v>
      </c>
      <c r="X234" s="51" t="str">
        <f t="shared" si="3"/>
        <v>3</v>
      </c>
      <c r="Y234" s="51" t="str">
        <f>IF(T234="","",IF(AND(T234&lt;&gt;'Tabelas auxiliares'!$B$236,T234&lt;&gt;'Tabelas auxiliares'!$B$237),"FOLHA DE PESSOAL",IF(X234='Tabelas auxiliares'!$A$237,"CUSTEIO",IF(X234='Tabelas auxiliares'!$A$236,"INVESTIMENTO","ERRO - VERIFICAR"))))</f>
        <v>CUSTEIO</v>
      </c>
      <c r="Z234" s="44">
        <v>8752.18</v>
      </c>
      <c r="AC234" s="44">
        <v>8752.18</v>
      </c>
    </row>
    <row r="235" spans="1:29" x14ac:dyDescent="0.25">
      <c r="A235" t="s">
        <v>1111</v>
      </c>
      <c r="B235" s="73" t="s">
        <v>493</v>
      </c>
      <c r="C235" s="73" t="s">
        <v>1112</v>
      </c>
      <c r="D235" t="s">
        <v>47</v>
      </c>
      <c r="E235" t="s">
        <v>117</v>
      </c>
      <c r="F235" s="51" t="str">
        <f>IFERROR(VLOOKUP(D235,'Tabelas auxiliares'!$A$3:$B$61,2,FALSE),"")</f>
        <v>CMCC - COMPRAS COMPARTILHADAS</v>
      </c>
      <c r="G235" s="51" t="str">
        <f>IFERROR(VLOOKUP($B235,'Tabelas auxiliares'!$A$65:$C$102,2,FALSE),"")</f>
        <v>Materiais didáticos e serviços - Graduação</v>
      </c>
      <c r="H235" s="51" t="str">
        <f>IFERROR(VLOOKUP($B235,'Tabelas auxiliares'!$A$65:$C$102,3,FALSE),"")</f>
        <v xml:space="preserve">VIDRARIAS / MATERIAL DE CONSUMO / MANUTENÇÃO DE EQUIPAMENTOS / REAGENTES QUIMICOS / MATERIAIS E SERVIÇOS DIVERSOS PARA LABORATORIOS DIDÁTICOS E CURSOS DE GRADUAÇÃO / EPIS PARA LABORATÓRIOS </v>
      </c>
      <c r="I235" t="s">
        <v>4295</v>
      </c>
      <c r="J235" t="s">
        <v>4296</v>
      </c>
      <c r="K235" t="s">
        <v>4297</v>
      </c>
      <c r="L235" t="s">
        <v>4298</v>
      </c>
      <c r="M235" t="s">
        <v>4299</v>
      </c>
      <c r="N235" t="s">
        <v>182</v>
      </c>
      <c r="O235" t="s">
        <v>3949</v>
      </c>
      <c r="P235" t="s">
        <v>3950</v>
      </c>
      <c r="Q235" t="s">
        <v>179</v>
      </c>
      <c r="R235" t="s">
        <v>176</v>
      </c>
      <c r="S235" t="s">
        <v>1150</v>
      </c>
      <c r="T235" t="s">
        <v>174</v>
      </c>
      <c r="U235" t="s">
        <v>4059</v>
      </c>
      <c r="V235" t="s">
        <v>2577</v>
      </c>
      <c r="W235" t="s">
        <v>2578</v>
      </c>
      <c r="X235" s="51" t="str">
        <f t="shared" si="3"/>
        <v>3</v>
      </c>
      <c r="Y235" s="51" t="str">
        <f>IF(T235="","",IF(AND(T235&lt;&gt;'Tabelas auxiliares'!$B$236,T235&lt;&gt;'Tabelas auxiliares'!$B$237),"FOLHA DE PESSOAL",IF(X235='Tabelas auxiliares'!$A$237,"CUSTEIO",IF(X235='Tabelas auxiliares'!$A$236,"INVESTIMENTO","ERRO - VERIFICAR"))))</f>
        <v>CUSTEIO</v>
      </c>
      <c r="Z235" s="44">
        <v>2675.7</v>
      </c>
      <c r="AC235" s="44">
        <v>2675.7</v>
      </c>
    </row>
    <row r="236" spans="1:29" x14ac:dyDescent="0.25">
      <c r="A236" t="s">
        <v>1111</v>
      </c>
      <c r="B236" s="73" t="s">
        <v>493</v>
      </c>
      <c r="C236" s="73" t="s">
        <v>1112</v>
      </c>
      <c r="D236" t="s">
        <v>47</v>
      </c>
      <c r="E236" t="s">
        <v>117</v>
      </c>
      <c r="F236" s="51" t="str">
        <f>IFERROR(VLOOKUP(D236,'Tabelas auxiliares'!$A$3:$B$61,2,FALSE),"")</f>
        <v>CMCC - COMPRAS COMPARTILHADAS</v>
      </c>
      <c r="G236" s="51" t="str">
        <f>IFERROR(VLOOKUP($B236,'Tabelas auxiliares'!$A$65:$C$102,2,FALSE),"")</f>
        <v>Materiais didáticos e serviços - Graduação</v>
      </c>
      <c r="H236" s="51" t="str">
        <f>IFERROR(VLOOKUP($B236,'Tabelas auxiliares'!$A$65:$C$102,3,FALSE),"")</f>
        <v xml:space="preserve">VIDRARIAS / MATERIAL DE CONSUMO / MANUTENÇÃO DE EQUIPAMENTOS / REAGENTES QUIMICOS / MATERIAIS E SERVIÇOS DIVERSOS PARA LABORATORIOS DIDÁTICOS E CURSOS DE GRADUAÇÃO / EPIS PARA LABORATÓRIOS </v>
      </c>
      <c r="I236" t="s">
        <v>3973</v>
      </c>
      <c r="J236" t="s">
        <v>4300</v>
      </c>
      <c r="K236" t="s">
        <v>4301</v>
      </c>
      <c r="L236" t="s">
        <v>1387</v>
      </c>
      <c r="M236" t="s">
        <v>4302</v>
      </c>
      <c r="N236" t="s">
        <v>177</v>
      </c>
      <c r="O236" t="s">
        <v>178</v>
      </c>
      <c r="P236" t="s">
        <v>288</v>
      </c>
      <c r="Q236" t="s">
        <v>179</v>
      </c>
      <c r="R236" t="s">
        <v>176</v>
      </c>
      <c r="S236" t="s">
        <v>120</v>
      </c>
      <c r="T236" t="s">
        <v>174</v>
      </c>
      <c r="U236" t="s">
        <v>119</v>
      </c>
      <c r="V236" t="s">
        <v>2577</v>
      </c>
      <c r="W236" t="s">
        <v>2578</v>
      </c>
      <c r="X236" s="51" t="str">
        <f t="shared" si="3"/>
        <v>3</v>
      </c>
      <c r="Y236" s="51" t="str">
        <f>IF(T236="","",IF(AND(T236&lt;&gt;'Tabelas auxiliares'!$B$236,T236&lt;&gt;'Tabelas auxiliares'!$B$237),"FOLHA DE PESSOAL",IF(X236='Tabelas auxiliares'!$A$237,"CUSTEIO",IF(X236='Tabelas auxiliares'!$A$236,"INVESTIMENTO","ERRO - VERIFICAR"))))</f>
        <v>CUSTEIO</v>
      </c>
      <c r="Z236" s="44">
        <v>5080</v>
      </c>
      <c r="AC236" s="44">
        <v>5080</v>
      </c>
    </row>
    <row r="237" spans="1:29" x14ac:dyDescent="0.25">
      <c r="A237" t="s">
        <v>1111</v>
      </c>
      <c r="B237" s="73" t="s">
        <v>493</v>
      </c>
      <c r="C237" s="73" t="s">
        <v>1112</v>
      </c>
      <c r="D237" t="s">
        <v>47</v>
      </c>
      <c r="E237" t="s">
        <v>117</v>
      </c>
      <c r="F237" s="51" t="str">
        <f>IFERROR(VLOOKUP(D237,'Tabelas auxiliares'!$A$3:$B$61,2,FALSE),"")</f>
        <v>CMCC - COMPRAS COMPARTILHADAS</v>
      </c>
      <c r="G237" s="51" t="str">
        <f>IFERROR(VLOOKUP($B237,'Tabelas auxiliares'!$A$65:$C$102,2,FALSE),"")</f>
        <v>Materiais didáticos e serviços - Graduação</v>
      </c>
      <c r="H237" s="51" t="str">
        <f>IFERROR(VLOOKUP($B237,'Tabelas auxiliares'!$A$65:$C$102,3,FALSE),"")</f>
        <v xml:space="preserve">VIDRARIAS / MATERIAL DE CONSUMO / MANUTENÇÃO DE EQUIPAMENTOS / REAGENTES QUIMICOS / MATERIAIS E SERVIÇOS DIVERSOS PARA LABORATORIOS DIDÁTICOS E CURSOS DE GRADUAÇÃO / EPIS PARA LABORATÓRIOS </v>
      </c>
      <c r="I237" t="s">
        <v>3973</v>
      </c>
      <c r="J237" t="s">
        <v>4300</v>
      </c>
      <c r="K237" t="s">
        <v>4303</v>
      </c>
      <c r="L237" t="s">
        <v>1387</v>
      </c>
      <c r="M237" t="s">
        <v>2600</v>
      </c>
      <c r="N237" t="s">
        <v>177</v>
      </c>
      <c r="O237" t="s">
        <v>178</v>
      </c>
      <c r="P237" t="s">
        <v>288</v>
      </c>
      <c r="Q237" t="s">
        <v>179</v>
      </c>
      <c r="R237" t="s">
        <v>176</v>
      </c>
      <c r="S237" t="s">
        <v>120</v>
      </c>
      <c r="T237" t="s">
        <v>174</v>
      </c>
      <c r="U237" t="s">
        <v>119</v>
      </c>
      <c r="V237" t="s">
        <v>2577</v>
      </c>
      <c r="W237" t="s">
        <v>2578</v>
      </c>
      <c r="X237" s="51" t="str">
        <f t="shared" si="3"/>
        <v>3</v>
      </c>
      <c r="Y237" s="51" t="str">
        <f>IF(T237="","",IF(AND(T237&lt;&gt;'Tabelas auxiliares'!$B$236,T237&lt;&gt;'Tabelas auxiliares'!$B$237),"FOLHA DE PESSOAL",IF(X237='Tabelas auxiliares'!$A$237,"CUSTEIO",IF(X237='Tabelas auxiliares'!$A$236,"INVESTIMENTO","ERRO - VERIFICAR"))))</f>
        <v>CUSTEIO</v>
      </c>
      <c r="Z237" s="44">
        <v>5348.4</v>
      </c>
      <c r="AC237" s="44">
        <v>5348.4</v>
      </c>
    </row>
    <row r="238" spans="1:29" x14ac:dyDescent="0.25">
      <c r="A238" t="s">
        <v>1111</v>
      </c>
      <c r="B238" s="73" t="s">
        <v>493</v>
      </c>
      <c r="C238" s="73" t="s">
        <v>1112</v>
      </c>
      <c r="D238" t="s">
        <v>47</v>
      </c>
      <c r="E238" t="s">
        <v>117</v>
      </c>
      <c r="F238" s="51" t="str">
        <f>IFERROR(VLOOKUP(D238,'Tabelas auxiliares'!$A$3:$B$61,2,FALSE),"")</f>
        <v>CMCC - COMPRAS COMPARTILHADAS</v>
      </c>
      <c r="G238" s="51" t="str">
        <f>IFERROR(VLOOKUP($B238,'Tabelas auxiliares'!$A$65:$C$102,2,FALSE),"")</f>
        <v>Materiais didáticos e serviços - Graduação</v>
      </c>
      <c r="H238" s="51" t="str">
        <f>IFERROR(VLOOKUP($B238,'Tabelas auxiliares'!$A$65:$C$102,3,FALSE),"")</f>
        <v xml:space="preserve">VIDRARIAS / MATERIAL DE CONSUMO / MANUTENÇÃO DE EQUIPAMENTOS / REAGENTES QUIMICOS / MATERIAIS E SERVIÇOS DIVERSOS PARA LABORATORIOS DIDÁTICOS E CURSOS DE GRADUAÇÃO / EPIS PARA LABORATÓRIOS </v>
      </c>
      <c r="I238" t="s">
        <v>3973</v>
      </c>
      <c r="J238" t="s">
        <v>4300</v>
      </c>
      <c r="K238" t="s">
        <v>4304</v>
      </c>
      <c r="L238" t="s">
        <v>1387</v>
      </c>
      <c r="M238" t="s">
        <v>353</v>
      </c>
      <c r="N238" t="s">
        <v>177</v>
      </c>
      <c r="O238" t="s">
        <v>178</v>
      </c>
      <c r="P238" t="s">
        <v>288</v>
      </c>
      <c r="Q238" t="s">
        <v>179</v>
      </c>
      <c r="R238" t="s">
        <v>176</v>
      </c>
      <c r="S238" t="s">
        <v>120</v>
      </c>
      <c r="T238" t="s">
        <v>174</v>
      </c>
      <c r="U238" t="s">
        <v>119</v>
      </c>
      <c r="V238" t="s">
        <v>2577</v>
      </c>
      <c r="W238" t="s">
        <v>2578</v>
      </c>
      <c r="X238" s="51" t="str">
        <f t="shared" si="3"/>
        <v>3</v>
      </c>
      <c r="Y238" s="51" t="str">
        <f>IF(T238="","",IF(AND(T238&lt;&gt;'Tabelas auxiliares'!$B$236,T238&lt;&gt;'Tabelas auxiliares'!$B$237),"FOLHA DE PESSOAL",IF(X238='Tabelas auxiliares'!$A$237,"CUSTEIO",IF(X238='Tabelas auxiliares'!$A$236,"INVESTIMENTO","ERRO - VERIFICAR"))))</f>
        <v>CUSTEIO</v>
      </c>
      <c r="Z238" s="44">
        <v>665.7</v>
      </c>
      <c r="AC238" s="44">
        <v>665.7</v>
      </c>
    </row>
    <row r="239" spans="1:29" x14ac:dyDescent="0.25">
      <c r="A239" t="s">
        <v>1111</v>
      </c>
      <c r="B239" s="73" t="s">
        <v>493</v>
      </c>
      <c r="C239" s="73" t="s">
        <v>1112</v>
      </c>
      <c r="D239" t="s">
        <v>47</v>
      </c>
      <c r="E239" t="s">
        <v>117</v>
      </c>
      <c r="F239" s="51" t="str">
        <f>IFERROR(VLOOKUP(D239,'Tabelas auxiliares'!$A$3:$B$61,2,FALSE),"")</f>
        <v>CMCC - COMPRAS COMPARTILHADAS</v>
      </c>
      <c r="G239" s="51" t="str">
        <f>IFERROR(VLOOKUP($B239,'Tabelas auxiliares'!$A$65:$C$102,2,FALSE),"")</f>
        <v>Materiais didáticos e serviços - Graduação</v>
      </c>
      <c r="H239" s="51" t="str">
        <f>IFERROR(VLOOKUP($B239,'Tabelas auxiliares'!$A$65:$C$102,3,FALSE),"")</f>
        <v xml:space="preserve">VIDRARIAS / MATERIAL DE CONSUMO / MANUTENÇÃO DE EQUIPAMENTOS / REAGENTES QUIMICOS / MATERIAIS E SERVIÇOS DIVERSOS PARA LABORATORIOS DIDÁTICOS E CURSOS DE GRADUAÇÃO / EPIS PARA LABORATÓRIOS </v>
      </c>
      <c r="I239" t="s">
        <v>3973</v>
      </c>
      <c r="J239" t="s">
        <v>4300</v>
      </c>
      <c r="K239" t="s">
        <v>4305</v>
      </c>
      <c r="L239" t="s">
        <v>1387</v>
      </c>
      <c r="M239" t="s">
        <v>4306</v>
      </c>
      <c r="N239" t="s">
        <v>177</v>
      </c>
      <c r="O239" t="s">
        <v>178</v>
      </c>
      <c r="P239" t="s">
        <v>288</v>
      </c>
      <c r="Q239" t="s">
        <v>179</v>
      </c>
      <c r="R239" t="s">
        <v>176</v>
      </c>
      <c r="S239" t="s">
        <v>120</v>
      </c>
      <c r="T239" t="s">
        <v>174</v>
      </c>
      <c r="U239" t="s">
        <v>119</v>
      </c>
      <c r="V239" t="s">
        <v>2577</v>
      </c>
      <c r="W239" t="s">
        <v>2578</v>
      </c>
      <c r="X239" s="51" t="str">
        <f t="shared" si="3"/>
        <v>3</v>
      </c>
      <c r="Y239" s="51" t="str">
        <f>IF(T239="","",IF(AND(T239&lt;&gt;'Tabelas auxiliares'!$B$236,T239&lt;&gt;'Tabelas auxiliares'!$B$237),"FOLHA DE PESSOAL",IF(X239='Tabelas auxiliares'!$A$237,"CUSTEIO",IF(X239='Tabelas auxiliares'!$A$236,"INVESTIMENTO","ERRO - VERIFICAR"))))</f>
        <v>CUSTEIO</v>
      </c>
      <c r="Z239" s="44">
        <v>4760.7</v>
      </c>
      <c r="AC239" s="44">
        <v>4760.7</v>
      </c>
    </row>
    <row r="240" spans="1:29" x14ac:dyDescent="0.25">
      <c r="A240" t="s">
        <v>1111</v>
      </c>
      <c r="B240" s="73" t="s">
        <v>493</v>
      </c>
      <c r="C240" s="73" t="s">
        <v>1112</v>
      </c>
      <c r="D240" t="s">
        <v>47</v>
      </c>
      <c r="E240" t="s">
        <v>117</v>
      </c>
      <c r="F240" s="51" t="str">
        <f>IFERROR(VLOOKUP(D240,'Tabelas auxiliares'!$A$3:$B$61,2,FALSE),"")</f>
        <v>CMCC - COMPRAS COMPARTILHADAS</v>
      </c>
      <c r="G240" s="51" t="str">
        <f>IFERROR(VLOOKUP($B240,'Tabelas auxiliares'!$A$65:$C$102,2,FALSE),"")</f>
        <v>Materiais didáticos e serviços - Graduação</v>
      </c>
      <c r="H240" s="51" t="str">
        <f>IFERROR(VLOOKUP($B240,'Tabelas auxiliares'!$A$65:$C$102,3,FALSE),"")</f>
        <v xml:space="preserve">VIDRARIAS / MATERIAL DE CONSUMO / MANUTENÇÃO DE EQUIPAMENTOS / REAGENTES QUIMICOS / MATERIAIS E SERVIÇOS DIVERSOS PARA LABORATORIOS DIDÁTICOS E CURSOS DE GRADUAÇÃO / EPIS PARA LABORATÓRIOS </v>
      </c>
      <c r="I240" t="s">
        <v>3973</v>
      </c>
      <c r="J240" t="s">
        <v>4300</v>
      </c>
      <c r="K240" t="s">
        <v>4307</v>
      </c>
      <c r="L240" t="s">
        <v>1387</v>
      </c>
      <c r="M240" t="s">
        <v>4308</v>
      </c>
      <c r="N240" t="s">
        <v>177</v>
      </c>
      <c r="O240" t="s">
        <v>178</v>
      </c>
      <c r="P240" t="s">
        <v>288</v>
      </c>
      <c r="Q240" t="s">
        <v>179</v>
      </c>
      <c r="R240" t="s">
        <v>176</v>
      </c>
      <c r="S240" t="s">
        <v>120</v>
      </c>
      <c r="T240" t="s">
        <v>174</v>
      </c>
      <c r="U240" t="s">
        <v>119</v>
      </c>
      <c r="V240" t="s">
        <v>2577</v>
      </c>
      <c r="W240" t="s">
        <v>2578</v>
      </c>
      <c r="X240" s="51" t="str">
        <f t="shared" si="3"/>
        <v>3</v>
      </c>
      <c r="Y240" s="51" t="str">
        <f>IF(T240="","",IF(AND(T240&lt;&gt;'Tabelas auxiliares'!$B$236,T240&lt;&gt;'Tabelas auxiliares'!$B$237),"FOLHA DE PESSOAL",IF(X240='Tabelas auxiliares'!$A$237,"CUSTEIO",IF(X240='Tabelas auxiliares'!$A$236,"INVESTIMENTO","ERRO - VERIFICAR"))))</f>
        <v>CUSTEIO</v>
      </c>
      <c r="Z240" s="44">
        <v>25859.56</v>
      </c>
      <c r="AC240" s="44">
        <v>25859.56</v>
      </c>
    </row>
    <row r="241" spans="1:29" x14ac:dyDescent="0.25">
      <c r="A241" t="s">
        <v>1111</v>
      </c>
      <c r="B241" s="73" t="s">
        <v>493</v>
      </c>
      <c r="C241" s="73" t="s">
        <v>1112</v>
      </c>
      <c r="D241" t="s">
        <v>51</v>
      </c>
      <c r="E241" t="s">
        <v>117</v>
      </c>
      <c r="F241" s="51" t="str">
        <f>IFERROR(VLOOKUP(D241,'Tabelas auxiliares'!$A$3:$B$61,2,FALSE),"")</f>
        <v>CCNH - COMPRAS COMPARTILHADAS</v>
      </c>
      <c r="G241" s="51" t="str">
        <f>IFERROR(VLOOKUP($B241,'Tabelas auxiliares'!$A$65:$C$102,2,FALSE),"")</f>
        <v>Materiais didáticos e serviços - Graduação</v>
      </c>
      <c r="H241" s="51" t="str">
        <f>IFERROR(VLOOKUP($B241,'Tabelas auxiliares'!$A$65:$C$102,3,FALSE),"")</f>
        <v xml:space="preserve">VIDRARIAS / MATERIAL DE CONSUMO / MANUTENÇÃO DE EQUIPAMENTOS / REAGENTES QUIMICOS / MATERIAIS E SERVIÇOS DIVERSOS PARA LABORATORIOS DIDÁTICOS E CURSOS DE GRADUAÇÃO / EPIS PARA LABORATÓRIOS </v>
      </c>
      <c r="I241" t="s">
        <v>4001</v>
      </c>
      <c r="J241" t="s">
        <v>4309</v>
      </c>
      <c r="K241" t="s">
        <v>4310</v>
      </c>
      <c r="L241" t="s">
        <v>4311</v>
      </c>
      <c r="M241" t="s">
        <v>354</v>
      </c>
      <c r="N241" t="s">
        <v>177</v>
      </c>
      <c r="O241" t="s">
        <v>178</v>
      </c>
      <c r="P241" t="s">
        <v>288</v>
      </c>
      <c r="Q241" t="s">
        <v>179</v>
      </c>
      <c r="R241" t="s">
        <v>176</v>
      </c>
      <c r="S241" t="s">
        <v>120</v>
      </c>
      <c r="T241" t="s">
        <v>174</v>
      </c>
      <c r="U241" t="s">
        <v>119</v>
      </c>
      <c r="V241" t="s">
        <v>786</v>
      </c>
      <c r="W241" t="s">
        <v>674</v>
      </c>
      <c r="X241" s="51" t="str">
        <f t="shared" si="3"/>
        <v>3</v>
      </c>
      <c r="Y241" s="51" t="str">
        <f>IF(T241="","",IF(AND(T241&lt;&gt;'Tabelas auxiliares'!$B$236,T241&lt;&gt;'Tabelas auxiliares'!$B$237),"FOLHA DE PESSOAL",IF(X241='Tabelas auxiliares'!$A$237,"CUSTEIO",IF(X241='Tabelas auxiliares'!$A$236,"INVESTIMENTO","ERRO - VERIFICAR"))))</f>
        <v>CUSTEIO</v>
      </c>
      <c r="Z241" s="44">
        <v>2560</v>
      </c>
      <c r="AC241" s="44">
        <v>2560</v>
      </c>
    </row>
    <row r="242" spans="1:29" x14ac:dyDescent="0.25">
      <c r="A242" t="s">
        <v>1111</v>
      </c>
      <c r="B242" s="73" t="s">
        <v>493</v>
      </c>
      <c r="C242" s="73" t="s">
        <v>1112</v>
      </c>
      <c r="D242" t="s">
        <v>51</v>
      </c>
      <c r="E242" t="s">
        <v>117</v>
      </c>
      <c r="F242" s="51" t="str">
        <f>IFERROR(VLOOKUP(D242,'Tabelas auxiliares'!$A$3:$B$61,2,FALSE),"")</f>
        <v>CCNH - COMPRAS COMPARTILHADAS</v>
      </c>
      <c r="G242" s="51" t="str">
        <f>IFERROR(VLOOKUP($B242,'Tabelas auxiliares'!$A$65:$C$102,2,FALSE),"")</f>
        <v>Materiais didáticos e serviços - Graduação</v>
      </c>
      <c r="H242" s="51" t="str">
        <f>IFERROR(VLOOKUP($B242,'Tabelas auxiliares'!$A$65:$C$102,3,FALSE),"")</f>
        <v xml:space="preserve">VIDRARIAS / MATERIAL DE CONSUMO / MANUTENÇÃO DE EQUIPAMENTOS / REAGENTES QUIMICOS / MATERIAIS E SERVIÇOS DIVERSOS PARA LABORATORIOS DIDÁTICOS E CURSOS DE GRADUAÇÃO / EPIS PARA LABORATÓRIOS </v>
      </c>
      <c r="I242" t="s">
        <v>4001</v>
      </c>
      <c r="J242" t="s">
        <v>4309</v>
      </c>
      <c r="K242" t="s">
        <v>4312</v>
      </c>
      <c r="L242" t="s">
        <v>4311</v>
      </c>
      <c r="M242" t="s">
        <v>355</v>
      </c>
      <c r="N242" t="s">
        <v>177</v>
      </c>
      <c r="O242" t="s">
        <v>178</v>
      </c>
      <c r="P242" t="s">
        <v>288</v>
      </c>
      <c r="Q242" t="s">
        <v>179</v>
      </c>
      <c r="R242" t="s">
        <v>176</v>
      </c>
      <c r="S242" t="s">
        <v>120</v>
      </c>
      <c r="T242" t="s">
        <v>174</v>
      </c>
      <c r="U242" t="s">
        <v>119</v>
      </c>
      <c r="V242" t="s">
        <v>786</v>
      </c>
      <c r="W242" t="s">
        <v>674</v>
      </c>
      <c r="X242" s="51" t="str">
        <f t="shared" si="3"/>
        <v>3</v>
      </c>
      <c r="Y242" s="51" t="str">
        <f>IF(T242="","",IF(AND(T242&lt;&gt;'Tabelas auxiliares'!$B$236,T242&lt;&gt;'Tabelas auxiliares'!$B$237),"FOLHA DE PESSOAL",IF(X242='Tabelas auxiliares'!$A$237,"CUSTEIO",IF(X242='Tabelas auxiliares'!$A$236,"INVESTIMENTO","ERRO - VERIFICAR"))))</f>
        <v>CUSTEIO</v>
      </c>
      <c r="Z242" s="44">
        <v>637.5</v>
      </c>
    </row>
    <row r="243" spans="1:29" x14ac:dyDescent="0.25">
      <c r="A243" t="s">
        <v>1111</v>
      </c>
      <c r="B243" s="73" t="s">
        <v>493</v>
      </c>
      <c r="C243" s="73" t="s">
        <v>1112</v>
      </c>
      <c r="D243" t="s">
        <v>51</v>
      </c>
      <c r="E243" t="s">
        <v>117</v>
      </c>
      <c r="F243" s="51" t="str">
        <f>IFERROR(VLOOKUP(D243,'Tabelas auxiliares'!$A$3:$B$61,2,FALSE),"")</f>
        <v>CCNH - COMPRAS COMPARTILHADAS</v>
      </c>
      <c r="G243" s="51" t="str">
        <f>IFERROR(VLOOKUP($B243,'Tabelas auxiliares'!$A$65:$C$102,2,FALSE),"")</f>
        <v>Materiais didáticos e serviços - Graduação</v>
      </c>
      <c r="H243" s="51" t="str">
        <f>IFERROR(VLOOKUP($B243,'Tabelas auxiliares'!$A$65:$C$102,3,FALSE),"")</f>
        <v xml:space="preserve">VIDRARIAS / MATERIAL DE CONSUMO / MANUTENÇÃO DE EQUIPAMENTOS / REAGENTES QUIMICOS / MATERIAIS E SERVIÇOS DIVERSOS PARA LABORATORIOS DIDÁTICOS E CURSOS DE GRADUAÇÃO / EPIS PARA LABORATÓRIOS </v>
      </c>
      <c r="I243" t="s">
        <v>4001</v>
      </c>
      <c r="J243" t="s">
        <v>4309</v>
      </c>
      <c r="K243" t="s">
        <v>4313</v>
      </c>
      <c r="L243" t="s">
        <v>4311</v>
      </c>
      <c r="M243" t="s">
        <v>4314</v>
      </c>
      <c r="N243" t="s">
        <v>177</v>
      </c>
      <c r="O243" t="s">
        <v>178</v>
      </c>
      <c r="P243" t="s">
        <v>288</v>
      </c>
      <c r="Q243" t="s">
        <v>179</v>
      </c>
      <c r="R243" t="s">
        <v>176</v>
      </c>
      <c r="S243" t="s">
        <v>120</v>
      </c>
      <c r="T243" t="s">
        <v>174</v>
      </c>
      <c r="U243" t="s">
        <v>119</v>
      </c>
      <c r="V243" t="s">
        <v>786</v>
      </c>
      <c r="W243" t="s">
        <v>674</v>
      </c>
      <c r="X243" s="51" t="str">
        <f t="shared" si="3"/>
        <v>3</v>
      </c>
      <c r="Y243" s="51" t="str">
        <f>IF(T243="","",IF(AND(T243&lt;&gt;'Tabelas auxiliares'!$B$236,T243&lt;&gt;'Tabelas auxiliares'!$B$237),"FOLHA DE PESSOAL",IF(X243='Tabelas auxiliares'!$A$237,"CUSTEIO",IF(X243='Tabelas auxiliares'!$A$236,"INVESTIMENTO","ERRO - VERIFICAR"))))</f>
        <v>CUSTEIO</v>
      </c>
      <c r="Z243" s="44">
        <v>1530</v>
      </c>
      <c r="AC243" s="44">
        <v>1530</v>
      </c>
    </row>
    <row r="244" spans="1:29" x14ac:dyDescent="0.25">
      <c r="A244" t="s">
        <v>1111</v>
      </c>
      <c r="B244" s="73" t="s">
        <v>493</v>
      </c>
      <c r="C244" s="73" t="s">
        <v>1112</v>
      </c>
      <c r="D244" t="s">
        <v>51</v>
      </c>
      <c r="E244" t="s">
        <v>117</v>
      </c>
      <c r="F244" s="51" t="str">
        <f>IFERROR(VLOOKUP(D244,'Tabelas auxiliares'!$A$3:$B$61,2,FALSE),"")</f>
        <v>CCNH - COMPRAS COMPARTILHADAS</v>
      </c>
      <c r="G244" s="51" t="str">
        <f>IFERROR(VLOOKUP($B244,'Tabelas auxiliares'!$A$65:$C$102,2,FALSE),"")</f>
        <v>Materiais didáticos e serviços - Graduação</v>
      </c>
      <c r="H244" s="51" t="str">
        <f>IFERROR(VLOOKUP($B244,'Tabelas auxiliares'!$A$65:$C$102,3,FALSE),"")</f>
        <v xml:space="preserve">VIDRARIAS / MATERIAL DE CONSUMO / MANUTENÇÃO DE EQUIPAMENTOS / REAGENTES QUIMICOS / MATERIAIS E SERVIÇOS DIVERSOS PARA LABORATORIOS DIDÁTICOS E CURSOS DE GRADUAÇÃO / EPIS PARA LABORATÓRIOS </v>
      </c>
      <c r="I244" t="s">
        <v>4001</v>
      </c>
      <c r="J244" t="s">
        <v>4315</v>
      </c>
      <c r="K244" t="s">
        <v>4316</v>
      </c>
      <c r="L244" t="s">
        <v>4317</v>
      </c>
      <c r="M244" t="s">
        <v>4318</v>
      </c>
      <c r="N244" t="s">
        <v>177</v>
      </c>
      <c r="O244" t="s">
        <v>178</v>
      </c>
      <c r="P244" t="s">
        <v>288</v>
      </c>
      <c r="Q244" t="s">
        <v>179</v>
      </c>
      <c r="R244" t="s">
        <v>176</v>
      </c>
      <c r="S244" t="s">
        <v>120</v>
      </c>
      <c r="T244" t="s">
        <v>174</v>
      </c>
      <c r="U244" t="s">
        <v>119</v>
      </c>
      <c r="V244" t="s">
        <v>786</v>
      </c>
      <c r="W244" t="s">
        <v>674</v>
      </c>
      <c r="X244" s="51" t="str">
        <f t="shared" si="3"/>
        <v>3</v>
      </c>
      <c r="Y244" s="51" t="str">
        <f>IF(T244="","",IF(AND(T244&lt;&gt;'Tabelas auxiliares'!$B$236,T244&lt;&gt;'Tabelas auxiliares'!$B$237),"FOLHA DE PESSOAL",IF(X244='Tabelas auxiliares'!$A$237,"CUSTEIO",IF(X244='Tabelas auxiliares'!$A$236,"INVESTIMENTO","ERRO - VERIFICAR"))))</f>
        <v>CUSTEIO</v>
      </c>
      <c r="Z244" s="44">
        <v>4183.04</v>
      </c>
      <c r="AC244" s="44">
        <v>4183.04</v>
      </c>
    </row>
    <row r="245" spans="1:29" x14ac:dyDescent="0.25">
      <c r="A245" t="s">
        <v>1111</v>
      </c>
      <c r="B245" s="73" t="s">
        <v>493</v>
      </c>
      <c r="C245" s="73" t="s">
        <v>1112</v>
      </c>
      <c r="D245" t="s">
        <v>51</v>
      </c>
      <c r="E245" t="s">
        <v>117</v>
      </c>
      <c r="F245" s="51" t="str">
        <f>IFERROR(VLOOKUP(D245,'Tabelas auxiliares'!$A$3:$B$61,2,FALSE),"")</f>
        <v>CCNH - COMPRAS COMPARTILHADAS</v>
      </c>
      <c r="G245" s="51" t="str">
        <f>IFERROR(VLOOKUP($B245,'Tabelas auxiliares'!$A$65:$C$102,2,FALSE),"")</f>
        <v>Materiais didáticos e serviços - Graduação</v>
      </c>
      <c r="H245" s="51" t="str">
        <f>IFERROR(VLOOKUP($B245,'Tabelas auxiliares'!$A$65:$C$102,3,FALSE),"")</f>
        <v xml:space="preserve">VIDRARIAS / MATERIAL DE CONSUMO / MANUTENÇÃO DE EQUIPAMENTOS / REAGENTES QUIMICOS / MATERIAIS E SERVIÇOS DIVERSOS PARA LABORATORIOS DIDÁTICOS E CURSOS DE GRADUAÇÃO / EPIS PARA LABORATÓRIOS </v>
      </c>
      <c r="I245" t="s">
        <v>3682</v>
      </c>
      <c r="J245" t="s">
        <v>2583</v>
      </c>
      <c r="K245" t="s">
        <v>4319</v>
      </c>
      <c r="L245" t="s">
        <v>4320</v>
      </c>
      <c r="M245" t="s">
        <v>4321</v>
      </c>
      <c r="N245" t="s">
        <v>182</v>
      </c>
      <c r="O245" t="s">
        <v>178</v>
      </c>
      <c r="P245" t="s">
        <v>2954</v>
      </c>
      <c r="Q245" t="s">
        <v>179</v>
      </c>
      <c r="R245" t="s">
        <v>176</v>
      </c>
      <c r="S245" t="s">
        <v>120</v>
      </c>
      <c r="T245" t="s">
        <v>174</v>
      </c>
      <c r="U245" t="s">
        <v>3701</v>
      </c>
      <c r="V245" t="s">
        <v>786</v>
      </c>
      <c r="W245" t="s">
        <v>674</v>
      </c>
      <c r="X245" s="51" t="str">
        <f t="shared" si="3"/>
        <v>3</v>
      </c>
      <c r="Y245" s="51" t="str">
        <f>IF(T245="","",IF(AND(T245&lt;&gt;'Tabelas auxiliares'!$B$236,T245&lt;&gt;'Tabelas auxiliares'!$B$237),"FOLHA DE PESSOAL",IF(X245='Tabelas auxiliares'!$A$237,"CUSTEIO",IF(X245='Tabelas auxiliares'!$A$236,"INVESTIMENTO","ERRO - VERIFICAR"))))</f>
        <v>CUSTEIO</v>
      </c>
      <c r="Z245" s="44">
        <v>3077.28</v>
      </c>
      <c r="AC245" s="44">
        <v>3077.28</v>
      </c>
    </row>
    <row r="246" spans="1:29" x14ac:dyDescent="0.25">
      <c r="A246" t="s">
        <v>1111</v>
      </c>
      <c r="B246" s="73" t="s">
        <v>493</v>
      </c>
      <c r="C246" s="73" t="s">
        <v>1112</v>
      </c>
      <c r="D246" t="s">
        <v>51</v>
      </c>
      <c r="E246" t="s">
        <v>117</v>
      </c>
      <c r="F246" s="51" t="str">
        <f>IFERROR(VLOOKUP(D246,'Tabelas auxiliares'!$A$3:$B$61,2,FALSE),"")</f>
        <v>CCNH - COMPRAS COMPARTILHADAS</v>
      </c>
      <c r="G246" s="51" t="str">
        <f>IFERROR(VLOOKUP($B246,'Tabelas auxiliares'!$A$65:$C$102,2,FALSE),"")</f>
        <v>Materiais didáticos e serviços - Graduação</v>
      </c>
      <c r="H246" s="51" t="str">
        <f>IFERROR(VLOOKUP($B246,'Tabelas auxiliares'!$A$65:$C$102,3,FALSE),"")</f>
        <v xml:space="preserve">VIDRARIAS / MATERIAL DE CONSUMO / MANUTENÇÃO DE EQUIPAMENTOS / REAGENTES QUIMICOS / MATERIAIS E SERVIÇOS DIVERSOS PARA LABORATORIOS DIDÁTICOS E CURSOS DE GRADUAÇÃO / EPIS PARA LABORATÓRIOS </v>
      </c>
      <c r="I246" t="s">
        <v>3682</v>
      </c>
      <c r="J246" t="s">
        <v>2583</v>
      </c>
      <c r="K246" t="s">
        <v>4322</v>
      </c>
      <c r="L246" t="s">
        <v>4320</v>
      </c>
      <c r="M246" t="s">
        <v>247</v>
      </c>
      <c r="N246" t="s">
        <v>182</v>
      </c>
      <c r="O246" t="s">
        <v>178</v>
      </c>
      <c r="P246" t="s">
        <v>2954</v>
      </c>
      <c r="Q246" t="s">
        <v>179</v>
      </c>
      <c r="R246" t="s">
        <v>176</v>
      </c>
      <c r="S246" t="s">
        <v>120</v>
      </c>
      <c r="T246" t="s">
        <v>174</v>
      </c>
      <c r="U246" t="s">
        <v>3701</v>
      </c>
      <c r="V246" t="s">
        <v>786</v>
      </c>
      <c r="W246" t="s">
        <v>674</v>
      </c>
      <c r="X246" s="51" t="str">
        <f t="shared" si="3"/>
        <v>3</v>
      </c>
      <c r="Y246" s="51" t="str">
        <f>IF(T246="","",IF(AND(T246&lt;&gt;'Tabelas auxiliares'!$B$236,T246&lt;&gt;'Tabelas auxiliares'!$B$237),"FOLHA DE PESSOAL",IF(X246='Tabelas auxiliares'!$A$237,"CUSTEIO",IF(X246='Tabelas auxiliares'!$A$236,"INVESTIMENTO","ERRO - VERIFICAR"))))</f>
        <v>CUSTEIO</v>
      </c>
      <c r="Z246" s="44">
        <v>600</v>
      </c>
      <c r="AC246" s="44">
        <v>600</v>
      </c>
    </row>
    <row r="247" spans="1:29" x14ac:dyDescent="0.25">
      <c r="A247" t="s">
        <v>1111</v>
      </c>
      <c r="B247" s="73" t="s">
        <v>493</v>
      </c>
      <c r="C247" s="73" t="s">
        <v>1112</v>
      </c>
      <c r="D247" t="s">
        <v>51</v>
      </c>
      <c r="E247" t="s">
        <v>117</v>
      </c>
      <c r="F247" s="51" t="str">
        <f>IFERROR(VLOOKUP(D247,'Tabelas auxiliares'!$A$3:$B$61,2,FALSE),"")</f>
        <v>CCNH - COMPRAS COMPARTILHADAS</v>
      </c>
      <c r="G247" s="51" t="str">
        <f>IFERROR(VLOOKUP($B247,'Tabelas auxiliares'!$A$65:$C$102,2,FALSE),"")</f>
        <v>Materiais didáticos e serviços - Graduação</v>
      </c>
      <c r="H247" s="51" t="str">
        <f>IFERROR(VLOOKUP($B247,'Tabelas auxiliares'!$A$65:$C$102,3,FALSE),"")</f>
        <v xml:space="preserve">VIDRARIAS / MATERIAL DE CONSUMO / MANUTENÇÃO DE EQUIPAMENTOS / REAGENTES QUIMICOS / MATERIAIS E SERVIÇOS DIVERSOS PARA LABORATORIOS DIDÁTICOS E CURSOS DE GRADUAÇÃO / EPIS PARA LABORATÓRIOS </v>
      </c>
      <c r="I247" t="s">
        <v>3682</v>
      </c>
      <c r="J247" t="s">
        <v>2583</v>
      </c>
      <c r="K247" t="s">
        <v>4323</v>
      </c>
      <c r="L247" t="s">
        <v>4320</v>
      </c>
      <c r="M247" t="s">
        <v>356</v>
      </c>
      <c r="N247" t="s">
        <v>182</v>
      </c>
      <c r="O247" t="s">
        <v>178</v>
      </c>
      <c r="P247" t="s">
        <v>2954</v>
      </c>
      <c r="Q247" t="s">
        <v>179</v>
      </c>
      <c r="R247" t="s">
        <v>176</v>
      </c>
      <c r="S247" t="s">
        <v>120</v>
      </c>
      <c r="T247" t="s">
        <v>174</v>
      </c>
      <c r="U247" t="s">
        <v>3701</v>
      </c>
      <c r="V247" t="s">
        <v>786</v>
      </c>
      <c r="W247" t="s">
        <v>674</v>
      </c>
      <c r="X247" s="51" t="str">
        <f t="shared" si="3"/>
        <v>3</v>
      </c>
      <c r="Y247" s="51" t="str">
        <f>IF(T247="","",IF(AND(T247&lt;&gt;'Tabelas auxiliares'!$B$236,T247&lt;&gt;'Tabelas auxiliares'!$B$237),"FOLHA DE PESSOAL",IF(X247='Tabelas auxiliares'!$A$237,"CUSTEIO",IF(X247='Tabelas auxiliares'!$A$236,"INVESTIMENTO","ERRO - VERIFICAR"))))</f>
        <v>CUSTEIO</v>
      </c>
      <c r="Z247" s="44">
        <v>899.24</v>
      </c>
      <c r="AA247" s="44">
        <v>6.44</v>
      </c>
      <c r="AC247" s="44">
        <v>892.8</v>
      </c>
    </row>
    <row r="248" spans="1:29" x14ac:dyDescent="0.25">
      <c r="A248" t="s">
        <v>1111</v>
      </c>
      <c r="B248" s="73" t="s">
        <v>493</v>
      </c>
      <c r="C248" s="73" t="s">
        <v>1112</v>
      </c>
      <c r="D248" t="s">
        <v>51</v>
      </c>
      <c r="E248" t="s">
        <v>117</v>
      </c>
      <c r="F248" s="51" t="str">
        <f>IFERROR(VLOOKUP(D248,'Tabelas auxiliares'!$A$3:$B$61,2,FALSE),"")</f>
        <v>CCNH - COMPRAS COMPARTILHADAS</v>
      </c>
      <c r="G248" s="51" t="str">
        <f>IFERROR(VLOOKUP($B248,'Tabelas auxiliares'!$A$65:$C$102,2,FALSE),"")</f>
        <v>Materiais didáticos e serviços - Graduação</v>
      </c>
      <c r="H248" s="51" t="str">
        <f>IFERROR(VLOOKUP($B248,'Tabelas auxiliares'!$A$65:$C$102,3,FALSE),"")</f>
        <v xml:space="preserve">VIDRARIAS / MATERIAL DE CONSUMO / MANUTENÇÃO DE EQUIPAMENTOS / REAGENTES QUIMICOS / MATERIAIS E SERVIÇOS DIVERSOS PARA LABORATORIOS DIDÁTICOS E CURSOS DE GRADUAÇÃO / EPIS PARA LABORATÓRIOS </v>
      </c>
      <c r="I248" t="s">
        <v>3682</v>
      </c>
      <c r="J248" t="s">
        <v>2583</v>
      </c>
      <c r="K248" t="s">
        <v>4324</v>
      </c>
      <c r="L248" t="s">
        <v>4320</v>
      </c>
      <c r="M248" t="s">
        <v>4325</v>
      </c>
      <c r="N248" t="s">
        <v>182</v>
      </c>
      <c r="O248" t="s">
        <v>178</v>
      </c>
      <c r="P248" t="s">
        <v>2954</v>
      </c>
      <c r="Q248" t="s">
        <v>179</v>
      </c>
      <c r="R248" t="s">
        <v>176</v>
      </c>
      <c r="S248" t="s">
        <v>120</v>
      </c>
      <c r="T248" t="s">
        <v>174</v>
      </c>
      <c r="U248" t="s">
        <v>3701</v>
      </c>
      <c r="V248" t="s">
        <v>786</v>
      </c>
      <c r="W248" t="s">
        <v>674</v>
      </c>
      <c r="X248" s="51" t="str">
        <f t="shared" si="3"/>
        <v>3</v>
      </c>
      <c r="Y248" s="51" t="str">
        <f>IF(T248="","",IF(AND(T248&lt;&gt;'Tabelas auxiliares'!$B$236,T248&lt;&gt;'Tabelas auxiliares'!$B$237),"FOLHA DE PESSOAL",IF(X248='Tabelas auxiliares'!$A$237,"CUSTEIO",IF(X248='Tabelas auxiliares'!$A$236,"INVESTIMENTO","ERRO - VERIFICAR"))))</f>
        <v>CUSTEIO</v>
      </c>
      <c r="Z248" s="44">
        <v>1480.19</v>
      </c>
      <c r="AC248" s="44">
        <v>1480.19</v>
      </c>
    </row>
    <row r="249" spans="1:29" x14ac:dyDescent="0.25">
      <c r="A249" t="s">
        <v>1111</v>
      </c>
      <c r="B249" s="73" t="s">
        <v>493</v>
      </c>
      <c r="C249" s="73" t="s">
        <v>1112</v>
      </c>
      <c r="D249" t="s">
        <v>51</v>
      </c>
      <c r="E249" t="s">
        <v>117</v>
      </c>
      <c r="F249" s="51" t="str">
        <f>IFERROR(VLOOKUP(D249,'Tabelas auxiliares'!$A$3:$B$61,2,FALSE),"")</f>
        <v>CCNH - COMPRAS COMPARTILHADAS</v>
      </c>
      <c r="G249" s="51" t="str">
        <f>IFERROR(VLOOKUP($B249,'Tabelas auxiliares'!$A$65:$C$102,2,FALSE),"")</f>
        <v>Materiais didáticos e serviços - Graduação</v>
      </c>
      <c r="H249" s="51" t="str">
        <f>IFERROR(VLOOKUP($B249,'Tabelas auxiliares'!$A$65:$C$102,3,FALSE),"")</f>
        <v xml:space="preserve">VIDRARIAS / MATERIAL DE CONSUMO / MANUTENÇÃO DE EQUIPAMENTOS / REAGENTES QUIMICOS / MATERIAIS E SERVIÇOS DIVERSOS PARA LABORATORIOS DIDÁTICOS E CURSOS DE GRADUAÇÃO / EPIS PARA LABORATÓRIOS </v>
      </c>
      <c r="I249" t="s">
        <v>3682</v>
      </c>
      <c r="J249" t="s">
        <v>2583</v>
      </c>
      <c r="K249" t="s">
        <v>4326</v>
      </c>
      <c r="L249" t="s">
        <v>4320</v>
      </c>
      <c r="M249" t="s">
        <v>4327</v>
      </c>
      <c r="N249" t="s">
        <v>182</v>
      </c>
      <c r="O249" t="s">
        <v>178</v>
      </c>
      <c r="P249" t="s">
        <v>2954</v>
      </c>
      <c r="Q249" t="s">
        <v>179</v>
      </c>
      <c r="R249" t="s">
        <v>176</v>
      </c>
      <c r="S249" t="s">
        <v>120</v>
      </c>
      <c r="T249" t="s">
        <v>174</v>
      </c>
      <c r="U249" t="s">
        <v>3701</v>
      </c>
      <c r="V249" t="s">
        <v>786</v>
      </c>
      <c r="W249" t="s">
        <v>674</v>
      </c>
      <c r="X249" s="51" t="str">
        <f t="shared" si="3"/>
        <v>3</v>
      </c>
      <c r="Y249" s="51" t="str">
        <f>IF(T249="","",IF(AND(T249&lt;&gt;'Tabelas auxiliares'!$B$236,T249&lt;&gt;'Tabelas auxiliares'!$B$237),"FOLHA DE PESSOAL",IF(X249='Tabelas auxiliares'!$A$237,"CUSTEIO",IF(X249='Tabelas auxiliares'!$A$236,"INVESTIMENTO","ERRO - VERIFICAR"))))</f>
        <v>CUSTEIO</v>
      </c>
      <c r="Z249" s="44">
        <v>400</v>
      </c>
      <c r="AC249" s="44">
        <v>400</v>
      </c>
    </row>
    <row r="250" spans="1:29" x14ac:dyDescent="0.25">
      <c r="A250" t="s">
        <v>1111</v>
      </c>
      <c r="B250" s="73" t="s">
        <v>493</v>
      </c>
      <c r="C250" s="73" t="s">
        <v>1112</v>
      </c>
      <c r="D250" t="s">
        <v>51</v>
      </c>
      <c r="E250" t="s">
        <v>117</v>
      </c>
      <c r="F250" s="51" t="str">
        <f>IFERROR(VLOOKUP(D250,'Tabelas auxiliares'!$A$3:$B$61,2,FALSE),"")</f>
        <v>CCNH - COMPRAS COMPARTILHADAS</v>
      </c>
      <c r="G250" s="51" t="str">
        <f>IFERROR(VLOOKUP($B250,'Tabelas auxiliares'!$A$65:$C$102,2,FALSE),"")</f>
        <v>Materiais didáticos e serviços - Graduação</v>
      </c>
      <c r="H250" s="51" t="str">
        <f>IFERROR(VLOOKUP($B250,'Tabelas auxiliares'!$A$65:$C$102,3,FALSE),"")</f>
        <v xml:space="preserve">VIDRARIAS / MATERIAL DE CONSUMO / MANUTENÇÃO DE EQUIPAMENTOS / REAGENTES QUIMICOS / MATERIAIS E SERVIÇOS DIVERSOS PARA LABORATORIOS DIDÁTICOS E CURSOS DE GRADUAÇÃO / EPIS PARA LABORATÓRIOS </v>
      </c>
      <c r="I250" t="s">
        <v>3682</v>
      </c>
      <c r="J250" t="s">
        <v>2583</v>
      </c>
      <c r="K250" t="s">
        <v>4328</v>
      </c>
      <c r="L250" t="s">
        <v>4320</v>
      </c>
      <c r="M250" t="s">
        <v>4329</v>
      </c>
      <c r="N250" t="s">
        <v>182</v>
      </c>
      <c r="O250" t="s">
        <v>178</v>
      </c>
      <c r="P250" t="s">
        <v>2954</v>
      </c>
      <c r="Q250" t="s">
        <v>179</v>
      </c>
      <c r="R250" t="s">
        <v>176</v>
      </c>
      <c r="S250" t="s">
        <v>120</v>
      </c>
      <c r="T250" t="s">
        <v>174</v>
      </c>
      <c r="U250" t="s">
        <v>3701</v>
      </c>
      <c r="V250" t="s">
        <v>786</v>
      </c>
      <c r="W250" t="s">
        <v>674</v>
      </c>
      <c r="X250" s="51" t="str">
        <f t="shared" si="3"/>
        <v>3</v>
      </c>
      <c r="Y250" s="51" t="str">
        <f>IF(T250="","",IF(AND(T250&lt;&gt;'Tabelas auxiliares'!$B$236,T250&lt;&gt;'Tabelas auxiliares'!$B$237),"FOLHA DE PESSOAL",IF(X250='Tabelas auxiliares'!$A$237,"CUSTEIO",IF(X250='Tabelas auxiliares'!$A$236,"INVESTIMENTO","ERRO - VERIFICAR"))))</f>
        <v>CUSTEIO</v>
      </c>
      <c r="Z250" s="44">
        <v>405.9</v>
      </c>
      <c r="AC250" s="44">
        <v>405.9</v>
      </c>
    </row>
    <row r="251" spans="1:29" x14ac:dyDescent="0.25">
      <c r="A251" t="s">
        <v>1111</v>
      </c>
      <c r="B251" s="73" t="s">
        <v>493</v>
      </c>
      <c r="C251" s="73" t="s">
        <v>1112</v>
      </c>
      <c r="D251" t="s">
        <v>51</v>
      </c>
      <c r="E251" t="s">
        <v>117</v>
      </c>
      <c r="F251" s="51" t="str">
        <f>IFERROR(VLOOKUP(D251,'Tabelas auxiliares'!$A$3:$B$61,2,FALSE),"")</f>
        <v>CCNH - COMPRAS COMPARTILHADAS</v>
      </c>
      <c r="G251" s="51" t="str">
        <f>IFERROR(VLOOKUP($B251,'Tabelas auxiliares'!$A$65:$C$102,2,FALSE),"")</f>
        <v>Materiais didáticos e serviços - Graduação</v>
      </c>
      <c r="H251" s="51" t="str">
        <f>IFERROR(VLOOKUP($B251,'Tabelas auxiliares'!$A$65:$C$102,3,FALSE),"")</f>
        <v xml:space="preserve">VIDRARIAS / MATERIAL DE CONSUMO / MANUTENÇÃO DE EQUIPAMENTOS / REAGENTES QUIMICOS / MATERIAIS E SERVIÇOS DIVERSOS PARA LABORATORIOS DIDÁTICOS E CURSOS DE GRADUAÇÃO / EPIS PARA LABORATÓRIOS </v>
      </c>
      <c r="I251" t="s">
        <v>3682</v>
      </c>
      <c r="J251" t="s">
        <v>2583</v>
      </c>
      <c r="K251" t="s">
        <v>4330</v>
      </c>
      <c r="L251" t="s">
        <v>4320</v>
      </c>
      <c r="M251" t="s">
        <v>357</v>
      </c>
      <c r="N251" t="s">
        <v>182</v>
      </c>
      <c r="O251" t="s">
        <v>178</v>
      </c>
      <c r="P251" t="s">
        <v>2954</v>
      </c>
      <c r="Q251" t="s">
        <v>179</v>
      </c>
      <c r="R251" t="s">
        <v>176</v>
      </c>
      <c r="S251" t="s">
        <v>120</v>
      </c>
      <c r="T251" t="s">
        <v>174</v>
      </c>
      <c r="U251" t="s">
        <v>3701</v>
      </c>
      <c r="V251" t="s">
        <v>786</v>
      </c>
      <c r="W251" t="s">
        <v>674</v>
      </c>
      <c r="X251" s="51" t="str">
        <f t="shared" si="3"/>
        <v>3</v>
      </c>
      <c r="Y251" s="51" t="str">
        <f>IF(T251="","",IF(AND(T251&lt;&gt;'Tabelas auxiliares'!$B$236,T251&lt;&gt;'Tabelas auxiliares'!$B$237),"FOLHA DE PESSOAL",IF(X251='Tabelas auxiliares'!$A$237,"CUSTEIO",IF(X251='Tabelas auxiliares'!$A$236,"INVESTIMENTO","ERRO - VERIFICAR"))))</f>
        <v>CUSTEIO</v>
      </c>
      <c r="Z251" s="44">
        <v>1984.95</v>
      </c>
      <c r="AC251" s="44">
        <v>1984.95</v>
      </c>
    </row>
    <row r="252" spans="1:29" x14ac:dyDescent="0.25">
      <c r="A252" t="s">
        <v>1111</v>
      </c>
      <c r="B252" s="73" t="s">
        <v>493</v>
      </c>
      <c r="C252" s="73" t="s">
        <v>1112</v>
      </c>
      <c r="D252" t="s">
        <v>51</v>
      </c>
      <c r="E252" t="s">
        <v>117</v>
      </c>
      <c r="F252" s="51" t="str">
        <f>IFERROR(VLOOKUP(D252,'Tabelas auxiliares'!$A$3:$B$61,2,FALSE),"")</f>
        <v>CCNH - COMPRAS COMPARTILHADAS</v>
      </c>
      <c r="G252" s="51" t="str">
        <f>IFERROR(VLOOKUP($B252,'Tabelas auxiliares'!$A$65:$C$102,2,FALSE),"")</f>
        <v>Materiais didáticos e serviços - Graduação</v>
      </c>
      <c r="H252" s="51" t="str">
        <f>IFERROR(VLOOKUP($B252,'Tabelas auxiliares'!$A$65:$C$102,3,FALSE),"")</f>
        <v xml:space="preserve">VIDRARIAS / MATERIAL DE CONSUMO / MANUTENÇÃO DE EQUIPAMENTOS / REAGENTES QUIMICOS / MATERIAIS E SERVIÇOS DIVERSOS PARA LABORATORIOS DIDÁTICOS E CURSOS DE GRADUAÇÃO / EPIS PARA LABORATÓRIOS </v>
      </c>
      <c r="I252" t="s">
        <v>3682</v>
      </c>
      <c r="J252" t="s">
        <v>2583</v>
      </c>
      <c r="K252" t="s">
        <v>4331</v>
      </c>
      <c r="L252" t="s">
        <v>4320</v>
      </c>
      <c r="M252" t="s">
        <v>358</v>
      </c>
      <c r="N252" t="s">
        <v>182</v>
      </c>
      <c r="O252" t="s">
        <v>178</v>
      </c>
      <c r="P252" t="s">
        <v>2954</v>
      </c>
      <c r="Q252" t="s">
        <v>179</v>
      </c>
      <c r="R252" t="s">
        <v>176</v>
      </c>
      <c r="S252" t="s">
        <v>120</v>
      </c>
      <c r="T252" t="s">
        <v>174</v>
      </c>
      <c r="U252" t="s">
        <v>3701</v>
      </c>
      <c r="V252" t="s">
        <v>786</v>
      </c>
      <c r="W252" t="s">
        <v>674</v>
      </c>
      <c r="X252" s="51" t="str">
        <f t="shared" si="3"/>
        <v>3</v>
      </c>
      <c r="Y252" s="51" t="str">
        <f>IF(T252="","",IF(AND(T252&lt;&gt;'Tabelas auxiliares'!$B$236,T252&lt;&gt;'Tabelas auxiliares'!$B$237),"FOLHA DE PESSOAL",IF(X252='Tabelas auxiliares'!$A$237,"CUSTEIO",IF(X252='Tabelas auxiliares'!$A$236,"INVESTIMENTO","ERRO - VERIFICAR"))))</f>
        <v>CUSTEIO</v>
      </c>
      <c r="Z252" s="44">
        <v>856.65</v>
      </c>
      <c r="AC252" s="44">
        <v>856.65</v>
      </c>
    </row>
    <row r="253" spans="1:29" x14ac:dyDescent="0.25">
      <c r="A253" t="s">
        <v>1111</v>
      </c>
      <c r="B253" s="73" t="s">
        <v>493</v>
      </c>
      <c r="C253" s="73" t="s">
        <v>1112</v>
      </c>
      <c r="D253" t="s">
        <v>51</v>
      </c>
      <c r="E253" t="s">
        <v>117</v>
      </c>
      <c r="F253" s="51" t="str">
        <f>IFERROR(VLOOKUP(D253,'Tabelas auxiliares'!$A$3:$B$61,2,FALSE),"")</f>
        <v>CCNH - COMPRAS COMPARTILHADAS</v>
      </c>
      <c r="G253" s="51" t="str">
        <f>IFERROR(VLOOKUP($B253,'Tabelas auxiliares'!$A$65:$C$102,2,FALSE),"")</f>
        <v>Materiais didáticos e serviços - Graduação</v>
      </c>
      <c r="H253" s="51" t="str">
        <f>IFERROR(VLOOKUP($B253,'Tabelas auxiliares'!$A$65:$C$102,3,FALSE),"")</f>
        <v xml:space="preserve">VIDRARIAS / MATERIAL DE CONSUMO / MANUTENÇÃO DE EQUIPAMENTOS / REAGENTES QUIMICOS / MATERIAIS E SERVIÇOS DIVERSOS PARA LABORATORIOS DIDÁTICOS E CURSOS DE GRADUAÇÃO / EPIS PARA LABORATÓRIOS </v>
      </c>
      <c r="I253" t="s">
        <v>3682</v>
      </c>
      <c r="J253" t="s">
        <v>2583</v>
      </c>
      <c r="K253" t="s">
        <v>4332</v>
      </c>
      <c r="L253" t="s">
        <v>4320</v>
      </c>
      <c r="M253" t="s">
        <v>4333</v>
      </c>
      <c r="N253" t="s">
        <v>182</v>
      </c>
      <c r="O253" t="s">
        <v>178</v>
      </c>
      <c r="P253" t="s">
        <v>2954</v>
      </c>
      <c r="Q253" t="s">
        <v>179</v>
      </c>
      <c r="R253" t="s">
        <v>176</v>
      </c>
      <c r="S253" t="s">
        <v>120</v>
      </c>
      <c r="T253" t="s">
        <v>174</v>
      </c>
      <c r="U253" t="s">
        <v>3701</v>
      </c>
      <c r="V253" t="s">
        <v>786</v>
      </c>
      <c r="W253" t="s">
        <v>674</v>
      </c>
      <c r="X253" s="51" t="str">
        <f t="shared" si="3"/>
        <v>3</v>
      </c>
      <c r="Y253" s="51" t="str">
        <f>IF(T253="","",IF(AND(T253&lt;&gt;'Tabelas auxiliares'!$B$236,T253&lt;&gt;'Tabelas auxiliares'!$B$237),"FOLHA DE PESSOAL",IF(X253='Tabelas auxiliares'!$A$237,"CUSTEIO",IF(X253='Tabelas auxiliares'!$A$236,"INVESTIMENTO","ERRO - VERIFICAR"))))</f>
        <v>CUSTEIO</v>
      </c>
      <c r="Z253" s="44">
        <v>1451.13</v>
      </c>
      <c r="AC253" s="44">
        <v>1451.13</v>
      </c>
    </row>
    <row r="254" spans="1:29" x14ac:dyDescent="0.25">
      <c r="A254" t="s">
        <v>1111</v>
      </c>
      <c r="B254" s="73" t="s">
        <v>493</v>
      </c>
      <c r="C254" s="73" t="s">
        <v>1112</v>
      </c>
      <c r="D254" t="s">
        <v>51</v>
      </c>
      <c r="E254" t="s">
        <v>117</v>
      </c>
      <c r="F254" s="51" t="str">
        <f>IFERROR(VLOOKUP(D254,'Tabelas auxiliares'!$A$3:$B$61,2,FALSE),"")</f>
        <v>CCNH - COMPRAS COMPARTILHADAS</v>
      </c>
      <c r="G254" s="51" t="str">
        <f>IFERROR(VLOOKUP($B254,'Tabelas auxiliares'!$A$65:$C$102,2,FALSE),"")</f>
        <v>Materiais didáticos e serviços - Graduação</v>
      </c>
      <c r="H254" s="51" t="str">
        <f>IFERROR(VLOOKUP($B254,'Tabelas auxiliares'!$A$65:$C$102,3,FALSE),"")</f>
        <v xml:space="preserve">VIDRARIAS / MATERIAL DE CONSUMO / MANUTENÇÃO DE EQUIPAMENTOS / REAGENTES QUIMICOS / MATERIAIS E SERVIÇOS DIVERSOS PARA LABORATORIOS DIDÁTICOS E CURSOS DE GRADUAÇÃO / EPIS PARA LABORATÓRIOS </v>
      </c>
      <c r="I254" t="s">
        <v>3682</v>
      </c>
      <c r="J254" t="s">
        <v>2583</v>
      </c>
      <c r="K254" t="s">
        <v>4334</v>
      </c>
      <c r="L254" t="s">
        <v>4320</v>
      </c>
      <c r="M254" t="s">
        <v>4335</v>
      </c>
      <c r="N254" t="s">
        <v>182</v>
      </c>
      <c r="O254" t="s">
        <v>178</v>
      </c>
      <c r="P254" t="s">
        <v>2954</v>
      </c>
      <c r="Q254" t="s">
        <v>179</v>
      </c>
      <c r="R254" t="s">
        <v>176</v>
      </c>
      <c r="S254" t="s">
        <v>120</v>
      </c>
      <c r="T254" t="s">
        <v>174</v>
      </c>
      <c r="U254" t="s">
        <v>3701</v>
      </c>
      <c r="V254" t="s">
        <v>786</v>
      </c>
      <c r="W254" t="s">
        <v>674</v>
      </c>
      <c r="X254" s="51" t="str">
        <f t="shared" si="3"/>
        <v>3</v>
      </c>
      <c r="Y254" s="51" t="str">
        <f>IF(T254="","",IF(AND(T254&lt;&gt;'Tabelas auxiliares'!$B$236,T254&lt;&gt;'Tabelas auxiliares'!$B$237),"FOLHA DE PESSOAL",IF(X254='Tabelas auxiliares'!$A$237,"CUSTEIO",IF(X254='Tabelas auxiliares'!$A$236,"INVESTIMENTO","ERRO - VERIFICAR"))))</f>
        <v>CUSTEIO</v>
      </c>
      <c r="Z254" s="44">
        <v>2629</v>
      </c>
      <c r="AC254" s="44">
        <v>2629</v>
      </c>
    </row>
    <row r="255" spans="1:29" x14ac:dyDescent="0.25">
      <c r="A255" t="s">
        <v>1111</v>
      </c>
      <c r="B255" s="73" t="s">
        <v>493</v>
      </c>
      <c r="C255" s="73" t="s">
        <v>1112</v>
      </c>
      <c r="D255" t="s">
        <v>51</v>
      </c>
      <c r="E255" t="s">
        <v>117</v>
      </c>
      <c r="F255" s="51" t="str">
        <f>IFERROR(VLOOKUP(D255,'Tabelas auxiliares'!$A$3:$B$61,2,FALSE),"")</f>
        <v>CCNH - COMPRAS COMPARTILHADAS</v>
      </c>
      <c r="G255" s="51" t="str">
        <f>IFERROR(VLOOKUP($B255,'Tabelas auxiliares'!$A$65:$C$102,2,FALSE),"")</f>
        <v>Materiais didáticos e serviços - Graduação</v>
      </c>
      <c r="H255" s="51" t="str">
        <f>IFERROR(VLOOKUP($B255,'Tabelas auxiliares'!$A$65:$C$102,3,FALSE),"")</f>
        <v xml:space="preserve">VIDRARIAS / MATERIAL DE CONSUMO / MANUTENÇÃO DE EQUIPAMENTOS / REAGENTES QUIMICOS / MATERIAIS E SERVIÇOS DIVERSOS PARA LABORATORIOS DIDÁTICOS E CURSOS DE GRADUAÇÃO / EPIS PARA LABORATÓRIOS </v>
      </c>
      <c r="I255" t="s">
        <v>3682</v>
      </c>
      <c r="J255" t="s">
        <v>2583</v>
      </c>
      <c r="K255" t="s">
        <v>4336</v>
      </c>
      <c r="L255" t="s">
        <v>4320</v>
      </c>
      <c r="M255" t="s">
        <v>359</v>
      </c>
      <c r="N255" t="s">
        <v>182</v>
      </c>
      <c r="O255" t="s">
        <v>178</v>
      </c>
      <c r="P255" t="s">
        <v>2954</v>
      </c>
      <c r="Q255" t="s">
        <v>179</v>
      </c>
      <c r="R255" t="s">
        <v>176</v>
      </c>
      <c r="S255" t="s">
        <v>120</v>
      </c>
      <c r="T255" t="s">
        <v>174</v>
      </c>
      <c r="U255" t="s">
        <v>3701</v>
      </c>
      <c r="V255" t="s">
        <v>786</v>
      </c>
      <c r="W255" t="s">
        <v>674</v>
      </c>
      <c r="X255" s="51" t="str">
        <f t="shared" si="3"/>
        <v>3</v>
      </c>
      <c r="Y255" s="51" t="str">
        <f>IF(T255="","",IF(AND(T255&lt;&gt;'Tabelas auxiliares'!$B$236,T255&lt;&gt;'Tabelas auxiliares'!$B$237),"FOLHA DE PESSOAL",IF(X255='Tabelas auxiliares'!$A$237,"CUSTEIO",IF(X255='Tabelas auxiliares'!$A$236,"INVESTIMENTO","ERRO - VERIFICAR"))))</f>
        <v>CUSTEIO</v>
      </c>
      <c r="Z255" s="44">
        <v>1328</v>
      </c>
      <c r="AC255" s="44">
        <v>1328</v>
      </c>
    </row>
    <row r="256" spans="1:29" x14ac:dyDescent="0.25">
      <c r="A256" t="s">
        <v>1111</v>
      </c>
      <c r="B256" s="73" t="s">
        <v>499</v>
      </c>
      <c r="C256" s="73" t="s">
        <v>1112</v>
      </c>
      <c r="D256" t="s">
        <v>15</v>
      </c>
      <c r="E256" t="s">
        <v>117</v>
      </c>
      <c r="F256" s="51" t="str">
        <f>IFERROR(VLOOKUP(D256,'Tabelas auxiliares'!$A$3:$B$61,2,FALSE),"")</f>
        <v>PROPES - PRÓ-REITORIA DE PESQUISA / CEM</v>
      </c>
      <c r="G256" s="51" t="str">
        <f>IFERROR(VLOOKUP($B256,'Tabelas auxiliares'!$A$65:$C$102,2,FALSE),"")</f>
        <v>Materiais didáticos e serviços - Pesquisa</v>
      </c>
      <c r="H256" s="51" t="str">
        <f>IFERROR(VLOOKUP($B256,'Tabelas auxiliares'!$A$65:$C$102,3,FALSE),"")</f>
        <v>VIDRARIAS / MATERIAL DE CONSUMO / MANUTENÇÃO DE EQUIPAMENTOS / REAGENTES QUIMICOS / MATERIAIS E SERVIÇOS DIVERSOS PARA LABORATORIOS / RACAO PARA ANIMAIS / MATERIAIS PESQUISA NÚCLEOS ESTRATÉGICOS / EPIS PARA LABORATÓRIOS</v>
      </c>
      <c r="I256" t="s">
        <v>4337</v>
      </c>
      <c r="J256" t="s">
        <v>4338</v>
      </c>
      <c r="K256" t="s">
        <v>4339</v>
      </c>
      <c r="L256" t="s">
        <v>4340</v>
      </c>
      <c r="M256" t="s">
        <v>4341</v>
      </c>
      <c r="N256" t="s">
        <v>203</v>
      </c>
      <c r="O256" t="s">
        <v>178</v>
      </c>
      <c r="P256" t="s">
        <v>204</v>
      </c>
      <c r="Q256" t="s">
        <v>179</v>
      </c>
      <c r="R256" t="s">
        <v>176</v>
      </c>
      <c r="S256" t="s">
        <v>4115</v>
      </c>
      <c r="T256" t="s">
        <v>174</v>
      </c>
      <c r="U256" t="s">
        <v>121</v>
      </c>
      <c r="V256" t="s">
        <v>4342</v>
      </c>
      <c r="W256" t="s">
        <v>4343</v>
      </c>
      <c r="X256" s="51" t="str">
        <f t="shared" si="3"/>
        <v>4</v>
      </c>
      <c r="Y256" s="51" t="str">
        <f>IF(T256="","",IF(AND(T256&lt;&gt;'Tabelas auxiliares'!$B$236,T256&lt;&gt;'Tabelas auxiliares'!$B$237),"FOLHA DE PESSOAL",IF(X256='Tabelas auxiliares'!$A$237,"CUSTEIO",IF(X256='Tabelas auxiliares'!$A$236,"INVESTIMENTO","ERRO - VERIFICAR"))))</f>
        <v>INVESTIMENTO</v>
      </c>
      <c r="Z256" s="44">
        <v>98474.18</v>
      </c>
      <c r="AA256" s="44">
        <v>98474.18</v>
      </c>
    </row>
    <row r="257" spans="1:29" x14ac:dyDescent="0.25">
      <c r="A257" t="s">
        <v>1111</v>
      </c>
      <c r="B257" s="73" t="s">
        <v>499</v>
      </c>
      <c r="C257" s="73" t="s">
        <v>1112</v>
      </c>
      <c r="D257" t="s">
        <v>15</v>
      </c>
      <c r="E257" t="s">
        <v>117</v>
      </c>
      <c r="F257" s="51" t="str">
        <f>IFERROR(VLOOKUP(D257,'Tabelas auxiliares'!$A$3:$B$61,2,FALSE),"")</f>
        <v>PROPES - PRÓ-REITORIA DE PESQUISA / CEM</v>
      </c>
      <c r="G257" s="51" t="str">
        <f>IFERROR(VLOOKUP($B257,'Tabelas auxiliares'!$A$65:$C$102,2,FALSE),"")</f>
        <v>Materiais didáticos e serviços - Pesquisa</v>
      </c>
      <c r="H257" s="51" t="str">
        <f>IFERROR(VLOOKUP($B257,'Tabelas auxiliares'!$A$65:$C$102,3,FALSE),"")</f>
        <v>VIDRARIAS / MATERIAL DE CONSUMO / MANUTENÇÃO DE EQUIPAMENTOS / REAGENTES QUIMICOS / MATERIAIS E SERVIÇOS DIVERSOS PARA LABORATORIOS / RACAO PARA ANIMAIS / MATERIAIS PESQUISA NÚCLEOS ESTRATÉGICOS / EPIS PARA LABORATÓRIOS</v>
      </c>
      <c r="I257" t="s">
        <v>4344</v>
      </c>
      <c r="J257" t="s">
        <v>4345</v>
      </c>
      <c r="K257" t="s">
        <v>4346</v>
      </c>
      <c r="L257" t="s">
        <v>4347</v>
      </c>
      <c r="M257" t="s">
        <v>4348</v>
      </c>
      <c r="N257" t="s">
        <v>177</v>
      </c>
      <c r="O257" t="s">
        <v>178</v>
      </c>
      <c r="P257" t="s">
        <v>288</v>
      </c>
      <c r="Q257" t="s">
        <v>179</v>
      </c>
      <c r="R257" t="s">
        <v>176</v>
      </c>
      <c r="S257" t="s">
        <v>120</v>
      </c>
      <c r="T257" t="s">
        <v>174</v>
      </c>
      <c r="U257" t="s">
        <v>119</v>
      </c>
      <c r="V257" t="s">
        <v>2639</v>
      </c>
      <c r="W257" t="s">
        <v>2640</v>
      </c>
      <c r="X257" s="51" t="str">
        <f t="shared" si="3"/>
        <v>3</v>
      </c>
      <c r="Y257" s="51" t="str">
        <f>IF(T257="","",IF(AND(T257&lt;&gt;'Tabelas auxiliares'!$B$236,T257&lt;&gt;'Tabelas auxiliares'!$B$237),"FOLHA DE PESSOAL",IF(X257='Tabelas auxiliares'!$A$237,"CUSTEIO",IF(X257='Tabelas auxiliares'!$A$236,"INVESTIMENTO","ERRO - VERIFICAR"))))</f>
        <v>CUSTEIO</v>
      </c>
      <c r="Z257" s="44">
        <v>15913</v>
      </c>
      <c r="AA257" s="44">
        <v>15913</v>
      </c>
    </row>
    <row r="258" spans="1:29" x14ac:dyDescent="0.25">
      <c r="A258" t="s">
        <v>1111</v>
      </c>
      <c r="B258" s="73" t="s">
        <v>499</v>
      </c>
      <c r="C258" s="73" t="s">
        <v>1112</v>
      </c>
      <c r="D258" t="s">
        <v>15</v>
      </c>
      <c r="E258" t="s">
        <v>117</v>
      </c>
      <c r="F258" s="51" t="str">
        <f>IFERROR(VLOOKUP(D258,'Tabelas auxiliares'!$A$3:$B$61,2,FALSE),"")</f>
        <v>PROPES - PRÓ-REITORIA DE PESQUISA / CEM</v>
      </c>
      <c r="G258" s="51" t="str">
        <f>IFERROR(VLOOKUP($B258,'Tabelas auxiliares'!$A$65:$C$102,2,FALSE),"")</f>
        <v>Materiais didáticos e serviços - Pesquisa</v>
      </c>
      <c r="H258" s="51" t="str">
        <f>IFERROR(VLOOKUP($B258,'Tabelas auxiliares'!$A$65:$C$102,3,FALSE),"")</f>
        <v>VIDRARIAS / MATERIAL DE CONSUMO / MANUTENÇÃO DE EQUIPAMENTOS / REAGENTES QUIMICOS / MATERIAIS E SERVIÇOS DIVERSOS PARA LABORATORIOS / RACAO PARA ANIMAIS / MATERIAIS PESQUISA NÚCLEOS ESTRATÉGICOS / EPIS PARA LABORATÓRIOS</v>
      </c>
      <c r="I258" t="s">
        <v>4349</v>
      </c>
      <c r="J258" t="s">
        <v>4350</v>
      </c>
      <c r="K258" t="s">
        <v>4351</v>
      </c>
      <c r="L258" t="s">
        <v>4352</v>
      </c>
      <c r="M258" t="s">
        <v>4058</v>
      </c>
      <c r="N258" t="s">
        <v>177</v>
      </c>
      <c r="O258" t="s">
        <v>178</v>
      </c>
      <c r="P258" t="s">
        <v>288</v>
      </c>
      <c r="Q258" t="s">
        <v>179</v>
      </c>
      <c r="R258" t="s">
        <v>176</v>
      </c>
      <c r="S258" t="s">
        <v>120</v>
      </c>
      <c r="T258" t="s">
        <v>174</v>
      </c>
      <c r="U258" t="s">
        <v>119</v>
      </c>
      <c r="V258" t="s">
        <v>2645</v>
      </c>
      <c r="W258" t="s">
        <v>2646</v>
      </c>
      <c r="X258" s="51" t="str">
        <f t="shared" si="3"/>
        <v>3</v>
      </c>
      <c r="Y258" s="51" t="str">
        <f>IF(T258="","",IF(AND(T258&lt;&gt;'Tabelas auxiliares'!$B$236,T258&lt;&gt;'Tabelas auxiliares'!$B$237),"FOLHA DE PESSOAL",IF(X258='Tabelas auxiliares'!$A$237,"CUSTEIO",IF(X258='Tabelas auxiliares'!$A$236,"INVESTIMENTO","ERRO - VERIFICAR"))))</f>
        <v>CUSTEIO</v>
      </c>
      <c r="Z258" s="44">
        <v>15000</v>
      </c>
      <c r="AA258" s="44">
        <v>15000</v>
      </c>
    </row>
    <row r="259" spans="1:29" x14ac:dyDescent="0.25">
      <c r="A259" t="s">
        <v>1111</v>
      </c>
      <c r="B259" s="73" t="s">
        <v>499</v>
      </c>
      <c r="C259" s="73" t="s">
        <v>1112</v>
      </c>
      <c r="D259" t="s">
        <v>15</v>
      </c>
      <c r="E259" t="s">
        <v>117</v>
      </c>
      <c r="F259" s="51" t="str">
        <f>IFERROR(VLOOKUP(D259,'Tabelas auxiliares'!$A$3:$B$61,2,FALSE),"")</f>
        <v>PROPES - PRÓ-REITORIA DE PESQUISA / CEM</v>
      </c>
      <c r="G259" s="51" t="str">
        <f>IFERROR(VLOOKUP($B259,'Tabelas auxiliares'!$A$65:$C$102,2,FALSE),"")</f>
        <v>Materiais didáticos e serviços - Pesquisa</v>
      </c>
      <c r="H259" s="51" t="str">
        <f>IFERROR(VLOOKUP($B259,'Tabelas auxiliares'!$A$65:$C$102,3,FALSE),"")</f>
        <v>VIDRARIAS / MATERIAL DE CONSUMO / MANUTENÇÃO DE EQUIPAMENTOS / REAGENTES QUIMICOS / MATERIAIS E SERVIÇOS DIVERSOS PARA LABORATORIOS / RACAO PARA ANIMAIS / MATERIAIS PESQUISA NÚCLEOS ESTRATÉGICOS / EPIS PARA LABORATÓRIOS</v>
      </c>
      <c r="I259" t="s">
        <v>4353</v>
      </c>
      <c r="J259" t="s">
        <v>4345</v>
      </c>
      <c r="K259" t="s">
        <v>4354</v>
      </c>
      <c r="L259" t="s">
        <v>4355</v>
      </c>
      <c r="M259" t="s">
        <v>4348</v>
      </c>
      <c r="N259" t="s">
        <v>177</v>
      </c>
      <c r="O259" t="s">
        <v>178</v>
      </c>
      <c r="P259" t="s">
        <v>288</v>
      </c>
      <c r="Q259" t="s">
        <v>179</v>
      </c>
      <c r="R259" t="s">
        <v>176</v>
      </c>
      <c r="S259" t="s">
        <v>120</v>
      </c>
      <c r="T259" t="s">
        <v>174</v>
      </c>
      <c r="U259" t="s">
        <v>119</v>
      </c>
      <c r="V259" t="s">
        <v>2639</v>
      </c>
      <c r="W259" t="s">
        <v>2640</v>
      </c>
      <c r="X259" s="51" t="str">
        <f t="shared" si="3"/>
        <v>3</v>
      </c>
      <c r="Y259" s="51" t="str">
        <f>IF(T259="","",IF(AND(T259&lt;&gt;'Tabelas auxiliares'!$B$236,T259&lt;&gt;'Tabelas auxiliares'!$B$237),"FOLHA DE PESSOAL",IF(X259='Tabelas auxiliares'!$A$237,"CUSTEIO",IF(X259='Tabelas auxiliares'!$A$236,"INVESTIMENTO","ERRO - VERIFICAR"))))</f>
        <v>CUSTEIO</v>
      </c>
      <c r="Z259" s="44">
        <v>15913</v>
      </c>
      <c r="AA259" s="44">
        <v>15913</v>
      </c>
    </row>
    <row r="260" spans="1:29" x14ac:dyDescent="0.25">
      <c r="A260" t="s">
        <v>1111</v>
      </c>
      <c r="B260" s="73" t="s">
        <v>499</v>
      </c>
      <c r="C260" s="73" t="s">
        <v>1112</v>
      </c>
      <c r="D260" t="s">
        <v>15</v>
      </c>
      <c r="E260" t="s">
        <v>117</v>
      </c>
      <c r="F260" s="51" t="str">
        <f>IFERROR(VLOOKUP(D260,'Tabelas auxiliares'!$A$3:$B$61,2,FALSE),"")</f>
        <v>PROPES - PRÓ-REITORIA DE PESQUISA / CEM</v>
      </c>
      <c r="G260" s="51" t="str">
        <f>IFERROR(VLOOKUP($B260,'Tabelas auxiliares'!$A$65:$C$102,2,FALSE),"")</f>
        <v>Materiais didáticos e serviços - Pesquisa</v>
      </c>
      <c r="H260" s="51" t="str">
        <f>IFERROR(VLOOKUP($B260,'Tabelas auxiliares'!$A$65:$C$102,3,FALSE),"")</f>
        <v>VIDRARIAS / MATERIAL DE CONSUMO / MANUTENÇÃO DE EQUIPAMENTOS / REAGENTES QUIMICOS / MATERIAIS E SERVIÇOS DIVERSOS PARA LABORATORIOS / RACAO PARA ANIMAIS / MATERIAIS PESQUISA NÚCLEOS ESTRATÉGICOS / EPIS PARA LABORATÓRIOS</v>
      </c>
      <c r="I260" t="s">
        <v>3807</v>
      </c>
      <c r="J260" t="s">
        <v>4356</v>
      </c>
      <c r="K260" t="s">
        <v>4357</v>
      </c>
      <c r="L260" t="s">
        <v>4358</v>
      </c>
      <c r="M260" t="s">
        <v>4359</v>
      </c>
      <c r="N260" t="s">
        <v>177</v>
      </c>
      <c r="O260" t="s">
        <v>178</v>
      </c>
      <c r="P260" t="s">
        <v>288</v>
      </c>
      <c r="Q260" t="s">
        <v>179</v>
      </c>
      <c r="R260" t="s">
        <v>176</v>
      </c>
      <c r="S260" t="s">
        <v>120</v>
      </c>
      <c r="T260" t="s">
        <v>174</v>
      </c>
      <c r="U260" t="s">
        <v>119</v>
      </c>
      <c r="V260" t="s">
        <v>793</v>
      </c>
      <c r="W260" t="s">
        <v>680</v>
      </c>
      <c r="X260" s="51" t="str">
        <f t="shared" ref="X260:X323" si="4">LEFT(V260,1)</f>
        <v>3</v>
      </c>
      <c r="Y260" s="51" t="str">
        <f>IF(T260="","",IF(AND(T260&lt;&gt;'Tabelas auxiliares'!$B$236,T260&lt;&gt;'Tabelas auxiliares'!$B$237),"FOLHA DE PESSOAL",IF(X260='Tabelas auxiliares'!$A$237,"CUSTEIO",IF(X260='Tabelas auxiliares'!$A$236,"INVESTIMENTO","ERRO - VERIFICAR"))))</f>
        <v>CUSTEIO</v>
      </c>
      <c r="Z260" s="44">
        <v>1246.6600000000001</v>
      </c>
      <c r="AA260" s="44">
        <v>1246.6600000000001</v>
      </c>
    </row>
    <row r="261" spans="1:29" x14ac:dyDescent="0.25">
      <c r="A261" t="s">
        <v>1111</v>
      </c>
      <c r="B261" s="73" t="s">
        <v>499</v>
      </c>
      <c r="C261" s="73" t="s">
        <v>1112</v>
      </c>
      <c r="D261" t="s">
        <v>15</v>
      </c>
      <c r="E261" t="s">
        <v>117</v>
      </c>
      <c r="F261" s="51" t="str">
        <f>IFERROR(VLOOKUP(D261,'Tabelas auxiliares'!$A$3:$B$61,2,FALSE),"")</f>
        <v>PROPES - PRÓ-REITORIA DE PESQUISA / CEM</v>
      </c>
      <c r="G261" s="51" t="str">
        <f>IFERROR(VLOOKUP($B261,'Tabelas auxiliares'!$A$65:$C$102,2,FALSE),"")</f>
        <v>Materiais didáticos e serviços - Pesquisa</v>
      </c>
      <c r="H261" s="51" t="str">
        <f>IFERROR(VLOOKUP($B261,'Tabelas auxiliares'!$A$65:$C$102,3,FALSE),"")</f>
        <v>VIDRARIAS / MATERIAL DE CONSUMO / MANUTENÇÃO DE EQUIPAMENTOS / REAGENTES QUIMICOS / MATERIAIS E SERVIÇOS DIVERSOS PARA LABORATORIOS / RACAO PARA ANIMAIS / MATERIAIS PESQUISA NÚCLEOS ESTRATÉGICOS / EPIS PARA LABORATÓRIOS</v>
      </c>
      <c r="I261" t="s">
        <v>3807</v>
      </c>
      <c r="J261" t="s">
        <v>4356</v>
      </c>
      <c r="K261" t="s">
        <v>4360</v>
      </c>
      <c r="L261" t="s">
        <v>4358</v>
      </c>
      <c r="M261" t="s">
        <v>4359</v>
      </c>
      <c r="N261" t="s">
        <v>177</v>
      </c>
      <c r="O261" t="s">
        <v>178</v>
      </c>
      <c r="P261" t="s">
        <v>288</v>
      </c>
      <c r="Q261" t="s">
        <v>179</v>
      </c>
      <c r="R261" t="s">
        <v>176</v>
      </c>
      <c r="S261" t="s">
        <v>120</v>
      </c>
      <c r="T261" t="s">
        <v>174</v>
      </c>
      <c r="U261" t="s">
        <v>119</v>
      </c>
      <c r="V261" t="s">
        <v>2645</v>
      </c>
      <c r="W261" t="s">
        <v>2646</v>
      </c>
      <c r="X261" s="51" t="str">
        <f t="shared" si="4"/>
        <v>3</v>
      </c>
      <c r="Y261" s="51" t="str">
        <f>IF(T261="","",IF(AND(T261&lt;&gt;'Tabelas auxiliares'!$B$236,T261&lt;&gt;'Tabelas auxiliares'!$B$237),"FOLHA DE PESSOAL",IF(X261='Tabelas auxiliares'!$A$237,"CUSTEIO",IF(X261='Tabelas auxiliares'!$A$236,"INVESTIMENTO","ERRO - VERIFICAR"))))</f>
        <v>CUSTEIO</v>
      </c>
      <c r="Z261" s="44">
        <v>10000</v>
      </c>
      <c r="AA261" s="44">
        <v>10000</v>
      </c>
    </row>
    <row r="262" spans="1:29" x14ac:dyDescent="0.25">
      <c r="A262" t="s">
        <v>1111</v>
      </c>
      <c r="B262" s="73" t="s">
        <v>499</v>
      </c>
      <c r="C262" s="73" t="s">
        <v>1112</v>
      </c>
      <c r="D262" t="s">
        <v>15</v>
      </c>
      <c r="E262" t="s">
        <v>117</v>
      </c>
      <c r="F262" s="51" t="str">
        <f>IFERROR(VLOOKUP(D262,'Tabelas auxiliares'!$A$3:$B$61,2,FALSE),"")</f>
        <v>PROPES - PRÓ-REITORIA DE PESQUISA / CEM</v>
      </c>
      <c r="G262" s="51" t="str">
        <f>IFERROR(VLOOKUP($B262,'Tabelas auxiliares'!$A$65:$C$102,2,FALSE),"")</f>
        <v>Materiais didáticos e serviços - Pesquisa</v>
      </c>
      <c r="H262" s="51" t="str">
        <f>IFERROR(VLOOKUP($B262,'Tabelas auxiliares'!$A$65:$C$102,3,FALSE),"")</f>
        <v>VIDRARIAS / MATERIAL DE CONSUMO / MANUTENÇÃO DE EQUIPAMENTOS / REAGENTES QUIMICOS / MATERIAIS E SERVIÇOS DIVERSOS PARA LABORATORIOS / RACAO PARA ANIMAIS / MATERIAIS PESQUISA NÚCLEOS ESTRATÉGICOS / EPIS PARA LABORATÓRIOS</v>
      </c>
      <c r="I262" t="s">
        <v>4361</v>
      </c>
      <c r="J262" t="s">
        <v>4362</v>
      </c>
      <c r="K262" t="s">
        <v>4363</v>
      </c>
      <c r="L262" t="s">
        <v>4364</v>
      </c>
      <c r="M262" t="s">
        <v>4365</v>
      </c>
      <c r="N262" t="s">
        <v>177</v>
      </c>
      <c r="O262" t="s">
        <v>178</v>
      </c>
      <c r="P262" t="s">
        <v>288</v>
      </c>
      <c r="Q262" t="s">
        <v>179</v>
      </c>
      <c r="R262" t="s">
        <v>176</v>
      </c>
      <c r="S262" t="s">
        <v>120</v>
      </c>
      <c r="T262" t="s">
        <v>174</v>
      </c>
      <c r="U262" t="s">
        <v>119</v>
      </c>
      <c r="V262" t="s">
        <v>821</v>
      </c>
      <c r="W262" t="s">
        <v>706</v>
      </c>
      <c r="X262" s="51" t="str">
        <f t="shared" si="4"/>
        <v>3</v>
      </c>
      <c r="Y262" s="51" t="str">
        <f>IF(T262="","",IF(AND(T262&lt;&gt;'Tabelas auxiliares'!$B$236,T262&lt;&gt;'Tabelas auxiliares'!$B$237),"FOLHA DE PESSOAL",IF(X262='Tabelas auxiliares'!$A$237,"CUSTEIO",IF(X262='Tabelas auxiliares'!$A$236,"INVESTIMENTO","ERRO - VERIFICAR"))))</f>
        <v>CUSTEIO</v>
      </c>
      <c r="Z262" s="44">
        <v>5271.39</v>
      </c>
      <c r="AA262" s="44">
        <v>3651.07</v>
      </c>
    </row>
    <row r="263" spans="1:29" x14ac:dyDescent="0.25">
      <c r="A263" t="s">
        <v>1111</v>
      </c>
      <c r="B263" s="73" t="s">
        <v>499</v>
      </c>
      <c r="C263" s="73" t="s">
        <v>1112</v>
      </c>
      <c r="D263" t="s">
        <v>15</v>
      </c>
      <c r="E263" t="s">
        <v>117</v>
      </c>
      <c r="F263" s="51" t="str">
        <f>IFERROR(VLOOKUP(D263,'Tabelas auxiliares'!$A$3:$B$61,2,FALSE),"")</f>
        <v>PROPES - PRÓ-REITORIA DE PESQUISA / CEM</v>
      </c>
      <c r="G263" s="51" t="str">
        <f>IFERROR(VLOOKUP($B263,'Tabelas auxiliares'!$A$65:$C$102,2,FALSE),"")</f>
        <v>Materiais didáticos e serviços - Pesquisa</v>
      </c>
      <c r="H263" s="51" t="str">
        <f>IFERROR(VLOOKUP($B263,'Tabelas auxiliares'!$A$65:$C$102,3,FALSE),"")</f>
        <v>VIDRARIAS / MATERIAL DE CONSUMO / MANUTENÇÃO DE EQUIPAMENTOS / REAGENTES QUIMICOS / MATERIAIS E SERVIÇOS DIVERSOS PARA LABORATORIOS / RACAO PARA ANIMAIS / MATERIAIS PESQUISA NÚCLEOS ESTRATÉGICOS / EPIS PARA LABORATÓRIOS</v>
      </c>
      <c r="I263" t="s">
        <v>4366</v>
      </c>
      <c r="J263" t="s">
        <v>4367</v>
      </c>
      <c r="K263" t="s">
        <v>4368</v>
      </c>
      <c r="L263" t="s">
        <v>4369</v>
      </c>
      <c r="M263" t="s">
        <v>4370</v>
      </c>
      <c r="N263" t="s">
        <v>177</v>
      </c>
      <c r="O263" t="s">
        <v>178</v>
      </c>
      <c r="P263" t="s">
        <v>288</v>
      </c>
      <c r="Q263" t="s">
        <v>179</v>
      </c>
      <c r="R263" t="s">
        <v>176</v>
      </c>
      <c r="S263" t="s">
        <v>120</v>
      </c>
      <c r="T263" t="s">
        <v>174</v>
      </c>
      <c r="U263" t="s">
        <v>119</v>
      </c>
      <c r="V263" t="s">
        <v>724</v>
      </c>
      <c r="W263" t="s">
        <v>636</v>
      </c>
      <c r="X263" s="51" t="str">
        <f t="shared" si="4"/>
        <v>3</v>
      </c>
      <c r="Y263" s="51" t="str">
        <f>IF(T263="","",IF(AND(T263&lt;&gt;'Tabelas auxiliares'!$B$236,T263&lt;&gt;'Tabelas auxiliares'!$B$237),"FOLHA DE PESSOAL",IF(X263='Tabelas auxiliares'!$A$237,"CUSTEIO",IF(X263='Tabelas auxiliares'!$A$236,"INVESTIMENTO","ERRO - VERIFICAR"))))</f>
        <v>CUSTEIO</v>
      </c>
      <c r="Z263" s="44">
        <v>6459.25</v>
      </c>
      <c r="AC263" s="44">
        <v>71.09</v>
      </c>
    </row>
    <row r="264" spans="1:29" x14ac:dyDescent="0.25">
      <c r="A264" t="s">
        <v>1111</v>
      </c>
      <c r="B264" s="73" t="s">
        <v>499</v>
      </c>
      <c r="C264" s="73" t="s">
        <v>1112</v>
      </c>
      <c r="D264" t="s">
        <v>15</v>
      </c>
      <c r="E264" t="s">
        <v>117</v>
      </c>
      <c r="F264" s="51" t="str">
        <f>IFERROR(VLOOKUP(D264,'Tabelas auxiliares'!$A$3:$B$61,2,FALSE),"")</f>
        <v>PROPES - PRÓ-REITORIA DE PESQUISA / CEM</v>
      </c>
      <c r="G264" s="51" t="str">
        <f>IFERROR(VLOOKUP($B264,'Tabelas auxiliares'!$A$65:$C$102,2,FALSE),"")</f>
        <v>Materiais didáticos e serviços - Pesquisa</v>
      </c>
      <c r="H264" s="51" t="str">
        <f>IFERROR(VLOOKUP($B264,'Tabelas auxiliares'!$A$65:$C$102,3,FALSE),"")</f>
        <v>VIDRARIAS / MATERIAL DE CONSUMO / MANUTENÇÃO DE EQUIPAMENTOS / REAGENTES QUIMICOS / MATERIAIS E SERVIÇOS DIVERSOS PARA LABORATORIOS / RACAO PARA ANIMAIS / MATERIAIS PESQUISA NÚCLEOS ESTRATÉGICOS / EPIS PARA LABORATÓRIOS</v>
      </c>
      <c r="I264" t="s">
        <v>3092</v>
      </c>
      <c r="J264" t="s">
        <v>4350</v>
      </c>
      <c r="K264" t="s">
        <v>4371</v>
      </c>
      <c r="L264" t="s">
        <v>4352</v>
      </c>
      <c r="M264" t="s">
        <v>4058</v>
      </c>
      <c r="N264" t="s">
        <v>177</v>
      </c>
      <c r="O264" t="s">
        <v>178</v>
      </c>
      <c r="P264" t="s">
        <v>288</v>
      </c>
      <c r="Q264" t="s">
        <v>179</v>
      </c>
      <c r="R264" t="s">
        <v>176</v>
      </c>
      <c r="S264" t="s">
        <v>120</v>
      </c>
      <c r="T264" t="s">
        <v>174</v>
      </c>
      <c r="U264" t="s">
        <v>119</v>
      </c>
      <c r="V264" t="s">
        <v>793</v>
      </c>
      <c r="W264" t="s">
        <v>680</v>
      </c>
      <c r="X264" s="51" t="str">
        <f t="shared" si="4"/>
        <v>3</v>
      </c>
      <c r="Y264" s="51" t="str">
        <f>IF(T264="","",IF(AND(T264&lt;&gt;'Tabelas auxiliares'!$B$236,T264&lt;&gt;'Tabelas auxiliares'!$B$237),"FOLHA DE PESSOAL",IF(X264='Tabelas auxiliares'!$A$237,"CUSTEIO",IF(X264='Tabelas auxiliares'!$A$236,"INVESTIMENTO","ERRO - VERIFICAR"))))</f>
        <v>CUSTEIO</v>
      </c>
      <c r="Z264" s="44">
        <v>6303.19</v>
      </c>
      <c r="AA264" s="44">
        <v>1050.52</v>
      </c>
      <c r="AC264" s="44">
        <v>5252.67</v>
      </c>
    </row>
    <row r="265" spans="1:29" x14ac:dyDescent="0.25">
      <c r="A265" t="s">
        <v>1111</v>
      </c>
      <c r="B265" s="73" t="s">
        <v>499</v>
      </c>
      <c r="C265" s="73" t="s">
        <v>1112</v>
      </c>
      <c r="D265" t="s">
        <v>15</v>
      </c>
      <c r="E265" t="s">
        <v>117</v>
      </c>
      <c r="F265" s="51" t="str">
        <f>IFERROR(VLOOKUP(D265,'Tabelas auxiliares'!$A$3:$B$61,2,FALSE),"")</f>
        <v>PROPES - PRÓ-REITORIA DE PESQUISA / CEM</v>
      </c>
      <c r="G265" s="51" t="str">
        <f>IFERROR(VLOOKUP($B265,'Tabelas auxiliares'!$A$65:$C$102,2,FALSE),"")</f>
        <v>Materiais didáticos e serviços - Pesquisa</v>
      </c>
      <c r="H265" s="51" t="str">
        <f>IFERROR(VLOOKUP($B265,'Tabelas auxiliares'!$A$65:$C$102,3,FALSE),"")</f>
        <v>VIDRARIAS / MATERIAL DE CONSUMO / MANUTENÇÃO DE EQUIPAMENTOS / REAGENTES QUIMICOS / MATERIAIS E SERVIÇOS DIVERSOS PARA LABORATORIOS / RACAO PARA ANIMAIS / MATERIAIS PESQUISA NÚCLEOS ESTRATÉGICOS / EPIS PARA LABORATÓRIOS</v>
      </c>
      <c r="I265" t="s">
        <v>3092</v>
      </c>
      <c r="J265" t="s">
        <v>4350</v>
      </c>
      <c r="K265" t="s">
        <v>4372</v>
      </c>
      <c r="L265" t="s">
        <v>4352</v>
      </c>
      <c r="M265" t="s">
        <v>4058</v>
      </c>
      <c r="N265" t="s">
        <v>177</v>
      </c>
      <c r="O265" t="s">
        <v>178</v>
      </c>
      <c r="P265" t="s">
        <v>288</v>
      </c>
      <c r="Q265" t="s">
        <v>179</v>
      </c>
      <c r="R265" t="s">
        <v>176</v>
      </c>
      <c r="S265" t="s">
        <v>120</v>
      </c>
      <c r="T265" t="s">
        <v>174</v>
      </c>
      <c r="U265" t="s">
        <v>119</v>
      </c>
      <c r="V265" t="s">
        <v>2645</v>
      </c>
      <c r="W265" t="s">
        <v>2646</v>
      </c>
      <c r="X265" s="51" t="str">
        <f t="shared" si="4"/>
        <v>3</v>
      </c>
      <c r="Y265" s="51" t="str">
        <f>IF(T265="","",IF(AND(T265&lt;&gt;'Tabelas auxiliares'!$B$236,T265&lt;&gt;'Tabelas auxiliares'!$B$237),"FOLHA DE PESSOAL",IF(X265='Tabelas auxiliares'!$A$237,"CUSTEIO",IF(X265='Tabelas auxiliares'!$A$236,"INVESTIMENTO","ERRO - VERIFICAR"))))</f>
        <v>CUSTEIO</v>
      </c>
      <c r="Z265" s="44">
        <v>16025.35</v>
      </c>
      <c r="AA265" s="44">
        <v>13525.35</v>
      </c>
      <c r="AC265" s="44">
        <v>2500</v>
      </c>
    </row>
    <row r="266" spans="1:29" x14ac:dyDescent="0.25">
      <c r="A266" t="s">
        <v>1111</v>
      </c>
      <c r="B266" s="73" t="s">
        <v>499</v>
      </c>
      <c r="C266" s="73" t="s">
        <v>1112</v>
      </c>
      <c r="D266" t="s">
        <v>15</v>
      </c>
      <c r="E266" t="s">
        <v>117</v>
      </c>
      <c r="F266" s="51" t="str">
        <f>IFERROR(VLOOKUP(D266,'Tabelas auxiliares'!$A$3:$B$61,2,FALSE),"")</f>
        <v>PROPES - PRÓ-REITORIA DE PESQUISA / CEM</v>
      </c>
      <c r="G266" s="51" t="str">
        <f>IFERROR(VLOOKUP($B266,'Tabelas auxiliares'!$A$65:$C$102,2,FALSE),"")</f>
        <v>Materiais didáticos e serviços - Pesquisa</v>
      </c>
      <c r="H266" s="51" t="str">
        <f>IFERROR(VLOOKUP($B266,'Tabelas auxiliares'!$A$65:$C$102,3,FALSE),"")</f>
        <v>VIDRARIAS / MATERIAL DE CONSUMO / MANUTENÇÃO DE EQUIPAMENTOS / REAGENTES QUIMICOS / MATERIAIS E SERVIÇOS DIVERSOS PARA LABORATORIOS / RACAO PARA ANIMAIS / MATERIAIS PESQUISA NÚCLEOS ESTRATÉGICOS / EPIS PARA LABORATÓRIOS</v>
      </c>
      <c r="I266" t="s">
        <v>3565</v>
      </c>
      <c r="J266" t="s">
        <v>4373</v>
      </c>
      <c r="K266" t="s">
        <v>4374</v>
      </c>
      <c r="L266" t="s">
        <v>4375</v>
      </c>
      <c r="M266" t="s">
        <v>2652</v>
      </c>
      <c r="N266" t="s">
        <v>177</v>
      </c>
      <c r="O266" t="s">
        <v>178</v>
      </c>
      <c r="P266" t="s">
        <v>288</v>
      </c>
      <c r="Q266" t="s">
        <v>179</v>
      </c>
      <c r="R266" t="s">
        <v>176</v>
      </c>
      <c r="S266" t="s">
        <v>120</v>
      </c>
      <c r="T266" t="s">
        <v>174</v>
      </c>
      <c r="U266" t="s">
        <v>119</v>
      </c>
      <c r="V266" t="s">
        <v>786</v>
      </c>
      <c r="W266" t="s">
        <v>674</v>
      </c>
      <c r="X266" s="51" t="str">
        <f t="shared" si="4"/>
        <v>3</v>
      </c>
      <c r="Y266" s="51" t="str">
        <f>IF(T266="","",IF(AND(T266&lt;&gt;'Tabelas auxiliares'!$B$236,T266&lt;&gt;'Tabelas auxiliares'!$B$237),"FOLHA DE PESSOAL",IF(X266='Tabelas auxiliares'!$A$237,"CUSTEIO",IF(X266='Tabelas auxiliares'!$A$236,"INVESTIMENTO","ERRO - VERIFICAR"))))</f>
        <v>CUSTEIO</v>
      </c>
      <c r="Z266" s="44">
        <v>19542.95</v>
      </c>
      <c r="AC266" s="44">
        <v>600</v>
      </c>
    </row>
    <row r="267" spans="1:29" x14ac:dyDescent="0.25">
      <c r="A267" t="s">
        <v>1111</v>
      </c>
      <c r="B267" s="73" t="s">
        <v>499</v>
      </c>
      <c r="C267" s="73" t="s">
        <v>1112</v>
      </c>
      <c r="D267" t="s">
        <v>15</v>
      </c>
      <c r="E267" t="s">
        <v>117</v>
      </c>
      <c r="F267" s="51" t="str">
        <f>IFERROR(VLOOKUP(D267,'Tabelas auxiliares'!$A$3:$B$61,2,FALSE),"")</f>
        <v>PROPES - PRÓ-REITORIA DE PESQUISA / CEM</v>
      </c>
      <c r="G267" s="51" t="str">
        <f>IFERROR(VLOOKUP($B267,'Tabelas auxiliares'!$A$65:$C$102,2,FALSE),"")</f>
        <v>Materiais didáticos e serviços - Pesquisa</v>
      </c>
      <c r="H267" s="51" t="str">
        <f>IFERROR(VLOOKUP($B267,'Tabelas auxiliares'!$A$65:$C$102,3,FALSE),"")</f>
        <v>VIDRARIAS / MATERIAL DE CONSUMO / MANUTENÇÃO DE EQUIPAMENTOS / REAGENTES QUIMICOS / MATERIAIS E SERVIÇOS DIVERSOS PARA LABORATORIOS / RACAO PARA ANIMAIS / MATERIAIS PESQUISA NÚCLEOS ESTRATÉGICOS / EPIS PARA LABORATÓRIOS</v>
      </c>
      <c r="I267" t="s">
        <v>4376</v>
      </c>
      <c r="J267" t="s">
        <v>4377</v>
      </c>
      <c r="K267" t="s">
        <v>4378</v>
      </c>
      <c r="L267" t="s">
        <v>4379</v>
      </c>
      <c r="M267" t="s">
        <v>4380</v>
      </c>
      <c r="N267" t="s">
        <v>177</v>
      </c>
      <c r="O267" t="s">
        <v>178</v>
      </c>
      <c r="P267" t="s">
        <v>288</v>
      </c>
      <c r="Q267" t="s">
        <v>179</v>
      </c>
      <c r="R267" t="s">
        <v>176</v>
      </c>
      <c r="S267" t="s">
        <v>120</v>
      </c>
      <c r="T267" t="s">
        <v>174</v>
      </c>
      <c r="U267" t="s">
        <v>119</v>
      </c>
      <c r="V267" t="s">
        <v>2645</v>
      </c>
      <c r="W267" t="s">
        <v>2646</v>
      </c>
      <c r="X267" s="51" t="str">
        <f t="shared" si="4"/>
        <v>3</v>
      </c>
      <c r="Y267" s="51" t="str">
        <f>IF(T267="","",IF(AND(T267&lt;&gt;'Tabelas auxiliares'!$B$236,T267&lt;&gt;'Tabelas auxiliares'!$B$237),"FOLHA DE PESSOAL",IF(X267='Tabelas auxiliares'!$A$237,"CUSTEIO",IF(X267='Tabelas auxiliares'!$A$236,"INVESTIMENTO","ERRO - VERIFICAR"))))</f>
        <v>CUSTEIO</v>
      </c>
      <c r="Z267" s="44">
        <v>1079.49</v>
      </c>
      <c r="AA267" s="44">
        <v>55.03</v>
      </c>
    </row>
    <row r="268" spans="1:29" x14ac:dyDescent="0.25">
      <c r="A268" t="s">
        <v>1111</v>
      </c>
      <c r="B268" s="73" t="s">
        <v>499</v>
      </c>
      <c r="C268" s="73" t="s">
        <v>1112</v>
      </c>
      <c r="D268" t="s">
        <v>15</v>
      </c>
      <c r="E268" t="s">
        <v>117</v>
      </c>
      <c r="F268" s="51" t="str">
        <f>IFERROR(VLOOKUP(D268,'Tabelas auxiliares'!$A$3:$B$61,2,FALSE),"")</f>
        <v>PROPES - PRÓ-REITORIA DE PESQUISA / CEM</v>
      </c>
      <c r="G268" s="51" t="str">
        <f>IFERROR(VLOOKUP($B268,'Tabelas auxiliares'!$A$65:$C$102,2,FALSE),"")</f>
        <v>Materiais didáticos e serviços - Pesquisa</v>
      </c>
      <c r="H268" s="51" t="str">
        <f>IFERROR(VLOOKUP($B268,'Tabelas auxiliares'!$A$65:$C$102,3,FALSE),"")</f>
        <v>VIDRARIAS / MATERIAL DE CONSUMO / MANUTENÇÃO DE EQUIPAMENTOS / REAGENTES QUIMICOS / MATERIAIS E SERVIÇOS DIVERSOS PARA LABORATORIOS / RACAO PARA ANIMAIS / MATERIAIS PESQUISA NÚCLEOS ESTRATÉGICOS / EPIS PARA LABORATÓRIOS</v>
      </c>
      <c r="I268" t="s">
        <v>3653</v>
      </c>
      <c r="J268" t="s">
        <v>4381</v>
      </c>
      <c r="K268" t="s">
        <v>4382</v>
      </c>
      <c r="L268" t="s">
        <v>4383</v>
      </c>
      <c r="M268" t="s">
        <v>4384</v>
      </c>
      <c r="N268" t="s">
        <v>177</v>
      </c>
      <c r="O268" t="s">
        <v>178</v>
      </c>
      <c r="P268" t="s">
        <v>288</v>
      </c>
      <c r="Q268" t="s">
        <v>179</v>
      </c>
      <c r="R268" t="s">
        <v>176</v>
      </c>
      <c r="S268" t="s">
        <v>120</v>
      </c>
      <c r="T268" t="s">
        <v>174</v>
      </c>
      <c r="U268" t="s">
        <v>119</v>
      </c>
      <c r="V268" t="s">
        <v>2577</v>
      </c>
      <c r="W268" t="s">
        <v>2578</v>
      </c>
      <c r="X268" s="51" t="str">
        <f t="shared" si="4"/>
        <v>3</v>
      </c>
      <c r="Y268" s="51" t="str">
        <f>IF(T268="","",IF(AND(T268&lt;&gt;'Tabelas auxiliares'!$B$236,T268&lt;&gt;'Tabelas auxiliares'!$B$237),"FOLHA DE PESSOAL",IF(X268='Tabelas auxiliares'!$A$237,"CUSTEIO",IF(X268='Tabelas auxiliares'!$A$236,"INVESTIMENTO","ERRO - VERIFICAR"))))</f>
        <v>CUSTEIO</v>
      </c>
      <c r="Z268" s="44">
        <v>7657.86</v>
      </c>
      <c r="AC268" s="44">
        <v>6044.59</v>
      </c>
    </row>
    <row r="269" spans="1:29" x14ac:dyDescent="0.25">
      <c r="A269" t="s">
        <v>1111</v>
      </c>
      <c r="B269" s="73" t="s">
        <v>499</v>
      </c>
      <c r="C269" s="73" t="s">
        <v>1112</v>
      </c>
      <c r="D269" t="s">
        <v>15</v>
      </c>
      <c r="E269" t="s">
        <v>117</v>
      </c>
      <c r="F269" s="51" t="str">
        <f>IFERROR(VLOOKUP(D269,'Tabelas auxiliares'!$A$3:$B$61,2,FALSE),"")</f>
        <v>PROPES - PRÓ-REITORIA DE PESQUISA / CEM</v>
      </c>
      <c r="G269" s="51" t="str">
        <f>IFERROR(VLOOKUP($B269,'Tabelas auxiliares'!$A$65:$C$102,2,FALSE),"")</f>
        <v>Materiais didáticos e serviços - Pesquisa</v>
      </c>
      <c r="H269" s="51" t="str">
        <f>IFERROR(VLOOKUP($B269,'Tabelas auxiliares'!$A$65:$C$102,3,FALSE),"")</f>
        <v>VIDRARIAS / MATERIAL DE CONSUMO / MANUTENÇÃO DE EQUIPAMENTOS / REAGENTES QUIMICOS / MATERIAIS E SERVIÇOS DIVERSOS PARA LABORATORIOS / RACAO PARA ANIMAIS / MATERIAIS PESQUISA NÚCLEOS ESTRATÉGICOS / EPIS PARA LABORATÓRIOS</v>
      </c>
      <c r="I269" t="s">
        <v>4385</v>
      </c>
      <c r="J269" t="s">
        <v>4386</v>
      </c>
      <c r="K269" t="s">
        <v>4387</v>
      </c>
      <c r="L269" t="s">
        <v>4388</v>
      </c>
      <c r="M269" t="s">
        <v>4389</v>
      </c>
      <c r="N269" t="s">
        <v>177</v>
      </c>
      <c r="O269" t="s">
        <v>178</v>
      </c>
      <c r="P269" t="s">
        <v>288</v>
      </c>
      <c r="Q269" t="s">
        <v>179</v>
      </c>
      <c r="R269" t="s">
        <v>176</v>
      </c>
      <c r="S269" t="s">
        <v>120</v>
      </c>
      <c r="T269" t="s">
        <v>319</v>
      </c>
      <c r="U269" t="s">
        <v>4390</v>
      </c>
      <c r="V269" t="s">
        <v>787</v>
      </c>
      <c r="W269" t="s">
        <v>676</v>
      </c>
      <c r="X269" s="51" t="str">
        <f t="shared" si="4"/>
        <v>3</v>
      </c>
      <c r="Y269" s="51" t="str">
        <f>IF(T269="","",IF(AND(T269&lt;&gt;'Tabelas auxiliares'!$B$236,T269&lt;&gt;'Tabelas auxiliares'!$B$237),"FOLHA DE PESSOAL",IF(X269='Tabelas auxiliares'!$A$237,"CUSTEIO",IF(X269='Tabelas auxiliares'!$A$236,"INVESTIMENTO","ERRO - VERIFICAR"))))</f>
        <v>CUSTEIO</v>
      </c>
      <c r="Z269" s="44">
        <v>80000</v>
      </c>
      <c r="AC269" s="44">
        <v>80000</v>
      </c>
    </row>
    <row r="270" spans="1:29" x14ac:dyDescent="0.25">
      <c r="A270" t="s">
        <v>1111</v>
      </c>
      <c r="B270" s="73" t="s">
        <v>499</v>
      </c>
      <c r="C270" s="73" t="s">
        <v>1112</v>
      </c>
      <c r="D270" t="s">
        <v>15</v>
      </c>
      <c r="E270" t="s">
        <v>117</v>
      </c>
      <c r="F270" s="51" t="str">
        <f>IFERROR(VLOOKUP(D270,'Tabelas auxiliares'!$A$3:$B$61,2,FALSE),"")</f>
        <v>PROPES - PRÓ-REITORIA DE PESQUISA / CEM</v>
      </c>
      <c r="G270" s="51" t="str">
        <f>IFERROR(VLOOKUP($B270,'Tabelas auxiliares'!$A$65:$C$102,2,FALSE),"")</f>
        <v>Materiais didáticos e serviços - Pesquisa</v>
      </c>
      <c r="H270" s="51" t="str">
        <f>IFERROR(VLOOKUP($B270,'Tabelas auxiliares'!$A$65:$C$102,3,FALSE),"")</f>
        <v>VIDRARIAS / MATERIAL DE CONSUMO / MANUTENÇÃO DE EQUIPAMENTOS / REAGENTES QUIMICOS / MATERIAIS E SERVIÇOS DIVERSOS PARA LABORATORIOS / RACAO PARA ANIMAIS / MATERIAIS PESQUISA NÚCLEOS ESTRATÉGICOS / EPIS PARA LABORATÓRIOS</v>
      </c>
      <c r="I270" t="s">
        <v>3837</v>
      </c>
      <c r="J270" t="s">
        <v>2635</v>
      </c>
      <c r="K270" t="s">
        <v>4391</v>
      </c>
      <c r="L270" t="s">
        <v>2637</v>
      </c>
      <c r="M270" t="s">
        <v>2638</v>
      </c>
      <c r="N270" t="s">
        <v>177</v>
      </c>
      <c r="O270" t="s">
        <v>178</v>
      </c>
      <c r="P270" t="s">
        <v>288</v>
      </c>
      <c r="Q270" t="s">
        <v>179</v>
      </c>
      <c r="R270" t="s">
        <v>176</v>
      </c>
      <c r="S270" t="s">
        <v>120</v>
      </c>
      <c r="T270" t="s">
        <v>174</v>
      </c>
      <c r="U270" t="s">
        <v>119</v>
      </c>
      <c r="V270" t="s">
        <v>2639</v>
      </c>
      <c r="W270" t="s">
        <v>2640</v>
      </c>
      <c r="X270" s="51" t="str">
        <f t="shared" si="4"/>
        <v>3</v>
      </c>
      <c r="Y270" s="51" t="str">
        <f>IF(T270="","",IF(AND(T270&lt;&gt;'Tabelas auxiliares'!$B$236,T270&lt;&gt;'Tabelas auxiliares'!$B$237),"FOLHA DE PESSOAL",IF(X270='Tabelas auxiliares'!$A$237,"CUSTEIO",IF(X270='Tabelas auxiliares'!$A$236,"INVESTIMENTO","ERRO - VERIFICAR"))))</f>
        <v>CUSTEIO</v>
      </c>
      <c r="Z270" s="44">
        <v>2250</v>
      </c>
      <c r="AC270" s="44">
        <v>2250</v>
      </c>
    </row>
    <row r="271" spans="1:29" x14ac:dyDescent="0.25">
      <c r="A271" t="s">
        <v>1111</v>
      </c>
      <c r="B271" s="73" t="s">
        <v>499</v>
      </c>
      <c r="C271" s="73" t="s">
        <v>1112</v>
      </c>
      <c r="D271" t="s">
        <v>15</v>
      </c>
      <c r="E271" t="s">
        <v>117</v>
      </c>
      <c r="F271" s="51" t="str">
        <f>IFERROR(VLOOKUP(D271,'Tabelas auxiliares'!$A$3:$B$61,2,FALSE),"")</f>
        <v>PROPES - PRÓ-REITORIA DE PESQUISA / CEM</v>
      </c>
      <c r="G271" s="51" t="str">
        <f>IFERROR(VLOOKUP($B271,'Tabelas auxiliares'!$A$65:$C$102,2,FALSE),"")</f>
        <v>Materiais didáticos e serviços - Pesquisa</v>
      </c>
      <c r="H271" s="51" t="str">
        <f>IFERROR(VLOOKUP($B271,'Tabelas auxiliares'!$A$65:$C$102,3,FALSE),"")</f>
        <v>VIDRARIAS / MATERIAL DE CONSUMO / MANUTENÇÃO DE EQUIPAMENTOS / REAGENTES QUIMICOS / MATERIAIS E SERVIÇOS DIVERSOS PARA LABORATORIOS / RACAO PARA ANIMAIS / MATERIAIS PESQUISA NÚCLEOS ESTRATÉGICOS / EPIS PARA LABORATÓRIOS</v>
      </c>
      <c r="I271" t="s">
        <v>4392</v>
      </c>
      <c r="J271" t="s">
        <v>4393</v>
      </c>
      <c r="K271" t="s">
        <v>4394</v>
      </c>
      <c r="L271" t="s">
        <v>4395</v>
      </c>
      <c r="M271" t="s">
        <v>2652</v>
      </c>
      <c r="N271" t="s">
        <v>177</v>
      </c>
      <c r="O271" t="s">
        <v>178</v>
      </c>
      <c r="P271" t="s">
        <v>288</v>
      </c>
      <c r="Q271" t="s">
        <v>179</v>
      </c>
      <c r="R271" t="s">
        <v>176</v>
      </c>
      <c r="S271" t="s">
        <v>180</v>
      </c>
      <c r="T271" t="s">
        <v>174</v>
      </c>
      <c r="U271" t="s">
        <v>119</v>
      </c>
      <c r="V271" t="s">
        <v>786</v>
      </c>
      <c r="W271" t="s">
        <v>674</v>
      </c>
      <c r="X271" s="51" t="str">
        <f t="shared" si="4"/>
        <v>3</v>
      </c>
      <c r="Y271" s="51" t="str">
        <f>IF(T271="","",IF(AND(T271&lt;&gt;'Tabelas auxiliares'!$B$236,T271&lt;&gt;'Tabelas auxiliares'!$B$237),"FOLHA DE PESSOAL",IF(X271='Tabelas auxiliares'!$A$237,"CUSTEIO",IF(X271='Tabelas auxiliares'!$A$236,"INVESTIMENTO","ERRO - VERIFICAR"))))</f>
        <v>CUSTEIO</v>
      </c>
      <c r="Z271" s="44">
        <v>79561.240000000005</v>
      </c>
      <c r="AC271" s="44">
        <v>79561.240000000005</v>
      </c>
    </row>
    <row r="272" spans="1:29" x14ac:dyDescent="0.25">
      <c r="A272" t="s">
        <v>1111</v>
      </c>
      <c r="B272" s="73" t="s">
        <v>499</v>
      </c>
      <c r="C272" s="73" t="s">
        <v>1112</v>
      </c>
      <c r="D272" t="s">
        <v>295</v>
      </c>
      <c r="E272" t="s">
        <v>117</v>
      </c>
      <c r="F272" s="51" t="str">
        <f>IFERROR(VLOOKUP(D272,'Tabelas auxiliares'!$A$3:$B$61,2,FALSE),"")</f>
        <v>PROPES - TRI</v>
      </c>
      <c r="G272" s="51" t="str">
        <f>IFERROR(VLOOKUP($B272,'Tabelas auxiliares'!$A$65:$C$102,2,FALSE),"")</f>
        <v>Materiais didáticos e serviços - Pesquisa</v>
      </c>
      <c r="H272" s="51" t="str">
        <f>IFERROR(VLOOKUP($B272,'Tabelas auxiliares'!$A$65:$C$102,3,FALSE),"")</f>
        <v>VIDRARIAS / MATERIAL DE CONSUMO / MANUTENÇÃO DE EQUIPAMENTOS / REAGENTES QUIMICOS / MATERIAIS E SERVIÇOS DIVERSOS PARA LABORATORIOS / RACAO PARA ANIMAIS / MATERIAIS PESQUISA NÚCLEOS ESTRATÉGICOS / EPIS PARA LABORATÓRIOS</v>
      </c>
      <c r="I272" t="s">
        <v>4396</v>
      </c>
      <c r="J272" t="s">
        <v>4397</v>
      </c>
      <c r="K272" t="s">
        <v>4398</v>
      </c>
      <c r="L272" t="s">
        <v>4399</v>
      </c>
      <c r="M272" t="s">
        <v>4384</v>
      </c>
      <c r="N272" t="s">
        <v>177</v>
      </c>
      <c r="O272" t="s">
        <v>178</v>
      </c>
      <c r="P272" t="s">
        <v>288</v>
      </c>
      <c r="Q272" t="s">
        <v>179</v>
      </c>
      <c r="R272" t="s">
        <v>176</v>
      </c>
      <c r="S272" t="s">
        <v>180</v>
      </c>
      <c r="T272" t="s">
        <v>174</v>
      </c>
      <c r="U272" t="s">
        <v>119</v>
      </c>
      <c r="V272" t="s">
        <v>2645</v>
      </c>
      <c r="W272" t="s">
        <v>2646</v>
      </c>
      <c r="X272" s="51" t="str">
        <f t="shared" si="4"/>
        <v>3</v>
      </c>
      <c r="Y272" s="51" t="str">
        <f>IF(T272="","",IF(AND(T272&lt;&gt;'Tabelas auxiliares'!$B$236,T272&lt;&gt;'Tabelas auxiliares'!$B$237),"FOLHA DE PESSOAL",IF(X272='Tabelas auxiliares'!$A$237,"CUSTEIO",IF(X272='Tabelas auxiliares'!$A$236,"INVESTIMENTO","ERRO - VERIFICAR"))))</f>
        <v>CUSTEIO</v>
      </c>
      <c r="Z272" s="44">
        <v>13196.26</v>
      </c>
      <c r="AA272" s="44">
        <v>9665.8700000000008</v>
      </c>
    </row>
    <row r="273" spans="1:29" x14ac:dyDescent="0.25">
      <c r="A273" t="s">
        <v>1111</v>
      </c>
      <c r="B273" s="73" t="s">
        <v>499</v>
      </c>
      <c r="C273" s="73" t="s">
        <v>1112</v>
      </c>
      <c r="D273" t="s">
        <v>295</v>
      </c>
      <c r="E273" t="s">
        <v>117</v>
      </c>
      <c r="F273" s="51" t="str">
        <f>IFERROR(VLOOKUP(D273,'Tabelas auxiliares'!$A$3:$B$61,2,FALSE),"")</f>
        <v>PROPES - TRI</v>
      </c>
      <c r="G273" s="51" t="str">
        <f>IFERROR(VLOOKUP($B273,'Tabelas auxiliares'!$A$65:$C$102,2,FALSE),"")</f>
        <v>Materiais didáticos e serviços - Pesquisa</v>
      </c>
      <c r="H273" s="51" t="str">
        <f>IFERROR(VLOOKUP($B273,'Tabelas auxiliares'!$A$65:$C$102,3,FALSE),"")</f>
        <v>VIDRARIAS / MATERIAL DE CONSUMO / MANUTENÇÃO DE EQUIPAMENTOS / REAGENTES QUIMICOS / MATERIAIS E SERVIÇOS DIVERSOS PARA LABORATORIOS / RACAO PARA ANIMAIS / MATERIAIS PESQUISA NÚCLEOS ESTRATÉGICOS / EPIS PARA LABORATÓRIOS</v>
      </c>
      <c r="I273" t="s">
        <v>4376</v>
      </c>
      <c r="J273" t="s">
        <v>4377</v>
      </c>
      <c r="K273" t="s">
        <v>4400</v>
      </c>
      <c r="L273" t="s">
        <v>4379</v>
      </c>
      <c r="M273" t="s">
        <v>4380</v>
      </c>
      <c r="N273" t="s">
        <v>177</v>
      </c>
      <c r="O273" t="s">
        <v>178</v>
      </c>
      <c r="P273" t="s">
        <v>288</v>
      </c>
      <c r="Q273" t="s">
        <v>179</v>
      </c>
      <c r="R273" t="s">
        <v>176</v>
      </c>
      <c r="S273" t="s">
        <v>180</v>
      </c>
      <c r="T273" t="s">
        <v>174</v>
      </c>
      <c r="U273" t="s">
        <v>119</v>
      </c>
      <c r="V273" t="s">
        <v>2645</v>
      </c>
      <c r="W273" t="s">
        <v>2646</v>
      </c>
      <c r="X273" s="51" t="str">
        <f t="shared" si="4"/>
        <v>3</v>
      </c>
      <c r="Y273" s="51" t="str">
        <f>IF(T273="","",IF(AND(T273&lt;&gt;'Tabelas auxiliares'!$B$236,T273&lt;&gt;'Tabelas auxiliares'!$B$237),"FOLHA DE PESSOAL",IF(X273='Tabelas auxiliares'!$A$237,"CUSTEIO",IF(X273='Tabelas auxiliares'!$A$236,"INVESTIMENTO","ERRO - VERIFICAR"))))</f>
        <v>CUSTEIO</v>
      </c>
      <c r="Z273" s="44">
        <v>2230.65</v>
      </c>
      <c r="AA273" s="44">
        <v>2230.65</v>
      </c>
    </row>
    <row r="274" spans="1:29" x14ac:dyDescent="0.25">
      <c r="A274" t="s">
        <v>1111</v>
      </c>
      <c r="B274" s="73" t="s">
        <v>499</v>
      </c>
      <c r="C274" s="73" t="s">
        <v>1112</v>
      </c>
      <c r="D274" t="s">
        <v>295</v>
      </c>
      <c r="E274" t="s">
        <v>117</v>
      </c>
      <c r="F274" s="51" t="str">
        <f>IFERROR(VLOOKUP(D274,'Tabelas auxiliares'!$A$3:$B$61,2,FALSE),"")</f>
        <v>PROPES - TRI</v>
      </c>
      <c r="G274" s="51" t="str">
        <f>IFERROR(VLOOKUP($B274,'Tabelas auxiliares'!$A$65:$C$102,2,FALSE),"")</f>
        <v>Materiais didáticos e serviços - Pesquisa</v>
      </c>
      <c r="H274" s="51" t="str">
        <f>IFERROR(VLOOKUP($B274,'Tabelas auxiliares'!$A$65:$C$102,3,FALSE),"")</f>
        <v>VIDRARIAS / MATERIAL DE CONSUMO / MANUTENÇÃO DE EQUIPAMENTOS / REAGENTES QUIMICOS / MATERIAIS E SERVIÇOS DIVERSOS PARA LABORATORIOS / RACAO PARA ANIMAIS / MATERIAIS PESQUISA NÚCLEOS ESTRATÉGICOS / EPIS PARA LABORATÓRIOS</v>
      </c>
      <c r="I274" t="s">
        <v>3653</v>
      </c>
      <c r="J274" t="s">
        <v>4381</v>
      </c>
      <c r="K274" t="s">
        <v>4401</v>
      </c>
      <c r="L274" t="s">
        <v>4383</v>
      </c>
      <c r="M274" t="s">
        <v>4384</v>
      </c>
      <c r="N274" t="s">
        <v>177</v>
      </c>
      <c r="O274" t="s">
        <v>178</v>
      </c>
      <c r="P274" t="s">
        <v>288</v>
      </c>
      <c r="Q274" t="s">
        <v>179</v>
      </c>
      <c r="R274" t="s">
        <v>176</v>
      </c>
      <c r="S274" t="s">
        <v>180</v>
      </c>
      <c r="T274" t="s">
        <v>174</v>
      </c>
      <c r="U274" t="s">
        <v>119</v>
      </c>
      <c r="V274" t="s">
        <v>2577</v>
      </c>
      <c r="W274" t="s">
        <v>2578</v>
      </c>
      <c r="X274" s="51" t="str">
        <f t="shared" si="4"/>
        <v>3</v>
      </c>
      <c r="Y274" s="51" t="str">
        <f>IF(T274="","",IF(AND(T274&lt;&gt;'Tabelas auxiliares'!$B$236,T274&lt;&gt;'Tabelas auxiliares'!$B$237),"FOLHA DE PESSOAL",IF(X274='Tabelas auxiliares'!$A$237,"CUSTEIO",IF(X274='Tabelas auxiliares'!$A$236,"INVESTIMENTO","ERRO - VERIFICAR"))))</f>
        <v>CUSTEIO</v>
      </c>
      <c r="Z274" s="44">
        <v>1252.8</v>
      </c>
    </row>
    <row r="275" spans="1:29" x14ac:dyDescent="0.25">
      <c r="A275" t="s">
        <v>1111</v>
      </c>
      <c r="B275" s="73" t="s">
        <v>502</v>
      </c>
      <c r="C275" s="73" t="s">
        <v>1112</v>
      </c>
      <c r="D275" t="s">
        <v>55</v>
      </c>
      <c r="E275" t="s">
        <v>117</v>
      </c>
      <c r="F275" s="51" t="str">
        <f>IFERROR(VLOOKUP(D275,'Tabelas auxiliares'!$A$3:$B$61,2,FALSE),"")</f>
        <v>PROEC - PRÓ-REITORIA DE EXTENSÃO E CULTURA</v>
      </c>
      <c r="G275" s="51" t="str">
        <f>IFERROR(VLOOKUP($B275,'Tabelas auxiliares'!$A$65:$C$102,2,FALSE),"")</f>
        <v>Materiais didáticos e serviços - Extensão</v>
      </c>
      <c r="H275" s="51" t="str">
        <f>IFERROR(VLOOKUP($B275,'Tabelas auxiliares'!$A$65:$C$102,3,FALSE),"")</f>
        <v>MATERIAL DE CONSUMO / MATERIAIS E SERVIÇOS DIVERSOS PARA ATIVIDADES CULTURAIS E DE EXTENSÃO / SERVIÇOS CORO</v>
      </c>
      <c r="I275" t="s">
        <v>3973</v>
      </c>
      <c r="J275" t="s">
        <v>4402</v>
      </c>
      <c r="K275" t="s">
        <v>4403</v>
      </c>
      <c r="L275" t="s">
        <v>4404</v>
      </c>
      <c r="M275" t="s">
        <v>4405</v>
      </c>
      <c r="N275" t="s">
        <v>177</v>
      </c>
      <c r="O275" t="s">
        <v>178</v>
      </c>
      <c r="P275" t="s">
        <v>288</v>
      </c>
      <c r="Q275" t="s">
        <v>179</v>
      </c>
      <c r="R275" t="s">
        <v>176</v>
      </c>
      <c r="S275" t="s">
        <v>120</v>
      </c>
      <c r="T275" t="s">
        <v>174</v>
      </c>
      <c r="U275" t="s">
        <v>119</v>
      </c>
      <c r="V275" t="s">
        <v>810</v>
      </c>
      <c r="W275" t="s">
        <v>697</v>
      </c>
      <c r="X275" s="51" t="str">
        <f t="shared" si="4"/>
        <v>3</v>
      </c>
      <c r="Y275" s="51" t="str">
        <f>IF(T275="","",IF(AND(T275&lt;&gt;'Tabelas auxiliares'!$B$236,T275&lt;&gt;'Tabelas auxiliares'!$B$237),"FOLHA DE PESSOAL",IF(X275='Tabelas auxiliares'!$A$237,"CUSTEIO",IF(X275='Tabelas auxiliares'!$A$236,"INVESTIMENTO","ERRO - VERIFICAR"))))</f>
        <v>CUSTEIO</v>
      </c>
      <c r="Z275" s="44">
        <v>6933.16</v>
      </c>
      <c r="AA275" s="44">
        <v>6933.16</v>
      </c>
    </row>
    <row r="276" spans="1:29" x14ac:dyDescent="0.25">
      <c r="A276" t="s">
        <v>1111</v>
      </c>
      <c r="B276" s="73" t="s">
        <v>505</v>
      </c>
      <c r="C276" s="73" t="s">
        <v>1112</v>
      </c>
      <c r="D276" t="s">
        <v>55</v>
      </c>
      <c r="E276" t="s">
        <v>117</v>
      </c>
      <c r="F276" s="51" t="str">
        <f>IFERROR(VLOOKUP(D276,'Tabelas auxiliares'!$A$3:$B$61,2,FALSE),"")</f>
        <v>PROEC - PRÓ-REITORIA DE EXTENSÃO E CULTURA</v>
      </c>
      <c r="G276" s="51" t="str">
        <f>IFERROR(VLOOKUP($B276,'Tabelas auxiliares'!$A$65:$C$102,2,FALSE),"")</f>
        <v>Materiais didáticos e serviços - Editora</v>
      </c>
      <c r="H276" s="51" t="str">
        <f>IFERROR(VLOOKUP($B276,'Tabelas auxiliares'!$A$65:$C$102,3,FALSE),"")</f>
        <v>SERVICO DE ENCADERNAÇÃO /MATERIAL DE CONSUMO / MATERIAL PARA ATIVIDADES DA EDITORA / REGISTRO ISBN</v>
      </c>
      <c r="I276" t="s">
        <v>3901</v>
      </c>
      <c r="J276" t="s">
        <v>4406</v>
      </c>
      <c r="K276" t="s">
        <v>4407</v>
      </c>
      <c r="L276" t="s">
        <v>4408</v>
      </c>
      <c r="M276" t="s">
        <v>4409</v>
      </c>
      <c r="N276" t="s">
        <v>177</v>
      </c>
      <c r="O276" t="s">
        <v>178</v>
      </c>
      <c r="P276" t="s">
        <v>288</v>
      </c>
      <c r="Q276" t="s">
        <v>179</v>
      </c>
      <c r="R276" t="s">
        <v>176</v>
      </c>
      <c r="S276" t="s">
        <v>120</v>
      </c>
      <c r="T276" t="s">
        <v>174</v>
      </c>
      <c r="U276" t="s">
        <v>119</v>
      </c>
      <c r="V276" t="s">
        <v>810</v>
      </c>
      <c r="W276" t="s">
        <v>697</v>
      </c>
      <c r="X276" s="51" t="str">
        <f t="shared" si="4"/>
        <v>3</v>
      </c>
      <c r="Y276" s="51" t="str">
        <f>IF(T276="","",IF(AND(T276&lt;&gt;'Tabelas auxiliares'!$B$236,T276&lt;&gt;'Tabelas auxiliares'!$B$237),"FOLHA DE PESSOAL",IF(X276='Tabelas auxiliares'!$A$237,"CUSTEIO",IF(X276='Tabelas auxiliares'!$A$236,"INVESTIMENTO","ERRO - VERIFICAR"))))</f>
        <v>CUSTEIO</v>
      </c>
      <c r="Z276" s="44">
        <v>4096</v>
      </c>
      <c r="AA276" s="44">
        <v>636</v>
      </c>
      <c r="AC276" s="44">
        <v>3460</v>
      </c>
    </row>
    <row r="277" spans="1:29" x14ac:dyDescent="0.25">
      <c r="A277" t="s">
        <v>1111</v>
      </c>
      <c r="B277" s="73" t="s">
        <v>505</v>
      </c>
      <c r="C277" s="73" t="s">
        <v>1112</v>
      </c>
      <c r="D277" t="s">
        <v>55</v>
      </c>
      <c r="E277" t="s">
        <v>117</v>
      </c>
      <c r="F277" s="51" t="str">
        <f>IFERROR(VLOOKUP(D277,'Tabelas auxiliares'!$A$3:$B$61,2,FALSE),"")</f>
        <v>PROEC - PRÓ-REITORIA DE EXTENSÃO E CULTURA</v>
      </c>
      <c r="G277" s="51" t="str">
        <f>IFERROR(VLOOKUP($B277,'Tabelas auxiliares'!$A$65:$C$102,2,FALSE),"")</f>
        <v>Materiais didáticos e serviços - Editora</v>
      </c>
      <c r="H277" s="51" t="str">
        <f>IFERROR(VLOOKUP($B277,'Tabelas auxiliares'!$A$65:$C$102,3,FALSE),"")</f>
        <v>SERVICO DE ENCADERNAÇÃO /MATERIAL DE CONSUMO / MATERIAL PARA ATIVIDADES DA EDITORA / REGISTRO ISBN</v>
      </c>
      <c r="I277" t="s">
        <v>3901</v>
      </c>
      <c r="J277" t="s">
        <v>4406</v>
      </c>
      <c r="K277" t="s">
        <v>4407</v>
      </c>
      <c r="L277" t="s">
        <v>4408</v>
      </c>
      <c r="M277" t="s">
        <v>4409</v>
      </c>
      <c r="N277" t="s">
        <v>177</v>
      </c>
      <c r="O277" t="s">
        <v>178</v>
      </c>
      <c r="P277" t="s">
        <v>288</v>
      </c>
      <c r="Q277" t="s">
        <v>179</v>
      </c>
      <c r="R277" t="s">
        <v>176</v>
      </c>
      <c r="S277" t="s">
        <v>120</v>
      </c>
      <c r="T277" t="s">
        <v>174</v>
      </c>
      <c r="U277" t="s">
        <v>119</v>
      </c>
      <c r="V277" t="s">
        <v>732</v>
      </c>
      <c r="W277" t="s">
        <v>642</v>
      </c>
      <c r="X277" s="51" t="str">
        <f t="shared" si="4"/>
        <v>3</v>
      </c>
      <c r="Y277" s="51" t="str">
        <f>IF(T277="","",IF(AND(T277&lt;&gt;'Tabelas auxiliares'!$B$236,T277&lt;&gt;'Tabelas auxiliares'!$B$237),"FOLHA DE PESSOAL",IF(X277='Tabelas auxiliares'!$A$237,"CUSTEIO",IF(X277='Tabelas auxiliares'!$A$236,"INVESTIMENTO","ERRO - VERIFICAR"))))</f>
        <v>CUSTEIO</v>
      </c>
      <c r="Z277" s="44">
        <v>3258</v>
      </c>
      <c r="AA277" s="44">
        <v>2176</v>
      </c>
      <c r="AC277" s="44">
        <v>1082</v>
      </c>
    </row>
    <row r="278" spans="1:29" x14ac:dyDescent="0.25">
      <c r="A278" t="s">
        <v>1111</v>
      </c>
      <c r="B278" s="73" t="s">
        <v>505</v>
      </c>
      <c r="C278" s="73" t="s">
        <v>1112</v>
      </c>
      <c r="D278" t="s">
        <v>55</v>
      </c>
      <c r="E278" t="s">
        <v>117</v>
      </c>
      <c r="F278" s="51" t="str">
        <f>IFERROR(VLOOKUP(D278,'Tabelas auxiliares'!$A$3:$B$61,2,FALSE),"")</f>
        <v>PROEC - PRÓ-REITORIA DE EXTENSÃO E CULTURA</v>
      </c>
      <c r="G278" s="51" t="str">
        <f>IFERROR(VLOOKUP($B278,'Tabelas auxiliares'!$A$65:$C$102,2,FALSE),"")</f>
        <v>Materiais didáticos e serviços - Editora</v>
      </c>
      <c r="H278" s="51" t="str">
        <f>IFERROR(VLOOKUP($B278,'Tabelas auxiliares'!$A$65:$C$102,3,FALSE),"")</f>
        <v>SERVICO DE ENCADERNAÇÃO /MATERIAL DE CONSUMO / MATERIAL PARA ATIVIDADES DA EDITORA / REGISTRO ISBN</v>
      </c>
      <c r="I278" t="s">
        <v>4410</v>
      </c>
      <c r="J278" t="s">
        <v>4406</v>
      </c>
      <c r="K278" t="s">
        <v>4411</v>
      </c>
      <c r="L278" t="s">
        <v>4412</v>
      </c>
      <c r="M278" t="s">
        <v>4409</v>
      </c>
      <c r="N278" t="s">
        <v>177</v>
      </c>
      <c r="O278" t="s">
        <v>178</v>
      </c>
      <c r="P278" t="s">
        <v>288</v>
      </c>
      <c r="Q278" t="s">
        <v>179</v>
      </c>
      <c r="R278" t="s">
        <v>176</v>
      </c>
      <c r="S278" t="s">
        <v>120</v>
      </c>
      <c r="T278" t="s">
        <v>174</v>
      </c>
      <c r="U278" t="s">
        <v>119</v>
      </c>
      <c r="V278" t="s">
        <v>815</v>
      </c>
      <c r="W278" t="s">
        <v>702</v>
      </c>
      <c r="X278" s="51" t="str">
        <f t="shared" si="4"/>
        <v>3</v>
      </c>
      <c r="Y278" s="51" t="str">
        <f>IF(T278="","",IF(AND(T278&lt;&gt;'Tabelas auxiliares'!$B$236,T278&lt;&gt;'Tabelas auxiliares'!$B$237),"FOLHA DE PESSOAL",IF(X278='Tabelas auxiliares'!$A$237,"CUSTEIO",IF(X278='Tabelas auxiliares'!$A$236,"INVESTIMENTO","ERRO - VERIFICAR"))))</f>
        <v>CUSTEIO</v>
      </c>
      <c r="Z278" s="44">
        <v>44908</v>
      </c>
      <c r="AA278" s="44">
        <v>12204</v>
      </c>
      <c r="AC278" s="44">
        <v>32704</v>
      </c>
    </row>
    <row r="279" spans="1:29" x14ac:dyDescent="0.25">
      <c r="A279" t="s">
        <v>1111</v>
      </c>
      <c r="B279" s="73" t="s">
        <v>505</v>
      </c>
      <c r="C279" s="73" t="s">
        <v>1112</v>
      </c>
      <c r="D279" t="s">
        <v>57</v>
      </c>
      <c r="E279" t="s">
        <v>117</v>
      </c>
      <c r="F279" s="51" t="str">
        <f>IFERROR(VLOOKUP(D279,'Tabelas auxiliares'!$A$3:$B$61,2,FALSE),"")</f>
        <v>EDITORA DA UFABC</v>
      </c>
      <c r="G279" s="51" t="str">
        <f>IFERROR(VLOOKUP($B279,'Tabelas auxiliares'!$A$65:$C$102,2,FALSE),"")</f>
        <v>Materiais didáticos e serviços - Editora</v>
      </c>
      <c r="H279" s="51" t="str">
        <f>IFERROR(VLOOKUP($B279,'Tabelas auxiliares'!$A$65:$C$102,3,FALSE),"")</f>
        <v>SERVICO DE ENCADERNAÇÃO /MATERIAL DE CONSUMO / MATERIAL PARA ATIVIDADES DA EDITORA / REGISTRO ISBN</v>
      </c>
      <c r="I279" t="s">
        <v>4413</v>
      </c>
      <c r="J279" t="s">
        <v>4406</v>
      </c>
      <c r="K279" t="s">
        <v>4414</v>
      </c>
      <c r="L279" t="s">
        <v>4412</v>
      </c>
      <c r="M279" t="s">
        <v>4409</v>
      </c>
      <c r="N279" t="s">
        <v>177</v>
      </c>
      <c r="O279" t="s">
        <v>178</v>
      </c>
      <c r="P279" t="s">
        <v>288</v>
      </c>
      <c r="Q279" t="s">
        <v>179</v>
      </c>
      <c r="R279" t="s">
        <v>176</v>
      </c>
      <c r="S279" t="s">
        <v>120</v>
      </c>
      <c r="T279" t="s">
        <v>174</v>
      </c>
      <c r="U279" t="s">
        <v>119</v>
      </c>
      <c r="V279" t="s">
        <v>810</v>
      </c>
      <c r="W279" t="s">
        <v>697</v>
      </c>
      <c r="X279" s="51" t="str">
        <f t="shared" si="4"/>
        <v>3</v>
      </c>
      <c r="Y279" s="51" t="str">
        <f>IF(T279="","",IF(AND(T279&lt;&gt;'Tabelas auxiliares'!$B$236,T279&lt;&gt;'Tabelas auxiliares'!$B$237),"FOLHA DE PESSOAL",IF(X279='Tabelas auxiliares'!$A$237,"CUSTEIO",IF(X279='Tabelas auxiliares'!$A$236,"INVESTIMENTO","ERRO - VERIFICAR"))))</f>
        <v>CUSTEIO</v>
      </c>
      <c r="Z279" s="44">
        <v>604</v>
      </c>
      <c r="AA279" s="44">
        <v>220</v>
      </c>
      <c r="AC279" s="44">
        <v>384</v>
      </c>
    </row>
    <row r="280" spans="1:29" x14ac:dyDescent="0.25">
      <c r="A280" t="s">
        <v>1111</v>
      </c>
      <c r="B280" s="73" t="s">
        <v>505</v>
      </c>
      <c r="C280" s="73" t="s">
        <v>1112</v>
      </c>
      <c r="D280" t="s">
        <v>57</v>
      </c>
      <c r="E280" t="s">
        <v>117</v>
      </c>
      <c r="F280" s="51" t="str">
        <f>IFERROR(VLOOKUP(D280,'Tabelas auxiliares'!$A$3:$B$61,2,FALSE),"")</f>
        <v>EDITORA DA UFABC</v>
      </c>
      <c r="G280" s="51" t="str">
        <f>IFERROR(VLOOKUP($B280,'Tabelas auxiliares'!$A$65:$C$102,2,FALSE),"")</f>
        <v>Materiais didáticos e serviços - Editora</v>
      </c>
      <c r="H280" s="51" t="str">
        <f>IFERROR(VLOOKUP($B280,'Tabelas auxiliares'!$A$65:$C$102,3,FALSE),"")</f>
        <v>SERVICO DE ENCADERNAÇÃO /MATERIAL DE CONSUMO / MATERIAL PARA ATIVIDADES DA EDITORA / REGISTRO ISBN</v>
      </c>
      <c r="I280" t="s">
        <v>4413</v>
      </c>
      <c r="J280" t="s">
        <v>4406</v>
      </c>
      <c r="K280" t="s">
        <v>4414</v>
      </c>
      <c r="L280" t="s">
        <v>4412</v>
      </c>
      <c r="M280" t="s">
        <v>4409</v>
      </c>
      <c r="N280" t="s">
        <v>177</v>
      </c>
      <c r="O280" t="s">
        <v>178</v>
      </c>
      <c r="P280" t="s">
        <v>288</v>
      </c>
      <c r="Q280" t="s">
        <v>179</v>
      </c>
      <c r="R280" t="s">
        <v>176</v>
      </c>
      <c r="S280" t="s">
        <v>120</v>
      </c>
      <c r="T280" t="s">
        <v>174</v>
      </c>
      <c r="U280" t="s">
        <v>119</v>
      </c>
      <c r="V280" t="s">
        <v>732</v>
      </c>
      <c r="W280" t="s">
        <v>642</v>
      </c>
      <c r="X280" s="51" t="str">
        <f t="shared" si="4"/>
        <v>3</v>
      </c>
      <c r="Y280" s="51" t="str">
        <f>IF(T280="","",IF(AND(T280&lt;&gt;'Tabelas auxiliares'!$B$236,T280&lt;&gt;'Tabelas auxiliares'!$B$237),"FOLHA DE PESSOAL",IF(X280='Tabelas auxiliares'!$A$237,"CUSTEIO",IF(X280='Tabelas auxiliares'!$A$236,"INVESTIMENTO","ERRO - VERIFICAR"))))</f>
        <v>CUSTEIO</v>
      </c>
      <c r="Z280" s="44">
        <v>1179</v>
      </c>
      <c r="AA280" s="44">
        <v>1179</v>
      </c>
    </row>
    <row r="281" spans="1:29" x14ac:dyDescent="0.25">
      <c r="A281" t="s">
        <v>1111</v>
      </c>
      <c r="B281" s="73" t="s">
        <v>505</v>
      </c>
      <c r="C281" s="73" t="s">
        <v>1112</v>
      </c>
      <c r="D281" t="s">
        <v>57</v>
      </c>
      <c r="E281" t="s">
        <v>117</v>
      </c>
      <c r="F281" s="51" t="str">
        <f>IFERROR(VLOOKUP(D281,'Tabelas auxiliares'!$A$3:$B$61,2,FALSE),"")</f>
        <v>EDITORA DA UFABC</v>
      </c>
      <c r="G281" s="51" t="str">
        <f>IFERROR(VLOOKUP($B281,'Tabelas auxiliares'!$A$65:$C$102,2,FALSE),"")</f>
        <v>Materiais didáticos e serviços - Editora</v>
      </c>
      <c r="H281" s="51" t="str">
        <f>IFERROR(VLOOKUP($B281,'Tabelas auxiliares'!$A$65:$C$102,3,FALSE),"")</f>
        <v>SERVICO DE ENCADERNAÇÃO /MATERIAL DE CONSUMO / MATERIAL PARA ATIVIDADES DA EDITORA / REGISTRO ISBN</v>
      </c>
      <c r="I281" t="s">
        <v>4413</v>
      </c>
      <c r="J281" t="s">
        <v>4406</v>
      </c>
      <c r="K281" t="s">
        <v>4415</v>
      </c>
      <c r="L281" t="s">
        <v>4412</v>
      </c>
      <c r="M281" t="s">
        <v>4409</v>
      </c>
      <c r="N281" t="s">
        <v>177</v>
      </c>
      <c r="O281" t="s">
        <v>178</v>
      </c>
      <c r="P281" t="s">
        <v>288</v>
      </c>
      <c r="Q281" t="s">
        <v>179</v>
      </c>
      <c r="R281" t="s">
        <v>176</v>
      </c>
      <c r="S281" t="s">
        <v>120</v>
      </c>
      <c r="T281" t="s">
        <v>174</v>
      </c>
      <c r="U281" t="s">
        <v>119</v>
      </c>
      <c r="V281" t="s">
        <v>815</v>
      </c>
      <c r="W281" t="s">
        <v>702</v>
      </c>
      <c r="X281" s="51" t="str">
        <f t="shared" si="4"/>
        <v>3</v>
      </c>
      <c r="Y281" s="51" t="str">
        <f>IF(T281="","",IF(AND(T281&lt;&gt;'Tabelas auxiliares'!$B$236,T281&lt;&gt;'Tabelas auxiliares'!$B$237),"FOLHA DE PESSOAL",IF(X281='Tabelas auxiliares'!$A$237,"CUSTEIO",IF(X281='Tabelas auxiliares'!$A$236,"INVESTIMENTO","ERRO - VERIFICAR"))))</f>
        <v>CUSTEIO</v>
      </c>
      <c r="Z281" s="44">
        <v>1830</v>
      </c>
      <c r="AA281" s="44">
        <v>1830</v>
      </c>
    </row>
    <row r="282" spans="1:29" x14ac:dyDescent="0.25">
      <c r="A282" t="s">
        <v>1111</v>
      </c>
      <c r="B282" s="73" t="s">
        <v>505</v>
      </c>
      <c r="C282" s="73" t="s">
        <v>1112</v>
      </c>
      <c r="D282" t="s">
        <v>57</v>
      </c>
      <c r="E282" t="s">
        <v>117</v>
      </c>
      <c r="F282" s="51" t="str">
        <f>IFERROR(VLOOKUP(D282,'Tabelas auxiliares'!$A$3:$B$61,2,FALSE),"")</f>
        <v>EDITORA DA UFABC</v>
      </c>
      <c r="G282" s="51" t="str">
        <f>IFERROR(VLOOKUP($B282,'Tabelas auxiliares'!$A$65:$C$102,2,FALSE),"")</f>
        <v>Materiais didáticos e serviços - Editora</v>
      </c>
      <c r="H282" s="51" t="str">
        <f>IFERROR(VLOOKUP($B282,'Tabelas auxiliares'!$A$65:$C$102,3,FALSE),"")</f>
        <v>SERVICO DE ENCADERNAÇÃO /MATERIAL DE CONSUMO / MATERIAL PARA ATIVIDADES DA EDITORA / REGISTRO ISBN</v>
      </c>
      <c r="I282" t="s">
        <v>4410</v>
      </c>
      <c r="J282" t="s">
        <v>4406</v>
      </c>
      <c r="K282" t="s">
        <v>4416</v>
      </c>
      <c r="L282" t="s">
        <v>4412</v>
      </c>
      <c r="M282" t="s">
        <v>4409</v>
      </c>
      <c r="N282" t="s">
        <v>177</v>
      </c>
      <c r="O282" t="s">
        <v>178</v>
      </c>
      <c r="P282" t="s">
        <v>288</v>
      </c>
      <c r="Q282" t="s">
        <v>179</v>
      </c>
      <c r="R282" t="s">
        <v>176</v>
      </c>
      <c r="S282" t="s">
        <v>120</v>
      </c>
      <c r="T282" t="s">
        <v>174</v>
      </c>
      <c r="U282" t="s">
        <v>119</v>
      </c>
      <c r="V282" t="s">
        <v>810</v>
      </c>
      <c r="W282" t="s">
        <v>697</v>
      </c>
      <c r="X282" s="51" t="str">
        <f t="shared" si="4"/>
        <v>3</v>
      </c>
      <c r="Y282" s="51" t="str">
        <f>IF(T282="","",IF(AND(T282&lt;&gt;'Tabelas auxiliares'!$B$236,T282&lt;&gt;'Tabelas auxiliares'!$B$237),"FOLHA DE PESSOAL",IF(X282='Tabelas auxiliares'!$A$237,"CUSTEIO",IF(X282='Tabelas auxiliares'!$A$236,"INVESTIMENTO","ERRO - VERIFICAR"))))</f>
        <v>CUSTEIO</v>
      </c>
      <c r="Z282" s="44">
        <v>7108</v>
      </c>
      <c r="AA282" s="44">
        <v>2759</v>
      </c>
      <c r="AC282" s="44">
        <v>4349</v>
      </c>
    </row>
    <row r="283" spans="1:29" x14ac:dyDescent="0.25">
      <c r="A283" t="s">
        <v>1111</v>
      </c>
      <c r="B283" s="73" t="s">
        <v>505</v>
      </c>
      <c r="C283" s="73" t="s">
        <v>1112</v>
      </c>
      <c r="D283" t="s">
        <v>57</v>
      </c>
      <c r="E283" t="s">
        <v>117</v>
      </c>
      <c r="F283" s="51" t="str">
        <f>IFERROR(VLOOKUP(D283,'Tabelas auxiliares'!$A$3:$B$61,2,FALSE),"")</f>
        <v>EDITORA DA UFABC</v>
      </c>
      <c r="G283" s="51" t="str">
        <f>IFERROR(VLOOKUP($B283,'Tabelas auxiliares'!$A$65:$C$102,2,FALSE),"")</f>
        <v>Materiais didáticos e serviços - Editora</v>
      </c>
      <c r="H283" s="51" t="str">
        <f>IFERROR(VLOOKUP($B283,'Tabelas auxiliares'!$A$65:$C$102,3,FALSE),"")</f>
        <v>SERVICO DE ENCADERNAÇÃO /MATERIAL DE CONSUMO / MATERIAL PARA ATIVIDADES DA EDITORA / REGISTRO ISBN</v>
      </c>
      <c r="I283" t="s">
        <v>4410</v>
      </c>
      <c r="J283" t="s">
        <v>4406</v>
      </c>
      <c r="K283" t="s">
        <v>4416</v>
      </c>
      <c r="L283" t="s">
        <v>4412</v>
      </c>
      <c r="M283" t="s">
        <v>4409</v>
      </c>
      <c r="N283" t="s">
        <v>177</v>
      </c>
      <c r="O283" t="s">
        <v>178</v>
      </c>
      <c r="P283" t="s">
        <v>288</v>
      </c>
      <c r="Q283" t="s">
        <v>179</v>
      </c>
      <c r="R283" t="s">
        <v>176</v>
      </c>
      <c r="S283" t="s">
        <v>120</v>
      </c>
      <c r="T283" t="s">
        <v>174</v>
      </c>
      <c r="U283" t="s">
        <v>119</v>
      </c>
      <c r="V283" t="s">
        <v>732</v>
      </c>
      <c r="W283" t="s">
        <v>642</v>
      </c>
      <c r="X283" s="51" t="str">
        <f t="shared" si="4"/>
        <v>3</v>
      </c>
      <c r="Y283" s="51" t="str">
        <f>IF(T283="","",IF(AND(T283&lt;&gt;'Tabelas auxiliares'!$B$236,T283&lt;&gt;'Tabelas auxiliares'!$B$237),"FOLHA DE PESSOAL",IF(X283='Tabelas auxiliares'!$A$237,"CUSTEIO",IF(X283='Tabelas auxiliares'!$A$236,"INVESTIMENTO","ERRO - VERIFICAR"))))</f>
        <v>CUSTEIO</v>
      </c>
      <c r="Z283" s="44">
        <v>120</v>
      </c>
      <c r="AC283" s="44">
        <v>120</v>
      </c>
    </row>
    <row r="284" spans="1:29" x14ac:dyDescent="0.25">
      <c r="A284" t="s">
        <v>1111</v>
      </c>
      <c r="B284" s="73" t="s">
        <v>505</v>
      </c>
      <c r="C284" s="73" t="s">
        <v>1112</v>
      </c>
      <c r="D284" t="s">
        <v>57</v>
      </c>
      <c r="E284" t="s">
        <v>117</v>
      </c>
      <c r="F284" s="51" t="str">
        <f>IFERROR(VLOOKUP(D284,'Tabelas auxiliares'!$A$3:$B$61,2,FALSE),"")</f>
        <v>EDITORA DA UFABC</v>
      </c>
      <c r="G284" s="51" t="str">
        <f>IFERROR(VLOOKUP($B284,'Tabelas auxiliares'!$A$65:$C$102,2,FALSE),"")</f>
        <v>Materiais didáticos e serviços - Editora</v>
      </c>
      <c r="H284" s="51" t="str">
        <f>IFERROR(VLOOKUP($B284,'Tabelas auxiliares'!$A$65:$C$102,3,FALSE),"")</f>
        <v>SERVICO DE ENCADERNAÇÃO /MATERIAL DE CONSUMO / MATERIAL PARA ATIVIDADES DA EDITORA / REGISTRO ISBN</v>
      </c>
      <c r="I284" t="s">
        <v>4410</v>
      </c>
      <c r="J284" t="s">
        <v>4406</v>
      </c>
      <c r="K284" t="s">
        <v>4417</v>
      </c>
      <c r="L284" t="s">
        <v>4412</v>
      </c>
      <c r="M284" t="s">
        <v>4409</v>
      </c>
      <c r="N284" t="s">
        <v>177</v>
      </c>
      <c r="O284" t="s">
        <v>178</v>
      </c>
      <c r="P284" t="s">
        <v>288</v>
      </c>
      <c r="Q284" t="s">
        <v>179</v>
      </c>
      <c r="R284" t="s">
        <v>176</v>
      </c>
      <c r="S284" t="s">
        <v>120</v>
      </c>
      <c r="T284" t="s">
        <v>174</v>
      </c>
      <c r="U284" t="s">
        <v>119</v>
      </c>
      <c r="V284" t="s">
        <v>815</v>
      </c>
      <c r="W284" t="s">
        <v>702</v>
      </c>
      <c r="X284" s="51" t="str">
        <f t="shared" si="4"/>
        <v>3</v>
      </c>
      <c r="Y284" s="51" t="str">
        <f>IF(T284="","",IF(AND(T284&lt;&gt;'Tabelas auxiliares'!$B$236,T284&lt;&gt;'Tabelas auxiliares'!$B$237),"FOLHA DE PESSOAL",IF(X284='Tabelas auxiliares'!$A$237,"CUSTEIO",IF(X284='Tabelas auxiliares'!$A$236,"INVESTIMENTO","ERRO - VERIFICAR"))))</f>
        <v>CUSTEIO</v>
      </c>
      <c r="Z284" s="44">
        <v>53361</v>
      </c>
      <c r="AA284" s="44">
        <v>12447</v>
      </c>
      <c r="AC284" s="44">
        <v>40914</v>
      </c>
    </row>
    <row r="285" spans="1:29" x14ac:dyDescent="0.25">
      <c r="A285" t="s">
        <v>1111</v>
      </c>
      <c r="B285" s="73" t="s">
        <v>505</v>
      </c>
      <c r="C285" s="73" t="s">
        <v>1112</v>
      </c>
      <c r="D285" t="s">
        <v>57</v>
      </c>
      <c r="E285" t="s">
        <v>117</v>
      </c>
      <c r="F285" s="51" t="str">
        <f>IFERROR(VLOOKUP(D285,'Tabelas auxiliares'!$A$3:$B$61,2,FALSE),"")</f>
        <v>EDITORA DA UFABC</v>
      </c>
      <c r="G285" s="51" t="str">
        <f>IFERROR(VLOOKUP($B285,'Tabelas auxiliares'!$A$65:$C$102,2,FALSE),"")</f>
        <v>Materiais didáticos e serviços - Editora</v>
      </c>
      <c r="H285" s="51" t="str">
        <f>IFERROR(VLOOKUP($B285,'Tabelas auxiliares'!$A$65:$C$102,3,FALSE),"")</f>
        <v>SERVICO DE ENCADERNAÇÃO /MATERIAL DE CONSUMO / MATERIAL PARA ATIVIDADES DA EDITORA / REGISTRO ISBN</v>
      </c>
      <c r="I285" t="s">
        <v>4418</v>
      </c>
      <c r="J285" t="s">
        <v>4419</v>
      </c>
      <c r="K285" t="s">
        <v>4420</v>
      </c>
      <c r="L285" t="s">
        <v>4421</v>
      </c>
      <c r="M285" t="s">
        <v>3936</v>
      </c>
      <c r="N285" t="s">
        <v>177</v>
      </c>
      <c r="O285" t="s">
        <v>178</v>
      </c>
      <c r="P285" t="s">
        <v>288</v>
      </c>
      <c r="Q285" t="s">
        <v>179</v>
      </c>
      <c r="R285" t="s">
        <v>176</v>
      </c>
      <c r="S285" t="s">
        <v>120</v>
      </c>
      <c r="T285" t="s">
        <v>174</v>
      </c>
      <c r="U285" t="s">
        <v>119</v>
      </c>
      <c r="V285" t="s">
        <v>732</v>
      </c>
      <c r="W285" t="s">
        <v>642</v>
      </c>
      <c r="X285" s="51" t="str">
        <f t="shared" si="4"/>
        <v>3</v>
      </c>
      <c r="Y285" s="51" t="str">
        <f>IF(T285="","",IF(AND(T285&lt;&gt;'Tabelas auxiliares'!$B$236,T285&lt;&gt;'Tabelas auxiliares'!$B$237),"FOLHA DE PESSOAL",IF(X285='Tabelas auxiliares'!$A$237,"CUSTEIO",IF(X285='Tabelas auxiliares'!$A$236,"INVESTIMENTO","ERRO - VERIFICAR"))))</f>
        <v>CUSTEIO</v>
      </c>
      <c r="Z285" s="44">
        <v>1034</v>
      </c>
      <c r="AA285" s="44">
        <v>840</v>
      </c>
      <c r="AC285" s="44">
        <v>194</v>
      </c>
    </row>
    <row r="286" spans="1:29" x14ac:dyDescent="0.25">
      <c r="A286" t="s">
        <v>1111</v>
      </c>
      <c r="B286" s="73" t="s">
        <v>508</v>
      </c>
      <c r="C286" s="73" t="s">
        <v>1112</v>
      </c>
      <c r="D286" t="s">
        <v>31</v>
      </c>
      <c r="E286" t="s">
        <v>117</v>
      </c>
      <c r="F286" s="51" t="str">
        <f>IFERROR(VLOOKUP(D286,'Tabelas auxiliares'!$A$3:$B$61,2,FALSE),"")</f>
        <v>ACI - SERVIÇOS GRÁFICOS * D.U.C</v>
      </c>
      <c r="G286" s="51" t="str">
        <f>IFERROR(VLOOKUP($B286,'Tabelas auxiliares'!$A$65:$C$102,2,FALSE),"")</f>
        <v>Materiais de consumo e serviços não acadêmicos</v>
      </c>
      <c r="H286" s="51" t="str">
        <f>IFERROR(VLOOKUP($B286,'Tabelas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6" t="s">
        <v>4422</v>
      </c>
      <c r="J286" t="s">
        <v>4423</v>
      </c>
      <c r="K286" t="s">
        <v>4424</v>
      </c>
      <c r="L286" t="s">
        <v>4425</v>
      </c>
      <c r="M286" t="s">
        <v>360</v>
      </c>
      <c r="N286" t="s">
        <v>177</v>
      </c>
      <c r="O286" t="s">
        <v>178</v>
      </c>
      <c r="P286" t="s">
        <v>288</v>
      </c>
      <c r="Q286" t="s">
        <v>179</v>
      </c>
      <c r="R286" t="s">
        <v>176</v>
      </c>
      <c r="S286" t="s">
        <v>120</v>
      </c>
      <c r="T286" t="s">
        <v>174</v>
      </c>
      <c r="U286" t="s">
        <v>119</v>
      </c>
      <c r="V286" t="s">
        <v>732</v>
      </c>
      <c r="W286" t="s">
        <v>642</v>
      </c>
      <c r="X286" s="51" t="str">
        <f t="shared" si="4"/>
        <v>3</v>
      </c>
      <c r="Y286" s="51" t="str">
        <f>IF(T286="","",IF(AND(T286&lt;&gt;'Tabelas auxiliares'!$B$236,T286&lt;&gt;'Tabelas auxiliares'!$B$237),"FOLHA DE PESSOAL",IF(X286='Tabelas auxiliares'!$A$237,"CUSTEIO",IF(X286='Tabelas auxiliares'!$A$236,"INVESTIMENTO","ERRO - VERIFICAR"))))</f>
        <v>CUSTEIO</v>
      </c>
      <c r="Z286" s="44">
        <v>159.72999999999999</v>
      </c>
      <c r="AA286" s="44">
        <v>159.72999999999999</v>
      </c>
    </row>
    <row r="287" spans="1:29" x14ac:dyDescent="0.25">
      <c r="A287" t="s">
        <v>1111</v>
      </c>
      <c r="B287" s="73" t="s">
        <v>508</v>
      </c>
      <c r="C287" s="73" t="s">
        <v>1112</v>
      </c>
      <c r="D287" t="s">
        <v>31</v>
      </c>
      <c r="E287" t="s">
        <v>117</v>
      </c>
      <c r="F287" s="51" t="str">
        <f>IFERROR(VLOOKUP(D287,'Tabelas auxiliares'!$A$3:$B$61,2,FALSE),"")</f>
        <v>ACI - SERVIÇOS GRÁFICOS * D.U.C</v>
      </c>
      <c r="G287" s="51" t="str">
        <f>IFERROR(VLOOKUP($B287,'Tabelas auxiliares'!$A$65:$C$102,2,FALSE),"")</f>
        <v>Materiais de consumo e serviços não acadêmicos</v>
      </c>
      <c r="H287" s="51" t="str">
        <f>IFERROR(VLOOKUP($B287,'Tabelas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7" t="s">
        <v>4426</v>
      </c>
      <c r="J287" t="s">
        <v>4427</v>
      </c>
      <c r="K287" t="s">
        <v>4428</v>
      </c>
      <c r="L287" t="s">
        <v>4429</v>
      </c>
      <c r="M287" t="s">
        <v>4430</v>
      </c>
      <c r="N287" t="s">
        <v>177</v>
      </c>
      <c r="O287" t="s">
        <v>178</v>
      </c>
      <c r="P287" t="s">
        <v>288</v>
      </c>
      <c r="Q287" t="s">
        <v>179</v>
      </c>
      <c r="R287" t="s">
        <v>176</v>
      </c>
      <c r="S287" t="s">
        <v>120</v>
      </c>
      <c r="T287" t="s">
        <v>174</v>
      </c>
      <c r="U287" t="s">
        <v>119</v>
      </c>
      <c r="V287" t="s">
        <v>732</v>
      </c>
      <c r="W287" t="s">
        <v>642</v>
      </c>
      <c r="X287" s="51" t="str">
        <f t="shared" si="4"/>
        <v>3</v>
      </c>
      <c r="Y287" s="51" t="str">
        <f>IF(T287="","",IF(AND(T287&lt;&gt;'Tabelas auxiliares'!$B$236,T287&lt;&gt;'Tabelas auxiliares'!$B$237),"FOLHA DE PESSOAL",IF(X287='Tabelas auxiliares'!$A$237,"CUSTEIO",IF(X287='Tabelas auxiliares'!$A$236,"INVESTIMENTO","ERRO - VERIFICAR"))))</f>
        <v>CUSTEIO</v>
      </c>
      <c r="Z287" s="44">
        <v>1874.42</v>
      </c>
      <c r="AA287" s="44">
        <v>1874.42</v>
      </c>
    </row>
    <row r="288" spans="1:29" x14ac:dyDescent="0.25">
      <c r="A288" t="s">
        <v>1111</v>
      </c>
      <c r="B288" s="73" t="s">
        <v>508</v>
      </c>
      <c r="C288" s="73" t="s">
        <v>1112</v>
      </c>
      <c r="D288" t="s">
        <v>31</v>
      </c>
      <c r="E288" t="s">
        <v>117</v>
      </c>
      <c r="F288" s="51" t="str">
        <f>IFERROR(VLOOKUP(D288,'Tabelas auxiliares'!$A$3:$B$61,2,FALSE),"")</f>
        <v>ACI - SERVIÇOS GRÁFICOS * D.U.C</v>
      </c>
      <c r="G288" s="51" t="str">
        <f>IFERROR(VLOOKUP($B288,'Tabelas auxiliares'!$A$65:$C$102,2,FALSE),"")</f>
        <v>Materiais de consumo e serviços não acadêmicos</v>
      </c>
      <c r="H288" s="51" t="str">
        <f>IFERROR(VLOOKUP($B288,'Tabelas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8" t="s">
        <v>4431</v>
      </c>
      <c r="J288" t="s">
        <v>4423</v>
      </c>
      <c r="K288" t="s">
        <v>4432</v>
      </c>
      <c r="L288" t="s">
        <v>4425</v>
      </c>
      <c r="M288" t="s">
        <v>360</v>
      </c>
      <c r="N288" t="s">
        <v>177</v>
      </c>
      <c r="O288" t="s">
        <v>178</v>
      </c>
      <c r="P288" t="s">
        <v>288</v>
      </c>
      <c r="Q288" t="s">
        <v>179</v>
      </c>
      <c r="R288" t="s">
        <v>176</v>
      </c>
      <c r="S288" t="s">
        <v>120</v>
      </c>
      <c r="T288" t="s">
        <v>174</v>
      </c>
      <c r="U288" t="s">
        <v>119</v>
      </c>
      <c r="V288" t="s">
        <v>732</v>
      </c>
      <c r="W288" t="s">
        <v>642</v>
      </c>
      <c r="X288" s="51" t="str">
        <f t="shared" si="4"/>
        <v>3</v>
      </c>
      <c r="Y288" s="51" t="str">
        <f>IF(T288="","",IF(AND(T288&lt;&gt;'Tabelas auxiliares'!$B$236,T288&lt;&gt;'Tabelas auxiliares'!$B$237),"FOLHA DE PESSOAL",IF(X288='Tabelas auxiliares'!$A$237,"CUSTEIO",IF(X288='Tabelas auxiliares'!$A$236,"INVESTIMENTO","ERRO - VERIFICAR"))))</f>
        <v>CUSTEIO</v>
      </c>
      <c r="Z288" s="44">
        <v>5000</v>
      </c>
      <c r="AA288" s="44">
        <v>5000</v>
      </c>
    </row>
    <row r="289" spans="1:29" x14ac:dyDescent="0.25">
      <c r="A289" t="s">
        <v>1111</v>
      </c>
      <c r="B289" s="73" t="s">
        <v>508</v>
      </c>
      <c r="C289" s="73" t="s">
        <v>1112</v>
      </c>
      <c r="D289" t="s">
        <v>31</v>
      </c>
      <c r="E289" t="s">
        <v>117</v>
      </c>
      <c r="F289" s="51" t="str">
        <f>IFERROR(VLOOKUP(D289,'Tabelas auxiliares'!$A$3:$B$61,2,FALSE),"")</f>
        <v>ACI - SERVIÇOS GRÁFICOS * D.U.C</v>
      </c>
      <c r="G289" s="51" t="str">
        <f>IFERROR(VLOOKUP($B289,'Tabelas auxiliares'!$A$65:$C$102,2,FALSE),"")</f>
        <v>Materiais de consumo e serviços não acadêmicos</v>
      </c>
      <c r="H289" s="51" t="str">
        <f>IFERROR(VLOOKUP($B289,'Tabelas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9" t="s">
        <v>4433</v>
      </c>
      <c r="J289" t="s">
        <v>4434</v>
      </c>
      <c r="K289" t="s">
        <v>4435</v>
      </c>
      <c r="L289" t="s">
        <v>1287</v>
      </c>
      <c r="M289" t="s">
        <v>4436</v>
      </c>
      <c r="N289" t="s">
        <v>177</v>
      </c>
      <c r="O289" t="s">
        <v>178</v>
      </c>
      <c r="P289" t="s">
        <v>288</v>
      </c>
      <c r="Q289" t="s">
        <v>179</v>
      </c>
      <c r="R289" t="s">
        <v>176</v>
      </c>
      <c r="S289" t="s">
        <v>120</v>
      </c>
      <c r="T289" t="s">
        <v>174</v>
      </c>
      <c r="U289" t="s">
        <v>119</v>
      </c>
      <c r="V289" t="s">
        <v>4437</v>
      </c>
      <c r="W289" t="s">
        <v>4438</v>
      </c>
      <c r="X289" s="51" t="str">
        <f t="shared" si="4"/>
        <v>3</v>
      </c>
      <c r="Y289" s="51" t="str">
        <f>IF(T289="","",IF(AND(T289&lt;&gt;'Tabelas auxiliares'!$B$236,T289&lt;&gt;'Tabelas auxiliares'!$B$237),"FOLHA DE PESSOAL",IF(X289='Tabelas auxiliares'!$A$237,"CUSTEIO",IF(X289='Tabelas auxiliares'!$A$236,"INVESTIMENTO","ERRO - VERIFICAR"))))</f>
        <v>CUSTEIO</v>
      </c>
      <c r="Z289" s="44">
        <v>4251.6000000000004</v>
      </c>
      <c r="AA289" s="44">
        <v>4251.6000000000004</v>
      </c>
    </row>
    <row r="290" spans="1:29" x14ac:dyDescent="0.25">
      <c r="A290" t="s">
        <v>1111</v>
      </c>
      <c r="B290" s="73" t="s">
        <v>508</v>
      </c>
      <c r="C290" s="73" t="s">
        <v>1112</v>
      </c>
      <c r="D290" t="s">
        <v>31</v>
      </c>
      <c r="E290" t="s">
        <v>117</v>
      </c>
      <c r="F290" s="51" t="str">
        <f>IFERROR(VLOOKUP(D290,'Tabelas auxiliares'!$A$3:$B$61,2,FALSE),"")</f>
        <v>ACI - SERVIÇOS GRÁFICOS * D.U.C</v>
      </c>
      <c r="G290" s="51" t="str">
        <f>IFERROR(VLOOKUP($B290,'Tabelas auxiliares'!$A$65:$C$102,2,FALSE),"")</f>
        <v>Materiais de consumo e serviços não acadêmicos</v>
      </c>
      <c r="H290" s="51" t="str">
        <f>IFERROR(VLOOKUP($B290,'Tabelas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0" t="s">
        <v>4439</v>
      </c>
      <c r="J290" t="s">
        <v>2710</v>
      </c>
      <c r="K290" t="s">
        <v>4440</v>
      </c>
      <c r="L290" t="s">
        <v>361</v>
      </c>
      <c r="M290" t="s">
        <v>360</v>
      </c>
      <c r="N290" t="s">
        <v>177</v>
      </c>
      <c r="O290" t="s">
        <v>178</v>
      </c>
      <c r="P290" t="s">
        <v>288</v>
      </c>
      <c r="Q290" t="s">
        <v>179</v>
      </c>
      <c r="R290" t="s">
        <v>176</v>
      </c>
      <c r="S290" t="s">
        <v>120</v>
      </c>
      <c r="T290" t="s">
        <v>174</v>
      </c>
      <c r="U290" t="s">
        <v>119</v>
      </c>
      <c r="V290" t="s">
        <v>732</v>
      </c>
      <c r="W290" t="s">
        <v>642</v>
      </c>
      <c r="X290" s="51" t="str">
        <f t="shared" si="4"/>
        <v>3</v>
      </c>
      <c r="Y290" s="51" t="str">
        <f>IF(T290="","",IF(AND(T290&lt;&gt;'Tabelas auxiliares'!$B$236,T290&lt;&gt;'Tabelas auxiliares'!$B$237),"FOLHA DE PESSOAL",IF(X290='Tabelas auxiliares'!$A$237,"CUSTEIO",IF(X290='Tabelas auxiliares'!$A$236,"INVESTIMENTO","ERRO - VERIFICAR"))))</f>
        <v>CUSTEIO</v>
      </c>
      <c r="Z290" s="44">
        <v>10000</v>
      </c>
      <c r="AC290" s="44">
        <v>10000</v>
      </c>
    </row>
    <row r="291" spans="1:29" x14ac:dyDescent="0.25">
      <c r="A291" t="s">
        <v>1111</v>
      </c>
      <c r="B291" s="73" t="s">
        <v>508</v>
      </c>
      <c r="C291" s="73" t="s">
        <v>1112</v>
      </c>
      <c r="D291" t="s">
        <v>31</v>
      </c>
      <c r="E291" t="s">
        <v>117</v>
      </c>
      <c r="F291" s="51" t="str">
        <f>IFERROR(VLOOKUP(D291,'Tabelas auxiliares'!$A$3:$B$61,2,FALSE),"")</f>
        <v>ACI - SERVIÇOS GRÁFICOS * D.U.C</v>
      </c>
      <c r="G291" s="51" t="str">
        <f>IFERROR(VLOOKUP($B291,'Tabelas auxiliares'!$A$65:$C$102,2,FALSE),"")</f>
        <v>Materiais de consumo e serviços não acadêmicos</v>
      </c>
      <c r="H291" s="51" t="str">
        <f>IFERROR(VLOOKUP($B291,'Tabelas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1" t="s">
        <v>3778</v>
      </c>
      <c r="J291" t="s">
        <v>2710</v>
      </c>
      <c r="K291" t="s">
        <v>4441</v>
      </c>
      <c r="L291" t="s">
        <v>361</v>
      </c>
      <c r="M291" t="s">
        <v>360</v>
      </c>
      <c r="N291" t="s">
        <v>177</v>
      </c>
      <c r="O291" t="s">
        <v>178</v>
      </c>
      <c r="P291" t="s">
        <v>288</v>
      </c>
      <c r="Q291" t="s">
        <v>179</v>
      </c>
      <c r="R291" t="s">
        <v>176</v>
      </c>
      <c r="S291" t="s">
        <v>120</v>
      </c>
      <c r="T291" t="s">
        <v>174</v>
      </c>
      <c r="U291" t="s">
        <v>119</v>
      </c>
      <c r="V291" t="s">
        <v>732</v>
      </c>
      <c r="W291" t="s">
        <v>642</v>
      </c>
      <c r="X291" s="51" t="str">
        <f t="shared" si="4"/>
        <v>3</v>
      </c>
      <c r="Y291" s="51" t="str">
        <f>IF(T291="","",IF(AND(T291&lt;&gt;'Tabelas auxiliares'!$B$236,T291&lt;&gt;'Tabelas auxiliares'!$B$237),"FOLHA DE PESSOAL",IF(X291='Tabelas auxiliares'!$A$237,"CUSTEIO",IF(X291='Tabelas auxiliares'!$A$236,"INVESTIMENTO","ERRO - VERIFICAR"))))</f>
        <v>CUSTEIO</v>
      </c>
      <c r="Z291" s="44">
        <v>10000</v>
      </c>
      <c r="AA291" s="44">
        <v>10000</v>
      </c>
    </row>
    <row r="292" spans="1:29" x14ac:dyDescent="0.25">
      <c r="A292" t="s">
        <v>1111</v>
      </c>
      <c r="B292" s="73" t="s">
        <v>508</v>
      </c>
      <c r="C292" s="73" t="s">
        <v>1112</v>
      </c>
      <c r="D292" t="s">
        <v>31</v>
      </c>
      <c r="E292" t="s">
        <v>117</v>
      </c>
      <c r="F292" s="51" t="str">
        <f>IFERROR(VLOOKUP(D292,'Tabelas auxiliares'!$A$3:$B$61,2,FALSE),"")</f>
        <v>ACI - SERVIÇOS GRÁFICOS * D.U.C</v>
      </c>
      <c r="G292" s="51" t="str">
        <f>IFERROR(VLOOKUP($B292,'Tabelas auxiliares'!$A$65:$C$102,2,FALSE),"")</f>
        <v>Materiais de consumo e serviços não acadêmicos</v>
      </c>
      <c r="H292" s="51" t="str">
        <f>IFERROR(VLOOKUP($B292,'Tabelas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2" t="s">
        <v>4038</v>
      </c>
      <c r="J292" t="s">
        <v>4442</v>
      </c>
      <c r="K292" t="s">
        <v>4443</v>
      </c>
      <c r="L292" t="s">
        <v>4444</v>
      </c>
      <c r="M292" t="s">
        <v>4445</v>
      </c>
      <c r="N292" t="s">
        <v>177</v>
      </c>
      <c r="O292" t="s">
        <v>178</v>
      </c>
      <c r="P292" t="s">
        <v>288</v>
      </c>
      <c r="Q292" t="s">
        <v>179</v>
      </c>
      <c r="R292" t="s">
        <v>176</v>
      </c>
      <c r="S292" t="s">
        <v>120</v>
      </c>
      <c r="T292" t="s">
        <v>174</v>
      </c>
      <c r="U292" t="s">
        <v>119</v>
      </c>
      <c r="V292" t="s">
        <v>4437</v>
      </c>
      <c r="W292" t="s">
        <v>4438</v>
      </c>
      <c r="X292" s="51" t="str">
        <f t="shared" si="4"/>
        <v>3</v>
      </c>
      <c r="Y292" s="51" t="str">
        <f>IF(T292="","",IF(AND(T292&lt;&gt;'Tabelas auxiliares'!$B$236,T292&lt;&gt;'Tabelas auxiliares'!$B$237),"FOLHA DE PESSOAL",IF(X292='Tabelas auxiliares'!$A$237,"CUSTEIO",IF(X292='Tabelas auxiliares'!$A$236,"INVESTIMENTO","ERRO - VERIFICAR"))))</f>
        <v>CUSTEIO</v>
      </c>
      <c r="Z292" s="44">
        <v>5743.1</v>
      </c>
      <c r="AA292" s="44">
        <v>5042.54</v>
      </c>
      <c r="AC292" s="44">
        <v>700.56</v>
      </c>
    </row>
    <row r="293" spans="1:29" x14ac:dyDescent="0.25">
      <c r="A293" t="s">
        <v>1111</v>
      </c>
      <c r="B293" s="73" t="s">
        <v>508</v>
      </c>
      <c r="C293" s="73" t="s">
        <v>1112</v>
      </c>
      <c r="D293" t="s">
        <v>35</v>
      </c>
      <c r="E293" t="s">
        <v>117</v>
      </c>
      <c r="F293" s="51" t="str">
        <f>IFERROR(VLOOKUP(D293,'Tabelas auxiliares'!$A$3:$B$61,2,FALSE),"")</f>
        <v>PU - PREFEITURA UNIVERSITÁRIA</v>
      </c>
      <c r="G293" s="51" t="str">
        <f>IFERROR(VLOOKUP($B293,'Tabelas auxiliares'!$A$65:$C$102,2,FALSE),"")</f>
        <v>Materiais de consumo e serviços não acadêmicos</v>
      </c>
      <c r="H293" s="51" t="str">
        <f>IFERROR(VLOOKUP($B293,'Tabelas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3" t="s">
        <v>4446</v>
      </c>
      <c r="J293" t="s">
        <v>2737</v>
      </c>
      <c r="K293" t="s">
        <v>4447</v>
      </c>
      <c r="L293" t="s">
        <v>362</v>
      </c>
      <c r="M293" t="s">
        <v>363</v>
      </c>
      <c r="N293" t="s">
        <v>177</v>
      </c>
      <c r="O293" t="s">
        <v>178</v>
      </c>
      <c r="P293" t="s">
        <v>288</v>
      </c>
      <c r="Q293" t="s">
        <v>179</v>
      </c>
      <c r="R293" t="s">
        <v>176</v>
      </c>
      <c r="S293" t="s">
        <v>120</v>
      </c>
      <c r="T293" t="s">
        <v>174</v>
      </c>
      <c r="U293" t="s">
        <v>119</v>
      </c>
      <c r="V293" t="s">
        <v>815</v>
      </c>
      <c r="W293" t="s">
        <v>702</v>
      </c>
      <c r="X293" s="51" t="str">
        <f t="shared" si="4"/>
        <v>3</v>
      </c>
      <c r="Y293" s="51" t="str">
        <f>IF(T293="","",IF(AND(T293&lt;&gt;'Tabelas auxiliares'!$B$236,T293&lt;&gt;'Tabelas auxiliares'!$B$237),"FOLHA DE PESSOAL",IF(X293='Tabelas auxiliares'!$A$237,"CUSTEIO",IF(X293='Tabelas auxiliares'!$A$236,"INVESTIMENTO","ERRO - VERIFICAR"))))</f>
        <v>CUSTEIO</v>
      </c>
      <c r="Z293" s="44">
        <v>4419.1499999999996</v>
      </c>
      <c r="AC293" s="44">
        <v>4419.1499999999996</v>
      </c>
    </row>
    <row r="294" spans="1:29" x14ac:dyDescent="0.25">
      <c r="A294" t="s">
        <v>1111</v>
      </c>
      <c r="B294" s="73" t="s">
        <v>508</v>
      </c>
      <c r="C294" s="73" t="s">
        <v>1112</v>
      </c>
      <c r="D294" t="s">
        <v>35</v>
      </c>
      <c r="E294" t="s">
        <v>117</v>
      </c>
      <c r="F294" s="51" t="str">
        <f>IFERROR(VLOOKUP(D294,'Tabelas auxiliares'!$A$3:$B$61,2,FALSE),"")</f>
        <v>PU - PREFEITURA UNIVERSITÁRIA</v>
      </c>
      <c r="G294" s="51" t="str">
        <f>IFERROR(VLOOKUP($B294,'Tabelas auxiliares'!$A$65:$C$102,2,FALSE),"")</f>
        <v>Materiais de consumo e serviços não acadêmicos</v>
      </c>
      <c r="H294" s="51" t="str">
        <f>IFERROR(VLOOKUP($B294,'Tabelas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4" t="s">
        <v>4448</v>
      </c>
      <c r="J294" t="s">
        <v>4449</v>
      </c>
      <c r="K294" t="s">
        <v>4450</v>
      </c>
      <c r="L294" t="s">
        <v>4451</v>
      </c>
      <c r="M294" t="s">
        <v>4452</v>
      </c>
      <c r="N294" t="s">
        <v>177</v>
      </c>
      <c r="O294" t="s">
        <v>178</v>
      </c>
      <c r="P294" t="s">
        <v>288</v>
      </c>
      <c r="Q294" t="s">
        <v>179</v>
      </c>
      <c r="R294" t="s">
        <v>176</v>
      </c>
      <c r="S294" t="s">
        <v>120</v>
      </c>
      <c r="T294" t="s">
        <v>174</v>
      </c>
      <c r="U294" t="s">
        <v>119</v>
      </c>
      <c r="V294" t="s">
        <v>821</v>
      </c>
      <c r="W294" t="s">
        <v>706</v>
      </c>
      <c r="X294" s="51" t="str">
        <f t="shared" si="4"/>
        <v>3</v>
      </c>
      <c r="Y294" s="51" t="str">
        <f>IF(T294="","",IF(AND(T294&lt;&gt;'Tabelas auxiliares'!$B$236,T294&lt;&gt;'Tabelas auxiliares'!$B$237),"FOLHA DE PESSOAL",IF(X294='Tabelas auxiliares'!$A$237,"CUSTEIO",IF(X294='Tabelas auxiliares'!$A$236,"INVESTIMENTO","ERRO - VERIFICAR"))))</f>
        <v>CUSTEIO</v>
      </c>
      <c r="Z294" s="44">
        <v>3.53</v>
      </c>
    </row>
    <row r="295" spans="1:29" x14ac:dyDescent="0.25">
      <c r="A295" t="s">
        <v>1111</v>
      </c>
      <c r="B295" s="73" t="s">
        <v>508</v>
      </c>
      <c r="C295" s="73" t="s">
        <v>1112</v>
      </c>
      <c r="D295" t="s">
        <v>35</v>
      </c>
      <c r="E295" t="s">
        <v>117</v>
      </c>
      <c r="F295" s="51" t="str">
        <f>IFERROR(VLOOKUP(D295,'Tabelas auxiliares'!$A$3:$B$61,2,FALSE),"")</f>
        <v>PU - PREFEITURA UNIVERSITÁRIA</v>
      </c>
      <c r="G295" s="51" t="str">
        <f>IFERROR(VLOOKUP($B295,'Tabelas auxiliares'!$A$65:$C$102,2,FALSE),"")</f>
        <v>Materiais de consumo e serviços não acadêmicos</v>
      </c>
      <c r="H295" s="51" t="str">
        <f>IFERROR(VLOOKUP($B295,'Tabelas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5" t="s">
        <v>4448</v>
      </c>
      <c r="J295" t="s">
        <v>4449</v>
      </c>
      <c r="K295" t="s">
        <v>4453</v>
      </c>
      <c r="L295" t="s">
        <v>4451</v>
      </c>
      <c r="M295" t="s">
        <v>4452</v>
      </c>
      <c r="N295" t="s">
        <v>177</v>
      </c>
      <c r="O295" t="s">
        <v>178</v>
      </c>
      <c r="P295" t="s">
        <v>288</v>
      </c>
      <c r="Q295" t="s">
        <v>179</v>
      </c>
      <c r="R295" t="s">
        <v>176</v>
      </c>
      <c r="S295" t="s">
        <v>180</v>
      </c>
      <c r="T295" t="s">
        <v>174</v>
      </c>
      <c r="U295" t="s">
        <v>119</v>
      </c>
      <c r="V295" t="s">
        <v>821</v>
      </c>
      <c r="W295" t="s">
        <v>706</v>
      </c>
      <c r="X295" s="51" t="str">
        <f t="shared" si="4"/>
        <v>3</v>
      </c>
      <c r="Y295" s="51" t="str">
        <f>IF(T295="","",IF(AND(T295&lt;&gt;'Tabelas auxiliares'!$B$236,T295&lt;&gt;'Tabelas auxiliares'!$B$237),"FOLHA DE PESSOAL",IF(X295='Tabelas auxiliares'!$A$237,"CUSTEIO",IF(X295='Tabelas auxiliares'!$A$236,"INVESTIMENTO","ERRO - VERIFICAR"))))</f>
        <v>CUSTEIO</v>
      </c>
      <c r="Z295" s="44">
        <v>0.12</v>
      </c>
    </row>
    <row r="296" spans="1:29" x14ac:dyDescent="0.25">
      <c r="A296" t="s">
        <v>1111</v>
      </c>
      <c r="B296" s="73" t="s">
        <v>508</v>
      </c>
      <c r="C296" s="73" t="s">
        <v>1112</v>
      </c>
      <c r="D296" t="s">
        <v>37</v>
      </c>
      <c r="E296" t="s">
        <v>117</v>
      </c>
      <c r="F296" s="51" t="str">
        <f>IFERROR(VLOOKUP(D296,'Tabelas auxiliares'!$A$3:$B$61,2,FALSE),"")</f>
        <v>PU - MATERIAL DE EXPEDIENTE * D.U.C</v>
      </c>
      <c r="G296" s="51" t="str">
        <f>IFERROR(VLOOKUP($B296,'Tabelas auxiliares'!$A$65:$C$102,2,FALSE),"")</f>
        <v>Materiais de consumo e serviços não acadêmicos</v>
      </c>
      <c r="H296" s="51" t="str">
        <f>IFERROR(VLOOKUP($B296,'Tabelas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6" t="s">
        <v>4454</v>
      </c>
      <c r="J296" t="s">
        <v>4455</v>
      </c>
      <c r="K296" t="s">
        <v>4456</v>
      </c>
      <c r="L296" t="s">
        <v>4457</v>
      </c>
      <c r="M296" t="s">
        <v>4458</v>
      </c>
      <c r="N296" t="s">
        <v>177</v>
      </c>
      <c r="O296" t="s">
        <v>178</v>
      </c>
      <c r="P296" t="s">
        <v>288</v>
      </c>
      <c r="Q296" t="s">
        <v>179</v>
      </c>
      <c r="R296" t="s">
        <v>176</v>
      </c>
      <c r="S296" t="s">
        <v>120</v>
      </c>
      <c r="T296" t="s">
        <v>174</v>
      </c>
      <c r="U296" t="s">
        <v>119</v>
      </c>
      <c r="V296" t="s">
        <v>815</v>
      </c>
      <c r="W296" t="s">
        <v>702</v>
      </c>
      <c r="X296" s="51" t="str">
        <f t="shared" si="4"/>
        <v>3</v>
      </c>
      <c r="Y296" s="51" t="str">
        <f>IF(T296="","",IF(AND(T296&lt;&gt;'Tabelas auxiliares'!$B$236,T296&lt;&gt;'Tabelas auxiliares'!$B$237),"FOLHA DE PESSOAL",IF(X296='Tabelas auxiliares'!$A$237,"CUSTEIO",IF(X296='Tabelas auxiliares'!$A$236,"INVESTIMENTO","ERRO - VERIFICAR"))))</f>
        <v>CUSTEIO</v>
      </c>
      <c r="Z296" s="44">
        <v>0.05</v>
      </c>
      <c r="AA296" s="44">
        <v>0.05</v>
      </c>
    </row>
    <row r="297" spans="1:29" x14ac:dyDescent="0.25">
      <c r="A297" t="s">
        <v>1111</v>
      </c>
      <c r="B297" s="73" t="s">
        <v>508</v>
      </c>
      <c r="C297" s="73" t="s">
        <v>1112</v>
      </c>
      <c r="D297" t="s">
        <v>37</v>
      </c>
      <c r="E297" t="s">
        <v>117</v>
      </c>
      <c r="F297" s="51" t="str">
        <f>IFERROR(VLOOKUP(D297,'Tabelas auxiliares'!$A$3:$B$61,2,FALSE),"")</f>
        <v>PU - MATERIAL DE EXPEDIENTE * D.U.C</v>
      </c>
      <c r="G297" s="51" t="str">
        <f>IFERROR(VLOOKUP($B297,'Tabelas auxiliares'!$A$65:$C$102,2,FALSE),"")</f>
        <v>Materiais de consumo e serviços não acadêmicos</v>
      </c>
      <c r="H297" s="51" t="str">
        <f>IFERROR(VLOOKUP($B297,'Tabelas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7" t="s">
        <v>4459</v>
      </c>
      <c r="J297" t="s">
        <v>4460</v>
      </c>
      <c r="K297" t="s">
        <v>4461</v>
      </c>
      <c r="L297" t="s">
        <v>4462</v>
      </c>
      <c r="M297" t="s">
        <v>4463</v>
      </c>
      <c r="N297" t="s">
        <v>177</v>
      </c>
      <c r="O297" t="s">
        <v>178</v>
      </c>
      <c r="P297" t="s">
        <v>288</v>
      </c>
      <c r="Q297" t="s">
        <v>179</v>
      </c>
      <c r="R297" t="s">
        <v>176</v>
      </c>
      <c r="S297" t="s">
        <v>120</v>
      </c>
      <c r="T297" t="s">
        <v>174</v>
      </c>
      <c r="U297" t="s">
        <v>119</v>
      </c>
      <c r="V297" t="s">
        <v>815</v>
      </c>
      <c r="W297" t="s">
        <v>702</v>
      </c>
      <c r="X297" s="51" t="str">
        <f t="shared" si="4"/>
        <v>3</v>
      </c>
      <c r="Y297" s="51" t="str">
        <f>IF(T297="","",IF(AND(T297&lt;&gt;'Tabelas auxiliares'!$B$236,T297&lt;&gt;'Tabelas auxiliares'!$B$237),"FOLHA DE PESSOAL",IF(X297='Tabelas auxiliares'!$A$237,"CUSTEIO",IF(X297='Tabelas auxiliares'!$A$236,"INVESTIMENTO","ERRO - VERIFICAR"))))</f>
        <v>CUSTEIO</v>
      </c>
      <c r="Z297" s="44">
        <v>976.8</v>
      </c>
      <c r="AA297" s="44">
        <v>976.8</v>
      </c>
    </row>
    <row r="298" spans="1:29" x14ac:dyDescent="0.25">
      <c r="A298" t="s">
        <v>1111</v>
      </c>
      <c r="B298" s="73" t="s">
        <v>508</v>
      </c>
      <c r="C298" s="73" t="s">
        <v>1112</v>
      </c>
      <c r="D298" t="s">
        <v>37</v>
      </c>
      <c r="E298" t="s">
        <v>117</v>
      </c>
      <c r="F298" s="51" t="str">
        <f>IFERROR(VLOOKUP(D298,'Tabelas auxiliares'!$A$3:$B$61,2,FALSE),"")</f>
        <v>PU - MATERIAL DE EXPEDIENTE * D.U.C</v>
      </c>
      <c r="G298" s="51" t="str">
        <f>IFERROR(VLOOKUP($B298,'Tabelas auxiliares'!$A$65:$C$102,2,FALSE),"")</f>
        <v>Materiais de consumo e serviços não acadêmicos</v>
      </c>
      <c r="H298" s="51" t="str">
        <f>IFERROR(VLOOKUP($B298,'Tabelas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8" t="s">
        <v>3346</v>
      </c>
      <c r="J298" t="s">
        <v>4464</v>
      </c>
      <c r="K298" t="s">
        <v>4465</v>
      </c>
      <c r="L298" t="s">
        <v>4466</v>
      </c>
      <c r="M298" t="s">
        <v>4467</v>
      </c>
      <c r="N298" t="s">
        <v>177</v>
      </c>
      <c r="O298" t="s">
        <v>178</v>
      </c>
      <c r="P298" t="s">
        <v>288</v>
      </c>
      <c r="Q298" t="s">
        <v>179</v>
      </c>
      <c r="R298" t="s">
        <v>176</v>
      </c>
      <c r="S298" t="s">
        <v>120</v>
      </c>
      <c r="T298" t="s">
        <v>174</v>
      </c>
      <c r="U298" t="s">
        <v>119</v>
      </c>
      <c r="V298" t="s">
        <v>815</v>
      </c>
      <c r="W298" t="s">
        <v>702</v>
      </c>
      <c r="X298" s="51" t="str">
        <f t="shared" si="4"/>
        <v>3</v>
      </c>
      <c r="Y298" s="51" t="str">
        <f>IF(T298="","",IF(AND(T298&lt;&gt;'Tabelas auxiliares'!$B$236,T298&lt;&gt;'Tabelas auxiliares'!$B$237),"FOLHA DE PESSOAL",IF(X298='Tabelas auxiliares'!$A$237,"CUSTEIO",IF(X298='Tabelas auxiliares'!$A$236,"INVESTIMENTO","ERRO - VERIFICAR"))))</f>
        <v>CUSTEIO</v>
      </c>
      <c r="Z298" s="44">
        <v>1256.6500000000001</v>
      </c>
      <c r="AA298" s="44">
        <v>1198.7</v>
      </c>
      <c r="AC298" s="44">
        <v>57.95</v>
      </c>
    </row>
    <row r="299" spans="1:29" x14ac:dyDescent="0.25">
      <c r="A299" t="s">
        <v>1111</v>
      </c>
      <c r="B299" s="73" t="s">
        <v>508</v>
      </c>
      <c r="C299" s="73" t="s">
        <v>1112</v>
      </c>
      <c r="D299" t="s">
        <v>37</v>
      </c>
      <c r="E299" t="s">
        <v>117</v>
      </c>
      <c r="F299" s="51" t="str">
        <f>IFERROR(VLOOKUP(D299,'Tabelas auxiliares'!$A$3:$B$61,2,FALSE),"")</f>
        <v>PU - MATERIAL DE EXPEDIENTE * D.U.C</v>
      </c>
      <c r="G299" s="51" t="str">
        <f>IFERROR(VLOOKUP($B299,'Tabelas auxiliares'!$A$65:$C$102,2,FALSE),"")</f>
        <v>Materiais de consumo e serviços não acadêmicos</v>
      </c>
      <c r="H299" s="51" t="str">
        <f>IFERROR(VLOOKUP($B299,'Tabelas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9" t="s">
        <v>3346</v>
      </c>
      <c r="J299" t="s">
        <v>4464</v>
      </c>
      <c r="K299" t="s">
        <v>4468</v>
      </c>
      <c r="L299" t="s">
        <v>4466</v>
      </c>
      <c r="M299" t="s">
        <v>4469</v>
      </c>
      <c r="N299" t="s">
        <v>177</v>
      </c>
      <c r="O299" t="s">
        <v>178</v>
      </c>
      <c r="P299" t="s">
        <v>288</v>
      </c>
      <c r="Q299" t="s">
        <v>179</v>
      </c>
      <c r="R299" t="s">
        <v>176</v>
      </c>
      <c r="S299" t="s">
        <v>120</v>
      </c>
      <c r="T299" t="s">
        <v>174</v>
      </c>
      <c r="U299" t="s">
        <v>119</v>
      </c>
      <c r="V299" t="s">
        <v>815</v>
      </c>
      <c r="W299" t="s">
        <v>702</v>
      </c>
      <c r="X299" s="51" t="str">
        <f t="shared" si="4"/>
        <v>3</v>
      </c>
      <c r="Y299" s="51" t="str">
        <f>IF(T299="","",IF(AND(T299&lt;&gt;'Tabelas auxiliares'!$B$236,T299&lt;&gt;'Tabelas auxiliares'!$B$237),"FOLHA DE PESSOAL",IF(X299='Tabelas auxiliares'!$A$237,"CUSTEIO",IF(X299='Tabelas auxiliares'!$A$236,"INVESTIMENTO","ERRO - VERIFICAR"))))</f>
        <v>CUSTEIO</v>
      </c>
      <c r="Z299" s="44">
        <v>4269.8500000000004</v>
      </c>
      <c r="AA299" s="44">
        <v>4269.8500000000004</v>
      </c>
    </row>
    <row r="300" spans="1:29" x14ac:dyDescent="0.25">
      <c r="A300" t="s">
        <v>1111</v>
      </c>
      <c r="B300" s="73" t="s">
        <v>508</v>
      </c>
      <c r="C300" s="73" t="s">
        <v>1112</v>
      </c>
      <c r="D300" t="s">
        <v>45</v>
      </c>
      <c r="E300" t="s">
        <v>117</v>
      </c>
      <c r="F300" s="51" t="str">
        <f>IFERROR(VLOOKUP(D300,'Tabelas auxiliares'!$A$3:$B$61,2,FALSE),"")</f>
        <v>CMCC - CENTRO DE MATEMÁTICA, COMPUTAÇÃO E COGNIÇÃO</v>
      </c>
      <c r="G300" s="51" t="str">
        <f>IFERROR(VLOOKUP($B300,'Tabelas auxiliares'!$A$65:$C$102,2,FALSE),"")</f>
        <v>Materiais de consumo e serviços não acadêmicos</v>
      </c>
      <c r="H300" s="51" t="str">
        <f>IFERROR(VLOOKUP($B300,'Tabelas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0" t="s">
        <v>4470</v>
      </c>
      <c r="J300" t="s">
        <v>4471</v>
      </c>
      <c r="K300" t="s">
        <v>4472</v>
      </c>
      <c r="L300" t="s">
        <v>4473</v>
      </c>
      <c r="M300" t="s">
        <v>4474</v>
      </c>
      <c r="N300" t="s">
        <v>177</v>
      </c>
      <c r="O300" t="s">
        <v>178</v>
      </c>
      <c r="P300" t="s">
        <v>288</v>
      </c>
      <c r="Q300" t="s">
        <v>179</v>
      </c>
      <c r="R300" t="s">
        <v>176</v>
      </c>
      <c r="S300" t="s">
        <v>120</v>
      </c>
      <c r="T300" t="s">
        <v>174</v>
      </c>
      <c r="U300" t="s">
        <v>119</v>
      </c>
      <c r="V300" t="s">
        <v>789</v>
      </c>
      <c r="W300" t="s">
        <v>677</v>
      </c>
      <c r="X300" s="51" t="str">
        <f t="shared" si="4"/>
        <v>3</v>
      </c>
      <c r="Y300" s="51" t="str">
        <f>IF(T300="","",IF(AND(T300&lt;&gt;'Tabelas auxiliares'!$B$236,T300&lt;&gt;'Tabelas auxiliares'!$B$237),"FOLHA DE PESSOAL",IF(X300='Tabelas auxiliares'!$A$237,"CUSTEIO",IF(X300='Tabelas auxiliares'!$A$236,"INVESTIMENTO","ERRO - VERIFICAR"))))</f>
        <v>CUSTEIO</v>
      </c>
      <c r="Z300" s="44">
        <v>351.6</v>
      </c>
      <c r="AA300" s="44">
        <v>351.6</v>
      </c>
    </row>
    <row r="301" spans="1:29" x14ac:dyDescent="0.25">
      <c r="A301" t="s">
        <v>1111</v>
      </c>
      <c r="B301" s="73" t="s">
        <v>508</v>
      </c>
      <c r="C301" s="73" t="s">
        <v>1112</v>
      </c>
      <c r="D301" t="s">
        <v>69</v>
      </c>
      <c r="E301" t="s">
        <v>117</v>
      </c>
      <c r="F301" s="51" t="str">
        <f>IFERROR(VLOOKUP(D301,'Tabelas auxiliares'!$A$3:$B$61,2,FALSE),"")</f>
        <v>PROAP - PNAES</v>
      </c>
      <c r="G301" s="51" t="str">
        <f>IFERROR(VLOOKUP($B301,'Tabelas auxiliares'!$A$65:$C$102,2,FALSE),"")</f>
        <v>Materiais de consumo e serviços não acadêmicos</v>
      </c>
      <c r="H301" s="51" t="str">
        <f>IFERROR(VLOOKUP($B301,'Tabelas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1" t="s">
        <v>4475</v>
      </c>
      <c r="J301" t="s">
        <v>4476</v>
      </c>
      <c r="K301" t="s">
        <v>4477</v>
      </c>
      <c r="L301" t="s">
        <v>4478</v>
      </c>
      <c r="M301" t="s">
        <v>4479</v>
      </c>
      <c r="N301" t="s">
        <v>177</v>
      </c>
      <c r="O301" t="s">
        <v>178</v>
      </c>
      <c r="P301" t="s">
        <v>288</v>
      </c>
      <c r="Q301" t="s">
        <v>179</v>
      </c>
      <c r="R301" t="s">
        <v>176</v>
      </c>
      <c r="S301" t="s">
        <v>120</v>
      </c>
      <c r="T301" t="s">
        <v>174</v>
      </c>
      <c r="U301" t="s">
        <v>119</v>
      </c>
      <c r="V301" t="s">
        <v>790</v>
      </c>
      <c r="W301" t="s">
        <v>678</v>
      </c>
      <c r="X301" s="51" t="str">
        <f t="shared" si="4"/>
        <v>3</v>
      </c>
      <c r="Y301" s="51" t="str">
        <f>IF(T301="","",IF(AND(T301&lt;&gt;'Tabelas auxiliares'!$B$236,T301&lt;&gt;'Tabelas auxiliares'!$B$237),"FOLHA DE PESSOAL",IF(X301='Tabelas auxiliares'!$A$237,"CUSTEIO",IF(X301='Tabelas auxiliares'!$A$236,"INVESTIMENTO","ERRO - VERIFICAR"))))</f>
        <v>CUSTEIO</v>
      </c>
      <c r="Z301" s="44">
        <v>4950.0600000000004</v>
      </c>
      <c r="AC301" s="44">
        <v>4950.0600000000004</v>
      </c>
    </row>
    <row r="302" spans="1:29" x14ac:dyDescent="0.25">
      <c r="A302" t="s">
        <v>1111</v>
      </c>
      <c r="B302" s="73" t="s">
        <v>508</v>
      </c>
      <c r="C302" s="73" t="s">
        <v>1112</v>
      </c>
      <c r="D302" t="s">
        <v>69</v>
      </c>
      <c r="E302" t="s">
        <v>117</v>
      </c>
      <c r="F302" s="51" t="str">
        <f>IFERROR(VLOOKUP(D302,'Tabelas auxiliares'!$A$3:$B$61,2,FALSE),"")</f>
        <v>PROAP - PNAES</v>
      </c>
      <c r="G302" s="51" t="str">
        <f>IFERROR(VLOOKUP($B302,'Tabelas auxiliares'!$A$65:$C$102,2,FALSE),"")</f>
        <v>Materiais de consumo e serviços não acadêmicos</v>
      </c>
      <c r="H302" s="51" t="str">
        <f>IFERROR(VLOOKUP($B302,'Tabelas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2" t="s">
        <v>4480</v>
      </c>
      <c r="J302" t="s">
        <v>4476</v>
      </c>
      <c r="K302" t="s">
        <v>4481</v>
      </c>
      <c r="L302" t="s">
        <v>4482</v>
      </c>
      <c r="M302" t="s">
        <v>4479</v>
      </c>
      <c r="N302" t="s">
        <v>177</v>
      </c>
      <c r="O302" t="s">
        <v>178</v>
      </c>
      <c r="P302" t="s">
        <v>288</v>
      </c>
      <c r="Q302" t="s">
        <v>179</v>
      </c>
      <c r="R302" t="s">
        <v>176</v>
      </c>
      <c r="S302" t="s">
        <v>120</v>
      </c>
      <c r="T302" t="s">
        <v>174</v>
      </c>
      <c r="U302" t="s">
        <v>119</v>
      </c>
      <c r="V302" t="s">
        <v>790</v>
      </c>
      <c r="W302" t="s">
        <v>678</v>
      </c>
      <c r="X302" s="51" t="str">
        <f t="shared" si="4"/>
        <v>3</v>
      </c>
      <c r="Y302" s="51" t="str">
        <f>IF(T302="","",IF(AND(T302&lt;&gt;'Tabelas auxiliares'!$B$236,T302&lt;&gt;'Tabelas auxiliares'!$B$237),"FOLHA DE PESSOAL",IF(X302='Tabelas auxiliares'!$A$237,"CUSTEIO",IF(X302='Tabelas auxiliares'!$A$236,"INVESTIMENTO","ERRO - VERIFICAR"))))</f>
        <v>CUSTEIO</v>
      </c>
      <c r="Z302" s="44">
        <v>21100</v>
      </c>
      <c r="AA302" s="44">
        <v>17420.16</v>
      </c>
      <c r="AC302" s="44">
        <v>3679.84</v>
      </c>
    </row>
    <row r="303" spans="1:29" x14ac:dyDescent="0.25">
      <c r="A303" t="s">
        <v>1111</v>
      </c>
      <c r="B303" s="73" t="s">
        <v>508</v>
      </c>
      <c r="C303" s="73" t="s">
        <v>1112</v>
      </c>
      <c r="D303" t="s">
        <v>71</v>
      </c>
      <c r="E303" t="s">
        <v>117</v>
      </c>
      <c r="F303" s="51" t="str">
        <f>IFERROR(VLOOKUP(D303,'Tabelas auxiliares'!$A$3:$B$61,2,FALSE),"")</f>
        <v>ARI - ASSESSORIA DE RELAÇÕES INTERNACIONAIS</v>
      </c>
      <c r="G303" s="51" t="str">
        <f>IFERROR(VLOOKUP($B303,'Tabelas auxiliares'!$A$65:$C$102,2,FALSE),"")</f>
        <v>Materiais de consumo e serviços não acadêmicos</v>
      </c>
      <c r="H303" s="51" t="str">
        <f>IFERROR(VLOOKUP($B303,'Tabelas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3" t="s">
        <v>4459</v>
      </c>
      <c r="J303" t="s">
        <v>4483</v>
      </c>
      <c r="K303" t="s">
        <v>4484</v>
      </c>
      <c r="L303" t="s">
        <v>4485</v>
      </c>
      <c r="M303" t="s">
        <v>4486</v>
      </c>
      <c r="N303" t="s">
        <v>177</v>
      </c>
      <c r="O303" t="s">
        <v>178</v>
      </c>
      <c r="P303" t="s">
        <v>288</v>
      </c>
      <c r="Q303" t="s">
        <v>179</v>
      </c>
      <c r="R303" t="s">
        <v>176</v>
      </c>
      <c r="S303" t="s">
        <v>120</v>
      </c>
      <c r="T303" t="s">
        <v>174</v>
      </c>
      <c r="U303" t="s">
        <v>119</v>
      </c>
      <c r="V303" t="s">
        <v>4437</v>
      </c>
      <c r="W303" t="s">
        <v>4438</v>
      </c>
      <c r="X303" s="51" t="str">
        <f t="shared" si="4"/>
        <v>3</v>
      </c>
      <c r="Y303" s="51" t="str">
        <f>IF(T303="","",IF(AND(T303&lt;&gt;'Tabelas auxiliares'!$B$236,T303&lt;&gt;'Tabelas auxiliares'!$B$237),"FOLHA DE PESSOAL",IF(X303='Tabelas auxiliares'!$A$237,"CUSTEIO",IF(X303='Tabelas auxiliares'!$A$236,"INVESTIMENTO","ERRO - VERIFICAR"))))</f>
        <v>CUSTEIO</v>
      </c>
      <c r="Z303" s="44">
        <v>445.5</v>
      </c>
      <c r="AA303" s="44">
        <v>445.5</v>
      </c>
    </row>
    <row r="304" spans="1:29" x14ac:dyDescent="0.25">
      <c r="A304" t="s">
        <v>1111</v>
      </c>
      <c r="B304" s="73" t="s">
        <v>508</v>
      </c>
      <c r="C304" s="73" t="s">
        <v>1112</v>
      </c>
      <c r="D304" t="s">
        <v>71</v>
      </c>
      <c r="E304" t="s">
        <v>117</v>
      </c>
      <c r="F304" s="51" t="str">
        <f>IFERROR(VLOOKUP(D304,'Tabelas auxiliares'!$A$3:$B$61,2,FALSE),"")</f>
        <v>ARI - ASSESSORIA DE RELAÇÕES INTERNACIONAIS</v>
      </c>
      <c r="G304" s="51" t="str">
        <f>IFERROR(VLOOKUP($B304,'Tabelas auxiliares'!$A$65:$C$102,2,FALSE),"")</f>
        <v>Materiais de consumo e serviços não acadêmicos</v>
      </c>
      <c r="H304" s="51" t="str">
        <f>IFERROR(VLOOKUP($B304,'Tabelas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4" t="s">
        <v>4459</v>
      </c>
      <c r="J304" t="s">
        <v>4483</v>
      </c>
      <c r="K304" t="s">
        <v>4487</v>
      </c>
      <c r="L304" t="s">
        <v>4485</v>
      </c>
      <c r="M304" t="s">
        <v>4488</v>
      </c>
      <c r="N304" t="s">
        <v>177</v>
      </c>
      <c r="O304" t="s">
        <v>178</v>
      </c>
      <c r="P304" t="s">
        <v>288</v>
      </c>
      <c r="Q304" t="s">
        <v>179</v>
      </c>
      <c r="R304" t="s">
        <v>176</v>
      </c>
      <c r="S304" t="s">
        <v>120</v>
      </c>
      <c r="T304" t="s">
        <v>174</v>
      </c>
      <c r="U304" t="s">
        <v>119</v>
      </c>
      <c r="V304" t="s">
        <v>4437</v>
      </c>
      <c r="W304" t="s">
        <v>4438</v>
      </c>
      <c r="X304" s="51" t="str">
        <f t="shared" si="4"/>
        <v>3</v>
      </c>
      <c r="Y304" s="51" t="str">
        <f>IF(T304="","",IF(AND(T304&lt;&gt;'Tabelas auxiliares'!$B$236,T304&lt;&gt;'Tabelas auxiliares'!$B$237),"FOLHA DE PESSOAL",IF(X304='Tabelas auxiliares'!$A$237,"CUSTEIO",IF(X304='Tabelas auxiliares'!$A$236,"INVESTIMENTO","ERRO - VERIFICAR"))))</f>
        <v>CUSTEIO</v>
      </c>
      <c r="Z304" s="44">
        <v>4849</v>
      </c>
      <c r="AA304" s="44">
        <v>4849</v>
      </c>
    </row>
    <row r="305" spans="1:29" x14ac:dyDescent="0.25">
      <c r="A305" t="s">
        <v>1111</v>
      </c>
      <c r="B305" s="73" t="s">
        <v>508</v>
      </c>
      <c r="C305" s="73" t="s">
        <v>1112</v>
      </c>
      <c r="D305" t="s">
        <v>71</v>
      </c>
      <c r="E305" t="s">
        <v>117</v>
      </c>
      <c r="F305" s="51" t="str">
        <f>IFERROR(VLOOKUP(D305,'Tabelas auxiliares'!$A$3:$B$61,2,FALSE),"")</f>
        <v>ARI - ASSESSORIA DE RELAÇÕES INTERNACIONAIS</v>
      </c>
      <c r="G305" s="51" t="str">
        <f>IFERROR(VLOOKUP($B305,'Tabelas auxiliares'!$A$65:$C$102,2,FALSE),"")</f>
        <v>Materiais de consumo e serviços não acadêmicos</v>
      </c>
      <c r="H305" s="51" t="str">
        <f>IFERROR(VLOOKUP($B305,'Tabelas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5" t="s">
        <v>4134</v>
      </c>
      <c r="J305" t="s">
        <v>4483</v>
      </c>
      <c r="K305" t="s">
        <v>4489</v>
      </c>
      <c r="L305" t="s">
        <v>4485</v>
      </c>
      <c r="M305" t="s">
        <v>4490</v>
      </c>
      <c r="N305" t="s">
        <v>177</v>
      </c>
      <c r="O305" t="s">
        <v>178</v>
      </c>
      <c r="P305" t="s">
        <v>288</v>
      </c>
      <c r="Q305" t="s">
        <v>179</v>
      </c>
      <c r="R305" t="s">
        <v>176</v>
      </c>
      <c r="S305" t="s">
        <v>120</v>
      </c>
      <c r="T305" t="s">
        <v>174</v>
      </c>
      <c r="U305" t="s">
        <v>119</v>
      </c>
      <c r="V305" t="s">
        <v>4437</v>
      </c>
      <c r="W305" t="s">
        <v>4438</v>
      </c>
      <c r="X305" s="51" t="str">
        <f t="shared" si="4"/>
        <v>3</v>
      </c>
      <c r="Y305" s="51" t="str">
        <f>IF(T305="","",IF(AND(T305&lt;&gt;'Tabelas auxiliares'!$B$236,T305&lt;&gt;'Tabelas auxiliares'!$B$237),"FOLHA DE PESSOAL",IF(X305='Tabelas auxiliares'!$A$237,"CUSTEIO",IF(X305='Tabelas auxiliares'!$A$236,"INVESTIMENTO","ERRO - VERIFICAR"))))</f>
        <v>CUSTEIO</v>
      </c>
      <c r="Z305" s="44">
        <v>2400</v>
      </c>
      <c r="AA305" s="44">
        <v>2400</v>
      </c>
    </row>
    <row r="306" spans="1:29" x14ac:dyDescent="0.25">
      <c r="A306" t="s">
        <v>1111</v>
      </c>
      <c r="B306" s="73" t="s">
        <v>508</v>
      </c>
      <c r="C306" s="73" t="s">
        <v>1112</v>
      </c>
      <c r="D306" t="s">
        <v>71</v>
      </c>
      <c r="E306" t="s">
        <v>117</v>
      </c>
      <c r="F306" s="51" t="str">
        <f>IFERROR(VLOOKUP(D306,'Tabelas auxiliares'!$A$3:$B$61,2,FALSE),"")</f>
        <v>ARI - ASSESSORIA DE RELAÇÕES INTERNACIONAIS</v>
      </c>
      <c r="G306" s="51" t="str">
        <f>IFERROR(VLOOKUP($B306,'Tabelas auxiliares'!$A$65:$C$102,2,FALSE),"")</f>
        <v>Materiais de consumo e serviços não acadêmicos</v>
      </c>
      <c r="H306" s="51" t="str">
        <f>IFERROR(VLOOKUP($B306,'Tabelas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6" t="s">
        <v>4134</v>
      </c>
      <c r="J306" t="s">
        <v>4483</v>
      </c>
      <c r="K306" t="s">
        <v>4491</v>
      </c>
      <c r="L306" t="s">
        <v>4485</v>
      </c>
      <c r="M306" t="s">
        <v>4492</v>
      </c>
      <c r="N306" t="s">
        <v>177</v>
      </c>
      <c r="O306" t="s">
        <v>178</v>
      </c>
      <c r="P306" t="s">
        <v>288</v>
      </c>
      <c r="Q306" t="s">
        <v>179</v>
      </c>
      <c r="R306" t="s">
        <v>176</v>
      </c>
      <c r="S306" t="s">
        <v>120</v>
      </c>
      <c r="T306" t="s">
        <v>174</v>
      </c>
      <c r="U306" t="s">
        <v>119</v>
      </c>
      <c r="V306" t="s">
        <v>4437</v>
      </c>
      <c r="W306" t="s">
        <v>4438</v>
      </c>
      <c r="X306" s="51" t="str">
        <f t="shared" si="4"/>
        <v>3</v>
      </c>
      <c r="Y306" s="51" t="str">
        <f>IF(T306="","",IF(AND(T306&lt;&gt;'Tabelas auxiliares'!$B$236,T306&lt;&gt;'Tabelas auxiliares'!$B$237),"FOLHA DE PESSOAL",IF(X306='Tabelas auxiliares'!$A$237,"CUSTEIO",IF(X306='Tabelas auxiliares'!$A$236,"INVESTIMENTO","ERRO - VERIFICAR"))))</f>
        <v>CUSTEIO</v>
      </c>
      <c r="Z306" s="44">
        <v>890</v>
      </c>
      <c r="AA306" s="44">
        <v>890</v>
      </c>
    </row>
    <row r="307" spans="1:29" x14ac:dyDescent="0.25">
      <c r="A307" t="s">
        <v>1111</v>
      </c>
      <c r="B307" s="73" t="s">
        <v>508</v>
      </c>
      <c r="C307" s="73" t="s">
        <v>1112</v>
      </c>
      <c r="D307" t="s">
        <v>83</v>
      </c>
      <c r="E307" t="s">
        <v>117</v>
      </c>
      <c r="F307" s="51" t="str">
        <f>IFERROR(VLOOKUP(D307,'Tabelas auxiliares'!$A$3:$B$61,2,FALSE),"")</f>
        <v>NETEL - NÚCLEO EDUCACIONAL DE TECNOLOGIAS E LÍNGUAS</v>
      </c>
      <c r="G307" s="51" t="str">
        <f>IFERROR(VLOOKUP($B307,'Tabelas auxiliares'!$A$65:$C$102,2,FALSE),"")</f>
        <v>Materiais de consumo e serviços não acadêmicos</v>
      </c>
      <c r="H307" s="51" t="str">
        <f>IFERROR(VLOOKUP($B307,'Tabelas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7" t="s">
        <v>4079</v>
      </c>
      <c r="J307" t="s">
        <v>4116</v>
      </c>
      <c r="K307" t="s">
        <v>4493</v>
      </c>
      <c r="L307" t="s">
        <v>4118</v>
      </c>
      <c r="M307" t="s">
        <v>4494</v>
      </c>
      <c r="N307" t="s">
        <v>177</v>
      </c>
      <c r="O307" t="s">
        <v>178</v>
      </c>
      <c r="P307" t="s">
        <v>288</v>
      </c>
      <c r="Q307" t="s">
        <v>179</v>
      </c>
      <c r="R307" t="s">
        <v>176</v>
      </c>
      <c r="S307" t="s">
        <v>120</v>
      </c>
      <c r="T307" t="s">
        <v>174</v>
      </c>
      <c r="U307" t="s">
        <v>119</v>
      </c>
      <c r="V307" t="s">
        <v>821</v>
      </c>
      <c r="W307" t="s">
        <v>706</v>
      </c>
      <c r="X307" s="51" t="str">
        <f t="shared" si="4"/>
        <v>3</v>
      </c>
      <c r="Y307" s="51" t="str">
        <f>IF(T307="","",IF(AND(T307&lt;&gt;'Tabelas auxiliares'!$B$236,T307&lt;&gt;'Tabelas auxiliares'!$B$237),"FOLHA DE PESSOAL",IF(X307='Tabelas auxiliares'!$A$237,"CUSTEIO",IF(X307='Tabelas auxiliares'!$A$236,"INVESTIMENTO","ERRO - VERIFICAR"))))</f>
        <v>CUSTEIO</v>
      </c>
      <c r="Z307" s="44">
        <v>1299.96</v>
      </c>
      <c r="AA307" s="44">
        <v>1299.96</v>
      </c>
    </row>
    <row r="308" spans="1:29" x14ac:dyDescent="0.25">
      <c r="A308" t="s">
        <v>1111</v>
      </c>
      <c r="B308" s="73" t="s">
        <v>508</v>
      </c>
      <c r="C308" s="73" t="s">
        <v>1112</v>
      </c>
      <c r="D308" t="s">
        <v>83</v>
      </c>
      <c r="E308" t="s">
        <v>117</v>
      </c>
      <c r="F308" s="51" t="str">
        <f>IFERROR(VLOOKUP(D308,'Tabelas auxiliares'!$A$3:$B$61,2,FALSE),"")</f>
        <v>NETEL - NÚCLEO EDUCACIONAL DE TECNOLOGIAS E LÍNGUAS</v>
      </c>
      <c r="G308" s="51" t="str">
        <f>IFERROR(VLOOKUP($B308,'Tabelas auxiliares'!$A$65:$C$102,2,FALSE),"")</f>
        <v>Materiais de consumo e serviços não acadêmicos</v>
      </c>
      <c r="H308" s="51" t="str">
        <f>IFERROR(VLOOKUP($B308,'Tabelas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8" t="s">
        <v>4079</v>
      </c>
      <c r="J308" t="s">
        <v>4116</v>
      </c>
      <c r="K308" t="s">
        <v>4495</v>
      </c>
      <c r="L308" t="s">
        <v>4118</v>
      </c>
      <c r="M308" t="s">
        <v>4122</v>
      </c>
      <c r="N308" t="s">
        <v>177</v>
      </c>
      <c r="O308" t="s">
        <v>178</v>
      </c>
      <c r="P308" t="s">
        <v>288</v>
      </c>
      <c r="Q308" t="s">
        <v>179</v>
      </c>
      <c r="R308" t="s">
        <v>176</v>
      </c>
      <c r="S308" t="s">
        <v>120</v>
      </c>
      <c r="T308" t="s">
        <v>174</v>
      </c>
      <c r="U308" t="s">
        <v>119</v>
      </c>
      <c r="V308" t="s">
        <v>821</v>
      </c>
      <c r="W308" t="s">
        <v>706</v>
      </c>
      <c r="X308" s="51" t="str">
        <f t="shared" si="4"/>
        <v>3</v>
      </c>
      <c r="Y308" s="51" t="str">
        <f>IF(T308="","",IF(AND(T308&lt;&gt;'Tabelas auxiliares'!$B$236,T308&lt;&gt;'Tabelas auxiliares'!$B$237),"FOLHA DE PESSOAL",IF(X308='Tabelas auxiliares'!$A$237,"CUSTEIO",IF(X308='Tabelas auxiliares'!$A$236,"INVESTIMENTO","ERRO - VERIFICAR"))))</f>
        <v>CUSTEIO</v>
      </c>
      <c r="Z308" s="44">
        <v>16498.2</v>
      </c>
      <c r="AC308" s="44">
        <v>16498.2</v>
      </c>
    </row>
    <row r="309" spans="1:29" x14ac:dyDescent="0.25">
      <c r="A309" t="s">
        <v>1111</v>
      </c>
      <c r="B309" s="73" t="s">
        <v>508</v>
      </c>
      <c r="C309" s="73" t="s">
        <v>1112</v>
      </c>
      <c r="D309" t="s">
        <v>88</v>
      </c>
      <c r="E309" t="s">
        <v>117</v>
      </c>
      <c r="F309" s="51" t="str">
        <f>IFERROR(VLOOKUP(D309,'Tabelas auxiliares'!$A$3:$B$61,2,FALSE),"")</f>
        <v>SUGEPE - SUPERINTENDÊNCIA DE GESTÃO DE PESSOAS</v>
      </c>
      <c r="G309" s="51" t="str">
        <f>IFERROR(VLOOKUP($B309,'Tabelas auxiliares'!$A$65:$C$102,2,FALSE),"")</f>
        <v>Materiais de consumo e serviços não acadêmicos</v>
      </c>
      <c r="H309" s="51" t="str">
        <f>IFERROR(VLOOKUP($B309,'Tabelas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9" t="s">
        <v>4496</v>
      </c>
      <c r="J309" t="s">
        <v>4497</v>
      </c>
      <c r="K309" t="s">
        <v>4498</v>
      </c>
      <c r="L309" t="s">
        <v>4499</v>
      </c>
      <c r="M309" t="s">
        <v>4500</v>
      </c>
      <c r="N309" t="s">
        <v>177</v>
      </c>
      <c r="O309" t="s">
        <v>178</v>
      </c>
      <c r="P309" t="s">
        <v>288</v>
      </c>
      <c r="Q309" t="s">
        <v>179</v>
      </c>
      <c r="R309" t="s">
        <v>176</v>
      </c>
      <c r="S309" t="s">
        <v>120</v>
      </c>
      <c r="T309" t="s">
        <v>174</v>
      </c>
      <c r="U309" t="s">
        <v>119</v>
      </c>
      <c r="V309" t="s">
        <v>789</v>
      </c>
      <c r="W309" t="s">
        <v>677</v>
      </c>
      <c r="X309" s="51" t="str">
        <f t="shared" si="4"/>
        <v>3</v>
      </c>
      <c r="Y309" s="51" t="str">
        <f>IF(T309="","",IF(AND(T309&lt;&gt;'Tabelas auxiliares'!$B$236,T309&lt;&gt;'Tabelas auxiliares'!$B$237),"FOLHA DE PESSOAL",IF(X309='Tabelas auxiliares'!$A$237,"CUSTEIO",IF(X309='Tabelas auxiliares'!$A$236,"INVESTIMENTO","ERRO - VERIFICAR"))))</f>
        <v>CUSTEIO</v>
      </c>
      <c r="Z309" s="44">
        <v>57.98</v>
      </c>
      <c r="AA309" s="44">
        <v>57.98</v>
      </c>
    </row>
    <row r="310" spans="1:29" x14ac:dyDescent="0.25">
      <c r="A310" t="s">
        <v>1111</v>
      </c>
      <c r="B310" s="73" t="s">
        <v>508</v>
      </c>
      <c r="C310" s="73" t="s">
        <v>1112</v>
      </c>
      <c r="D310" t="s">
        <v>88</v>
      </c>
      <c r="E310" t="s">
        <v>117</v>
      </c>
      <c r="F310" s="51" t="str">
        <f>IFERROR(VLOOKUP(D310,'Tabelas auxiliares'!$A$3:$B$61,2,FALSE),"")</f>
        <v>SUGEPE - SUPERINTENDÊNCIA DE GESTÃO DE PESSOAS</v>
      </c>
      <c r="G310" s="51" t="str">
        <f>IFERROR(VLOOKUP($B310,'Tabelas auxiliares'!$A$65:$C$102,2,FALSE),"")</f>
        <v>Materiais de consumo e serviços não acadêmicos</v>
      </c>
      <c r="H310" s="51" t="str">
        <f>IFERROR(VLOOKUP($B310,'Tabelas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0" t="s">
        <v>4501</v>
      </c>
      <c r="J310" t="s">
        <v>4502</v>
      </c>
      <c r="K310" t="s">
        <v>4503</v>
      </c>
      <c r="L310" t="s">
        <v>4504</v>
      </c>
      <c r="M310" t="s">
        <v>4505</v>
      </c>
      <c r="N310" t="s">
        <v>177</v>
      </c>
      <c r="O310" t="s">
        <v>178</v>
      </c>
      <c r="P310" t="s">
        <v>288</v>
      </c>
      <c r="Q310" t="s">
        <v>179</v>
      </c>
      <c r="R310" t="s">
        <v>176</v>
      </c>
      <c r="S310" t="s">
        <v>120</v>
      </c>
      <c r="T310" t="s">
        <v>174</v>
      </c>
      <c r="U310" t="s">
        <v>119</v>
      </c>
      <c r="V310" t="s">
        <v>789</v>
      </c>
      <c r="W310" t="s">
        <v>677</v>
      </c>
      <c r="X310" s="51" t="str">
        <f t="shared" si="4"/>
        <v>3</v>
      </c>
      <c r="Y310" s="51" t="str">
        <f>IF(T310="","",IF(AND(T310&lt;&gt;'Tabelas auxiliares'!$B$236,T310&lt;&gt;'Tabelas auxiliares'!$B$237),"FOLHA DE PESSOAL",IF(X310='Tabelas auxiliares'!$A$237,"CUSTEIO",IF(X310='Tabelas auxiliares'!$A$236,"INVESTIMENTO","ERRO - VERIFICAR"))))</f>
        <v>CUSTEIO</v>
      </c>
      <c r="Z310" s="44">
        <v>4441</v>
      </c>
      <c r="AA310" s="44">
        <v>4441</v>
      </c>
    </row>
    <row r="311" spans="1:29" x14ac:dyDescent="0.25">
      <c r="A311" t="s">
        <v>1111</v>
      </c>
      <c r="B311" s="73" t="s">
        <v>508</v>
      </c>
      <c r="C311" s="73" t="s">
        <v>1112</v>
      </c>
      <c r="D311" t="s">
        <v>88</v>
      </c>
      <c r="E311" t="s">
        <v>117</v>
      </c>
      <c r="F311" s="51" t="str">
        <f>IFERROR(VLOOKUP(D311,'Tabelas auxiliares'!$A$3:$B$61,2,FALSE),"")</f>
        <v>SUGEPE - SUPERINTENDÊNCIA DE GESTÃO DE PESSOAS</v>
      </c>
      <c r="G311" s="51" t="str">
        <f>IFERROR(VLOOKUP($B311,'Tabelas auxiliares'!$A$65:$C$102,2,FALSE),"")</f>
        <v>Materiais de consumo e serviços não acadêmicos</v>
      </c>
      <c r="H311" s="51" t="str">
        <f>IFERROR(VLOOKUP($B311,'Tabelas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1" t="s">
        <v>3987</v>
      </c>
      <c r="J311" t="s">
        <v>4502</v>
      </c>
      <c r="K311" t="s">
        <v>4506</v>
      </c>
      <c r="L311" t="s">
        <v>4504</v>
      </c>
      <c r="M311" t="s">
        <v>4507</v>
      </c>
      <c r="N311" t="s">
        <v>177</v>
      </c>
      <c r="O311" t="s">
        <v>178</v>
      </c>
      <c r="P311" t="s">
        <v>288</v>
      </c>
      <c r="Q311" t="s">
        <v>179</v>
      </c>
      <c r="R311" t="s">
        <v>176</v>
      </c>
      <c r="S311" t="s">
        <v>120</v>
      </c>
      <c r="T311" t="s">
        <v>174</v>
      </c>
      <c r="U311" t="s">
        <v>119</v>
      </c>
      <c r="V311" t="s">
        <v>789</v>
      </c>
      <c r="W311" t="s">
        <v>677</v>
      </c>
      <c r="X311" s="51" t="str">
        <f t="shared" si="4"/>
        <v>3</v>
      </c>
      <c r="Y311" s="51" t="str">
        <f>IF(T311="","",IF(AND(T311&lt;&gt;'Tabelas auxiliares'!$B$236,T311&lt;&gt;'Tabelas auxiliares'!$B$237),"FOLHA DE PESSOAL",IF(X311='Tabelas auxiliares'!$A$237,"CUSTEIO",IF(X311='Tabelas auxiliares'!$A$236,"INVESTIMENTO","ERRO - VERIFICAR"))))</f>
        <v>CUSTEIO</v>
      </c>
      <c r="Z311" s="44">
        <v>1520</v>
      </c>
      <c r="AA311" s="44">
        <v>1520</v>
      </c>
    </row>
    <row r="312" spans="1:29" x14ac:dyDescent="0.25">
      <c r="A312" t="s">
        <v>1111</v>
      </c>
      <c r="B312" s="73" t="s">
        <v>508</v>
      </c>
      <c r="C312" s="73" t="s">
        <v>1112</v>
      </c>
      <c r="D312" t="s">
        <v>88</v>
      </c>
      <c r="E312" t="s">
        <v>117</v>
      </c>
      <c r="F312" s="51" t="str">
        <f>IFERROR(VLOOKUP(D312,'Tabelas auxiliares'!$A$3:$B$61,2,FALSE),"")</f>
        <v>SUGEPE - SUPERINTENDÊNCIA DE GESTÃO DE PESSOAS</v>
      </c>
      <c r="G312" s="51" t="str">
        <f>IFERROR(VLOOKUP($B312,'Tabelas auxiliares'!$A$65:$C$102,2,FALSE),"")</f>
        <v>Materiais de consumo e serviços não acadêmicos</v>
      </c>
      <c r="H312" s="51" t="str">
        <f>IFERROR(VLOOKUP($B312,'Tabelas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2" t="s">
        <v>4508</v>
      </c>
      <c r="J312" t="s">
        <v>4509</v>
      </c>
      <c r="K312" t="s">
        <v>4510</v>
      </c>
      <c r="L312" t="s">
        <v>4511</v>
      </c>
      <c r="M312" t="s">
        <v>4051</v>
      </c>
      <c r="N312" t="s">
        <v>177</v>
      </c>
      <c r="O312" t="s">
        <v>178</v>
      </c>
      <c r="P312" t="s">
        <v>288</v>
      </c>
      <c r="Q312" t="s">
        <v>179</v>
      </c>
      <c r="R312" t="s">
        <v>176</v>
      </c>
      <c r="S312" t="s">
        <v>120</v>
      </c>
      <c r="T312" t="s">
        <v>174</v>
      </c>
      <c r="U312" t="s">
        <v>119</v>
      </c>
      <c r="V312" t="s">
        <v>2639</v>
      </c>
      <c r="W312" t="s">
        <v>2640</v>
      </c>
      <c r="X312" s="51" t="str">
        <f t="shared" si="4"/>
        <v>3</v>
      </c>
      <c r="Y312" s="51" t="str">
        <f>IF(T312="","",IF(AND(T312&lt;&gt;'Tabelas auxiliares'!$B$236,T312&lt;&gt;'Tabelas auxiliares'!$B$237),"FOLHA DE PESSOAL",IF(X312='Tabelas auxiliares'!$A$237,"CUSTEIO",IF(X312='Tabelas auxiliares'!$A$236,"INVESTIMENTO","ERRO - VERIFICAR"))))</f>
        <v>CUSTEIO</v>
      </c>
      <c r="Z312" s="44">
        <v>28745</v>
      </c>
      <c r="AA312" s="44">
        <v>3783</v>
      </c>
      <c r="AC312" s="44">
        <v>24962</v>
      </c>
    </row>
    <row r="313" spans="1:29" x14ac:dyDescent="0.25">
      <c r="A313" t="s">
        <v>1111</v>
      </c>
      <c r="B313" s="73" t="s">
        <v>508</v>
      </c>
      <c r="C313" s="73" t="s">
        <v>1112</v>
      </c>
      <c r="D313" t="s">
        <v>88</v>
      </c>
      <c r="E313" t="s">
        <v>117</v>
      </c>
      <c r="F313" s="51" t="str">
        <f>IFERROR(VLOOKUP(D313,'Tabelas auxiliares'!$A$3:$B$61,2,FALSE),"")</f>
        <v>SUGEPE - SUPERINTENDÊNCIA DE GESTÃO DE PESSOAS</v>
      </c>
      <c r="G313" s="51" t="str">
        <f>IFERROR(VLOOKUP($B313,'Tabelas auxiliares'!$A$65:$C$102,2,FALSE),"")</f>
        <v>Materiais de consumo e serviços não acadêmicos</v>
      </c>
      <c r="H313" s="51" t="str">
        <f>IFERROR(VLOOKUP($B313,'Tabelas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3" t="s">
        <v>4508</v>
      </c>
      <c r="J313" t="s">
        <v>4509</v>
      </c>
      <c r="K313" t="s">
        <v>4512</v>
      </c>
      <c r="L313" t="s">
        <v>4511</v>
      </c>
      <c r="M313" t="s">
        <v>4051</v>
      </c>
      <c r="N313" t="s">
        <v>177</v>
      </c>
      <c r="O313" t="s">
        <v>178</v>
      </c>
      <c r="P313" t="s">
        <v>288</v>
      </c>
      <c r="Q313" t="s">
        <v>179</v>
      </c>
      <c r="R313" t="s">
        <v>176</v>
      </c>
      <c r="S313" t="s">
        <v>120</v>
      </c>
      <c r="T313" t="s">
        <v>174</v>
      </c>
      <c r="U313" t="s">
        <v>119</v>
      </c>
      <c r="V313" t="s">
        <v>793</v>
      </c>
      <c r="W313" t="s">
        <v>680</v>
      </c>
      <c r="X313" s="51" t="str">
        <f t="shared" si="4"/>
        <v>3</v>
      </c>
      <c r="Y313" s="51" t="str">
        <f>IF(T313="","",IF(AND(T313&lt;&gt;'Tabelas auxiliares'!$B$236,T313&lt;&gt;'Tabelas auxiliares'!$B$237),"FOLHA DE PESSOAL",IF(X313='Tabelas auxiliares'!$A$237,"CUSTEIO",IF(X313='Tabelas auxiliares'!$A$236,"INVESTIMENTO","ERRO - VERIFICAR"))))</f>
        <v>CUSTEIO</v>
      </c>
      <c r="Z313" s="44">
        <v>5480</v>
      </c>
      <c r="AA313" s="44">
        <v>3160</v>
      </c>
      <c r="AC313" s="44">
        <v>2320</v>
      </c>
    </row>
    <row r="314" spans="1:29" x14ac:dyDescent="0.25">
      <c r="A314" t="s">
        <v>1111</v>
      </c>
      <c r="B314" s="73" t="s">
        <v>508</v>
      </c>
      <c r="C314" s="73" t="s">
        <v>1112</v>
      </c>
      <c r="D314" t="s">
        <v>88</v>
      </c>
      <c r="E314" t="s">
        <v>117</v>
      </c>
      <c r="F314" s="51" t="str">
        <f>IFERROR(VLOOKUP(D314,'Tabelas auxiliares'!$A$3:$B$61,2,FALSE),"")</f>
        <v>SUGEPE - SUPERINTENDÊNCIA DE GESTÃO DE PESSOAS</v>
      </c>
      <c r="G314" s="51" t="str">
        <f>IFERROR(VLOOKUP($B314,'Tabelas auxiliares'!$A$65:$C$102,2,FALSE),"")</f>
        <v>Materiais de consumo e serviços não acadêmicos</v>
      </c>
      <c r="H314" s="51" t="str">
        <f>IFERROR(VLOOKUP($B314,'Tabelas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4" t="s">
        <v>3822</v>
      </c>
      <c r="J314" t="s">
        <v>2749</v>
      </c>
      <c r="K314" t="s">
        <v>4513</v>
      </c>
      <c r="L314" t="s">
        <v>4514</v>
      </c>
      <c r="M314" t="s">
        <v>2752</v>
      </c>
      <c r="N314" t="s">
        <v>177</v>
      </c>
      <c r="O314" t="s">
        <v>178</v>
      </c>
      <c r="P314" t="s">
        <v>288</v>
      </c>
      <c r="Q314" t="s">
        <v>179</v>
      </c>
      <c r="R314" t="s">
        <v>176</v>
      </c>
      <c r="S314" t="s">
        <v>120</v>
      </c>
      <c r="T314" t="s">
        <v>174</v>
      </c>
      <c r="U314" t="s">
        <v>119</v>
      </c>
      <c r="V314" t="s">
        <v>789</v>
      </c>
      <c r="W314" t="s">
        <v>677</v>
      </c>
      <c r="X314" s="51" t="str">
        <f t="shared" si="4"/>
        <v>3</v>
      </c>
      <c r="Y314" s="51" t="str">
        <f>IF(T314="","",IF(AND(T314&lt;&gt;'Tabelas auxiliares'!$B$236,T314&lt;&gt;'Tabelas auxiliares'!$B$237),"FOLHA DE PESSOAL",IF(X314='Tabelas auxiliares'!$A$237,"CUSTEIO",IF(X314='Tabelas auxiliares'!$A$236,"INVESTIMENTO","ERRO - VERIFICAR"))))</f>
        <v>CUSTEIO</v>
      </c>
      <c r="Z314" s="44">
        <v>29125.599999999999</v>
      </c>
      <c r="AA314" s="44">
        <v>27596.799999999999</v>
      </c>
      <c r="AC314" s="44">
        <v>1528.8</v>
      </c>
    </row>
    <row r="315" spans="1:29" x14ac:dyDescent="0.25">
      <c r="A315" t="s">
        <v>1111</v>
      </c>
      <c r="B315" s="73" t="s">
        <v>508</v>
      </c>
      <c r="C315" s="73" t="s">
        <v>1112</v>
      </c>
      <c r="D315" t="s">
        <v>88</v>
      </c>
      <c r="E315" t="s">
        <v>117</v>
      </c>
      <c r="F315" s="51" t="str">
        <f>IFERROR(VLOOKUP(D315,'Tabelas auxiliares'!$A$3:$B$61,2,FALSE),"")</f>
        <v>SUGEPE - SUPERINTENDÊNCIA DE GESTÃO DE PESSOAS</v>
      </c>
      <c r="G315" s="51" t="str">
        <f>IFERROR(VLOOKUP($B315,'Tabelas auxiliares'!$A$65:$C$102,2,FALSE),"")</f>
        <v>Materiais de consumo e serviços não acadêmicos</v>
      </c>
      <c r="H315" s="51" t="str">
        <f>IFERROR(VLOOKUP($B315,'Tabelas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5" t="s">
        <v>3822</v>
      </c>
      <c r="J315" t="s">
        <v>2749</v>
      </c>
      <c r="K315" t="s">
        <v>4515</v>
      </c>
      <c r="L315" t="s">
        <v>4514</v>
      </c>
      <c r="M315" t="s">
        <v>4516</v>
      </c>
      <c r="N315" t="s">
        <v>177</v>
      </c>
      <c r="O315" t="s">
        <v>178</v>
      </c>
      <c r="P315" t="s">
        <v>288</v>
      </c>
      <c r="Q315" t="s">
        <v>179</v>
      </c>
      <c r="R315" t="s">
        <v>176</v>
      </c>
      <c r="S315" t="s">
        <v>120</v>
      </c>
      <c r="T315" t="s">
        <v>174</v>
      </c>
      <c r="U315" t="s">
        <v>119</v>
      </c>
      <c r="V315" t="s">
        <v>789</v>
      </c>
      <c r="W315" t="s">
        <v>677</v>
      </c>
      <c r="X315" s="51" t="str">
        <f t="shared" si="4"/>
        <v>3</v>
      </c>
      <c r="Y315" s="51" t="str">
        <f>IF(T315="","",IF(AND(T315&lt;&gt;'Tabelas auxiliares'!$B$236,T315&lt;&gt;'Tabelas auxiliares'!$B$237),"FOLHA DE PESSOAL",IF(X315='Tabelas auxiliares'!$A$237,"CUSTEIO",IF(X315='Tabelas auxiliares'!$A$236,"INVESTIMENTO","ERRO - VERIFICAR"))))</f>
        <v>CUSTEIO</v>
      </c>
      <c r="Z315" s="44">
        <v>5640.5</v>
      </c>
      <c r="AC315" s="44">
        <v>5640.5</v>
      </c>
    </row>
    <row r="316" spans="1:29" x14ac:dyDescent="0.25">
      <c r="A316" t="s">
        <v>1111</v>
      </c>
      <c r="B316" s="73" t="s">
        <v>508</v>
      </c>
      <c r="C316" s="73" t="s">
        <v>1112</v>
      </c>
      <c r="D316" t="s">
        <v>88</v>
      </c>
      <c r="E316" t="s">
        <v>117</v>
      </c>
      <c r="F316" s="51" t="str">
        <f>IFERROR(VLOOKUP(D316,'Tabelas auxiliares'!$A$3:$B$61,2,FALSE),"")</f>
        <v>SUGEPE - SUPERINTENDÊNCIA DE GESTÃO DE PESSOAS</v>
      </c>
      <c r="G316" s="51" t="str">
        <f>IFERROR(VLOOKUP($B316,'Tabelas auxiliares'!$A$65:$C$102,2,FALSE),"")</f>
        <v>Materiais de consumo e serviços não acadêmicos</v>
      </c>
      <c r="H316" s="51" t="str">
        <f>IFERROR(VLOOKUP($B316,'Tabelas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6" t="s">
        <v>3822</v>
      </c>
      <c r="J316" t="s">
        <v>2749</v>
      </c>
      <c r="K316" t="s">
        <v>4517</v>
      </c>
      <c r="L316" t="s">
        <v>4514</v>
      </c>
      <c r="M316" t="s">
        <v>4518</v>
      </c>
      <c r="N316" t="s">
        <v>177</v>
      </c>
      <c r="O316" t="s">
        <v>178</v>
      </c>
      <c r="P316" t="s">
        <v>288</v>
      </c>
      <c r="Q316" t="s">
        <v>179</v>
      </c>
      <c r="R316" t="s">
        <v>176</v>
      </c>
      <c r="S316" t="s">
        <v>120</v>
      </c>
      <c r="T316" t="s">
        <v>174</v>
      </c>
      <c r="U316" t="s">
        <v>119</v>
      </c>
      <c r="V316" t="s">
        <v>789</v>
      </c>
      <c r="W316" t="s">
        <v>677</v>
      </c>
      <c r="X316" s="51" t="str">
        <f t="shared" si="4"/>
        <v>3</v>
      </c>
      <c r="Y316" s="51" t="str">
        <f>IF(T316="","",IF(AND(T316&lt;&gt;'Tabelas auxiliares'!$B$236,T316&lt;&gt;'Tabelas auxiliares'!$B$237),"FOLHA DE PESSOAL",IF(X316='Tabelas auxiliares'!$A$237,"CUSTEIO",IF(X316='Tabelas auxiliares'!$A$236,"INVESTIMENTO","ERRO - VERIFICAR"))))</f>
        <v>CUSTEIO</v>
      </c>
      <c r="Z316" s="44">
        <v>1509.9</v>
      </c>
      <c r="AC316" s="44">
        <v>1509.9</v>
      </c>
    </row>
    <row r="317" spans="1:29" x14ac:dyDescent="0.25">
      <c r="A317" t="s">
        <v>1111</v>
      </c>
      <c r="B317" s="73" t="s">
        <v>508</v>
      </c>
      <c r="C317" s="73" t="s">
        <v>1112</v>
      </c>
      <c r="D317" t="s">
        <v>88</v>
      </c>
      <c r="E317" t="s">
        <v>117</v>
      </c>
      <c r="F317" s="51" t="str">
        <f>IFERROR(VLOOKUP(D317,'Tabelas auxiliares'!$A$3:$B$61,2,FALSE),"")</f>
        <v>SUGEPE - SUPERINTENDÊNCIA DE GESTÃO DE PESSOAS</v>
      </c>
      <c r="G317" s="51" t="str">
        <f>IFERROR(VLOOKUP($B317,'Tabelas auxiliares'!$A$65:$C$102,2,FALSE),"")</f>
        <v>Materiais de consumo e serviços não acadêmicos</v>
      </c>
      <c r="H317" s="51" t="str">
        <f>IFERROR(VLOOKUP($B317,'Tabelas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7" t="s">
        <v>3822</v>
      </c>
      <c r="J317" t="s">
        <v>2749</v>
      </c>
      <c r="K317" t="s">
        <v>4519</v>
      </c>
      <c r="L317" t="s">
        <v>4514</v>
      </c>
      <c r="M317" t="s">
        <v>4520</v>
      </c>
      <c r="N317" t="s">
        <v>177</v>
      </c>
      <c r="O317" t="s">
        <v>178</v>
      </c>
      <c r="P317" t="s">
        <v>288</v>
      </c>
      <c r="Q317" t="s">
        <v>179</v>
      </c>
      <c r="R317" t="s">
        <v>176</v>
      </c>
      <c r="S317" t="s">
        <v>120</v>
      </c>
      <c r="T317" t="s">
        <v>174</v>
      </c>
      <c r="U317" t="s">
        <v>119</v>
      </c>
      <c r="V317" t="s">
        <v>789</v>
      </c>
      <c r="W317" t="s">
        <v>677</v>
      </c>
      <c r="X317" s="51" t="str">
        <f t="shared" si="4"/>
        <v>3</v>
      </c>
      <c r="Y317" s="51" t="str">
        <f>IF(T317="","",IF(AND(T317&lt;&gt;'Tabelas auxiliares'!$B$236,T317&lt;&gt;'Tabelas auxiliares'!$B$237),"FOLHA DE PESSOAL",IF(X317='Tabelas auxiliares'!$A$237,"CUSTEIO",IF(X317='Tabelas auxiliares'!$A$236,"INVESTIMENTO","ERRO - VERIFICAR"))))</f>
        <v>CUSTEIO</v>
      </c>
      <c r="Z317" s="44">
        <v>432</v>
      </c>
      <c r="AC317" s="44">
        <v>432</v>
      </c>
    </row>
    <row r="318" spans="1:29" x14ac:dyDescent="0.25">
      <c r="A318" t="s">
        <v>1111</v>
      </c>
      <c r="B318" s="73" t="s">
        <v>508</v>
      </c>
      <c r="C318" s="73" t="s">
        <v>1112</v>
      </c>
      <c r="D318" t="s">
        <v>88</v>
      </c>
      <c r="E318" t="s">
        <v>117</v>
      </c>
      <c r="F318" s="51" t="str">
        <f>IFERROR(VLOOKUP(D318,'Tabelas auxiliares'!$A$3:$B$61,2,FALSE),"")</f>
        <v>SUGEPE - SUPERINTENDÊNCIA DE GESTÃO DE PESSOAS</v>
      </c>
      <c r="G318" s="51" t="str">
        <f>IFERROR(VLOOKUP($B318,'Tabelas auxiliares'!$A$65:$C$102,2,FALSE),"")</f>
        <v>Materiais de consumo e serviços não acadêmicos</v>
      </c>
      <c r="H318" s="51" t="str">
        <f>IFERROR(VLOOKUP($B318,'Tabelas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8" t="s">
        <v>3837</v>
      </c>
      <c r="J318" t="s">
        <v>2749</v>
      </c>
      <c r="K318" t="s">
        <v>4521</v>
      </c>
      <c r="L318" t="s">
        <v>4514</v>
      </c>
      <c r="M318" t="s">
        <v>4522</v>
      </c>
      <c r="N318" t="s">
        <v>177</v>
      </c>
      <c r="O318" t="s">
        <v>178</v>
      </c>
      <c r="P318" t="s">
        <v>288</v>
      </c>
      <c r="Q318" t="s">
        <v>179</v>
      </c>
      <c r="R318" t="s">
        <v>176</v>
      </c>
      <c r="S318" t="s">
        <v>120</v>
      </c>
      <c r="T318" t="s">
        <v>174</v>
      </c>
      <c r="U318" t="s">
        <v>119</v>
      </c>
      <c r="V318" t="s">
        <v>789</v>
      </c>
      <c r="W318" t="s">
        <v>677</v>
      </c>
      <c r="X318" s="51" t="str">
        <f t="shared" si="4"/>
        <v>3</v>
      </c>
      <c r="Y318" s="51" t="str">
        <f>IF(T318="","",IF(AND(T318&lt;&gt;'Tabelas auxiliares'!$B$236,T318&lt;&gt;'Tabelas auxiliares'!$B$237),"FOLHA DE PESSOAL",IF(X318='Tabelas auxiliares'!$A$237,"CUSTEIO",IF(X318='Tabelas auxiliares'!$A$236,"INVESTIMENTO","ERRO - VERIFICAR"))))</f>
        <v>CUSTEIO</v>
      </c>
      <c r="Z318" s="44">
        <v>7000</v>
      </c>
      <c r="AA318" s="44">
        <v>2800</v>
      </c>
      <c r="AC318" s="44">
        <v>4200</v>
      </c>
    </row>
    <row r="319" spans="1:29" x14ac:dyDescent="0.25">
      <c r="A319" t="s">
        <v>1111</v>
      </c>
      <c r="B319" s="73" t="s">
        <v>511</v>
      </c>
      <c r="C319" s="73" t="s">
        <v>1112</v>
      </c>
      <c r="D319" t="s">
        <v>35</v>
      </c>
      <c r="E319" t="s">
        <v>117</v>
      </c>
      <c r="F319" s="51" t="str">
        <f>IFERROR(VLOOKUP(D319,'Tabelas auxiliares'!$A$3:$B$61,2,FALSE),"")</f>
        <v>PU - PREFEITURA UNIVERSITÁRIA</v>
      </c>
      <c r="G319" s="51" t="str">
        <f>IFERROR(VLOOKUP($B319,'Tabelas auxiliares'!$A$65:$C$102,2,FALSE),"")</f>
        <v>Manutenção</v>
      </c>
      <c r="H319" s="51" t="str">
        <f>IFERROR(VLOOKUP($B319,'Tabelas auxiliares'!$A$65:$C$102,3,FALSE),"")</f>
        <v>ALMOXARIFADO / AR CONDICIONADO / COMBATE INCÊNDIO / CORTINAS / ELEVADORES / GERADORES DE ENERGIA / HIDRÁULICA / IMÓVEIS / INSTALAÇÕES ELÉTRICAS  / JARDINAGEM / MANUTENÇÃO PREDIAL / DESINSETIZAÇÃO / CHAVEIRO / INVENTÁRIO PATRIMONIAL</v>
      </c>
      <c r="I319" t="s">
        <v>4523</v>
      </c>
      <c r="J319" t="s">
        <v>4524</v>
      </c>
      <c r="K319" t="s">
        <v>4525</v>
      </c>
      <c r="L319" t="s">
        <v>4526</v>
      </c>
      <c r="M319" t="s">
        <v>4527</v>
      </c>
      <c r="N319" t="s">
        <v>177</v>
      </c>
      <c r="O319" t="s">
        <v>178</v>
      </c>
      <c r="P319" t="s">
        <v>288</v>
      </c>
      <c r="Q319" t="s">
        <v>179</v>
      </c>
      <c r="R319" t="s">
        <v>176</v>
      </c>
      <c r="S319" t="s">
        <v>120</v>
      </c>
      <c r="T319" t="s">
        <v>174</v>
      </c>
      <c r="U319" t="s">
        <v>119</v>
      </c>
      <c r="V319" t="s">
        <v>791</v>
      </c>
      <c r="W319" t="s">
        <v>679</v>
      </c>
      <c r="X319" s="51" t="str">
        <f t="shared" si="4"/>
        <v>3</v>
      </c>
      <c r="Y319" s="51" t="str">
        <f>IF(T319="","",IF(AND(T319&lt;&gt;'Tabelas auxiliares'!$B$236,T319&lt;&gt;'Tabelas auxiliares'!$B$237),"FOLHA DE PESSOAL",IF(X319='Tabelas auxiliares'!$A$237,"CUSTEIO",IF(X319='Tabelas auxiliares'!$A$236,"INVESTIMENTO","ERRO - VERIFICAR"))))</f>
        <v>CUSTEIO</v>
      </c>
      <c r="Z319" s="44">
        <v>97881.54</v>
      </c>
      <c r="AA319" s="44">
        <v>97881.54</v>
      </c>
    </row>
    <row r="320" spans="1:29" x14ac:dyDescent="0.25">
      <c r="A320" t="s">
        <v>1111</v>
      </c>
      <c r="B320" s="73" t="s">
        <v>511</v>
      </c>
      <c r="C320" s="73" t="s">
        <v>1112</v>
      </c>
      <c r="D320" t="s">
        <v>35</v>
      </c>
      <c r="E320" t="s">
        <v>117</v>
      </c>
      <c r="F320" s="51" t="str">
        <f>IFERROR(VLOOKUP(D320,'Tabelas auxiliares'!$A$3:$B$61,2,FALSE),"")</f>
        <v>PU - PREFEITURA UNIVERSITÁRIA</v>
      </c>
      <c r="G320" s="51" t="str">
        <f>IFERROR(VLOOKUP($B320,'Tabelas auxiliares'!$A$65:$C$102,2,FALSE),"")</f>
        <v>Manutenção</v>
      </c>
      <c r="H320" s="51" t="str">
        <f>IFERROR(VLOOKUP($B320,'Tabelas auxiliares'!$A$65:$C$102,3,FALSE),"")</f>
        <v>ALMOXARIFADO / AR CONDICIONADO / COMBATE INCÊNDIO / CORTINAS / ELEVADORES / GERADORES DE ENERGIA / HIDRÁULICA / IMÓVEIS / INSTALAÇÕES ELÉTRICAS  / JARDINAGEM / MANUTENÇÃO PREDIAL / DESINSETIZAÇÃO / CHAVEIRO / INVENTÁRIO PATRIMONIAL</v>
      </c>
      <c r="I320" t="s">
        <v>4528</v>
      </c>
      <c r="J320" t="s">
        <v>4529</v>
      </c>
      <c r="K320" t="s">
        <v>4530</v>
      </c>
      <c r="L320" t="s">
        <v>4531</v>
      </c>
      <c r="M320" t="s">
        <v>364</v>
      </c>
      <c r="N320" t="s">
        <v>177</v>
      </c>
      <c r="O320" t="s">
        <v>178</v>
      </c>
      <c r="P320" t="s">
        <v>288</v>
      </c>
      <c r="Q320" t="s">
        <v>179</v>
      </c>
      <c r="R320" t="s">
        <v>176</v>
      </c>
      <c r="S320" t="s">
        <v>120</v>
      </c>
      <c r="T320" t="s">
        <v>174</v>
      </c>
      <c r="U320" t="s">
        <v>119</v>
      </c>
      <c r="V320" t="s">
        <v>791</v>
      </c>
      <c r="W320" t="s">
        <v>679</v>
      </c>
      <c r="X320" s="51" t="str">
        <f t="shared" si="4"/>
        <v>3</v>
      </c>
      <c r="Y320" s="51" t="str">
        <f>IF(T320="","",IF(AND(T320&lt;&gt;'Tabelas auxiliares'!$B$236,T320&lt;&gt;'Tabelas auxiliares'!$B$237),"FOLHA DE PESSOAL",IF(X320='Tabelas auxiliares'!$A$237,"CUSTEIO",IF(X320='Tabelas auxiliares'!$A$236,"INVESTIMENTO","ERRO - VERIFICAR"))))</f>
        <v>CUSTEIO</v>
      </c>
      <c r="Z320" s="44">
        <v>6857.96</v>
      </c>
      <c r="AA320" s="44">
        <v>6857.96</v>
      </c>
    </row>
    <row r="321" spans="1:29" x14ac:dyDescent="0.25">
      <c r="A321" t="s">
        <v>1111</v>
      </c>
      <c r="B321" s="73" t="s">
        <v>511</v>
      </c>
      <c r="C321" s="73" t="s">
        <v>1112</v>
      </c>
      <c r="D321" t="s">
        <v>35</v>
      </c>
      <c r="E321" t="s">
        <v>117</v>
      </c>
      <c r="F321" s="51" t="str">
        <f>IFERROR(VLOOKUP(D321,'Tabelas auxiliares'!$A$3:$B$61,2,FALSE),"")</f>
        <v>PU - PREFEITURA UNIVERSITÁRIA</v>
      </c>
      <c r="G321" s="51" t="str">
        <f>IFERROR(VLOOKUP($B321,'Tabelas auxiliares'!$A$65:$C$102,2,FALSE),"")</f>
        <v>Manutenção</v>
      </c>
      <c r="H321" s="51" t="str">
        <f>IFERROR(VLOOKUP($B321,'Tabelas auxiliares'!$A$65:$C$102,3,FALSE),"")</f>
        <v>ALMOXARIFADO / AR CONDICIONADO / COMBATE INCÊNDIO / CORTINAS / ELEVADORES / GERADORES DE ENERGIA / HIDRÁULICA / IMÓVEIS / INSTALAÇÕES ELÉTRICAS  / JARDINAGEM / MANUTENÇÃO PREDIAL / DESINSETIZAÇÃO / CHAVEIRO / INVENTÁRIO PATRIMONIAL</v>
      </c>
      <c r="I321" t="s">
        <v>4532</v>
      </c>
      <c r="J321" t="s">
        <v>2764</v>
      </c>
      <c r="K321" t="s">
        <v>4533</v>
      </c>
      <c r="L321" t="s">
        <v>365</v>
      </c>
      <c r="M321" t="s">
        <v>2789</v>
      </c>
      <c r="N321" t="s">
        <v>177</v>
      </c>
      <c r="O321" t="s">
        <v>178</v>
      </c>
      <c r="P321" t="s">
        <v>288</v>
      </c>
      <c r="Q321" t="s">
        <v>179</v>
      </c>
      <c r="R321" t="s">
        <v>176</v>
      </c>
      <c r="S321" t="s">
        <v>120</v>
      </c>
      <c r="T321" t="s">
        <v>174</v>
      </c>
      <c r="U321" t="s">
        <v>119</v>
      </c>
      <c r="V321" t="s">
        <v>791</v>
      </c>
      <c r="W321" t="s">
        <v>679</v>
      </c>
      <c r="X321" s="51" t="str">
        <f t="shared" si="4"/>
        <v>3</v>
      </c>
      <c r="Y321" s="51" t="str">
        <f>IF(T321="","",IF(AND(T321&lt;&gt;'Tabelas auxiliares'!$B$236,T321&lt;&gt;'Tabelas auxiliares'!$B$237),"FOLHA DE PESSOAL",IF(X321='Tabelas auxiliares'!$A$237,"CUSTEIO",IF(X321='Tabelas auxiliares'!$A$236,"INVESTIMENTO","ERRO - VERIFICAR"))))</f>
        <v>CUSTEIO</v>
      </c>
      <c r="Z321" s="44">
        <v>7533.13</v>
      </c>
      <c r="AA321" s="44">
        <v>1361.07</v>
      </c>
      <c r="AC321" s="44">
        <v>6172.06</v>
      </c>
    </row>
    <row r="322" spans="1:29" x14ac:dyDescent="0.25">
      <c r="A322" t="s">
        <v>1111</v>
      </c>
      <c r="B322" s="73" t="s">
        <v>511</v>
      </c>
      <c r="C322" s="73" t="s">
        <v>1112</v>
      </c>
      <c r="D322" t="s">
        <v>35</v>
      </c>
      <c r="E322" t="s">
        <v>117</v>
      </c>
      <c r="F322" s="51" t="str">
        <f>IFERROR(VLOOKUP(D322,'Tabelas auxiliares'!$A$3:$B$61,2,FALSE),"")</f>
        <v>PU - PREFEITURA UNIVERSITÁRIA</v>
      </c>
      <c r="G322" s="51" t="str">
        <f>IFERROR(VLOOKUP($B322,'Tabelas auxiliares'!$A$65:$C$102,2,FALSE),"")</f>
        <v>Manutenção</v>
      </c>
      <c r="H322" s="51" t="str">
        <f>IFERROR(VLOOKUP($B322,'Tabelas auxiliares'!$A$65:$C$102,3,FALSE),"")</f>
        <v>ALMOXARIFADO / AR CONDICIONADO / COMBATE INCÊNDIO / CORTINAS / ELEVADORES / GERADORES DE ENERGIA / HIDRÁULICA / IMÓVEIS / INSTALAÇÕES ELÉTRICAS  / JARDINAGEM / MANUTENÇÃO PREDIAL / DESINSETIZAÇÃO / CHAVEIRO / INVENTÁRIO PATRIMONIAL</v>
      </c>
      <c r="I322" t="s">
        <v>4534</v>
      </c>
      <c r="J322" t="s">
        <v>1426</v>
      </c>
      <c r="K322" t="s">
        <v>4535</v>
      </c>
      <c r="L322" t="s">
        <v>1428</v>
      </c>
      <c r="M322" t="s">
        <v>2791</v>
      </c>
      <c r="N322" t="s">
        <v>177</v>
      </c>
      <c r="O322" t="s">
        <v>178</v>
      </c>
      <c r="P322" t="s">
        <v>288</v>
      </c>
      <c r="Q322" t="s">
        <v>179</v>
      </c>
      <c r="R322" t="s">
        <v>176</v>
      </c>
      <c r="S322" t="s">
        <v>120</v>
      </c>
      <c r="T322" t="s">
        <v>174</v>
      </c>
      <c r="U322" t="s">
        <v>119</v>
      </c>
      <c r="V322" t="s">
        <v>793</v>
      </c>
      <c r="W322" t="s">
        <v>680</v>
      </c>
      <c r="X322" s="51" t="str">
        <f t="shared" si="4"/>
        <v>3</v>
      </c>
      <c r="Y322" s="51" t="str">
        <f>IF(T322="","",IF(AND(T322&lt;&gt;'Tabelas auxiliares'!$B$236,T322&lt;&gt;'Tabelas auxiliares'!$B$237),"FOLHA DE PESSOAL",IF(X322='Tabelas auxiliares'!$A$237,"CUSTEIO",IF(X322='Tabelas auxiliares'!$A$236,"INVESTIMENTO","ERRO - VERIFICAR"))))</f>
        <v>CUSTEIO</v>
      </c>
      <c r="Z322" s="44">
        <v>42927.16</v>
      </c>
      <c r="AC322" s="44">
        <v>42927.16</v>
      </c>
    </row>
    <row r="323" spans="1:29" x14ac:dyDescent="0.25">
      <c r="A323" t="s">
        <v>1111</v>
      </c>
      <c r="B323" s="73" t="s">
        <v>511</v>
      </c>
      <c r="C323" s="73" t="s">
        <v>1112</v>
      </c>
      <c r="D323" t="s">
        <v>35</v>
      </c>
      <c r="E323" t="s">
        <v>117</v>
      </c>
      <c r="F323" s="51" t="str">
        <f>IFERROR(VLOOKUP(D323,'Tabelas auxiliares'!$A$3:$B$61,2,FALSE),"")</f>
        <v>PU - PREFEITURA UNIVERSITÁRIA</v>
      </c>
      <c r="G323" s="51" t="str">
        <f>IFERROR(VLOOKUP($B323,'Tabelas auxiliares'!$A$65:$C$102,2,FALSE),"")</f>
        <v>Manutenção</v>
      </c>
      <c r="H323" s="51" t="str">
        <f>IFERROR(VLOOKUP($B323,'Tabelas auxiliares'!$A$65:$C$102,3,FALSE),"")</f>
        <v>ALMOXARIFADO / AR CONDICIONADO / COMBATE INCÊNDIO / CORTINAS / ELEVADORES / GERADORES DE ENERGIA / HIDRÁULICA / IMÓVEIS / INSTALAÇÕES ELÉTRICAS  / JARDINAGEM / MANUTENÇÃO PREDIAL / DESINSETIZAÇÃO / CHAVEIRO / INVENTÁRIO PATRIMONIAL</v>
      </c>
      <c r="I323" t="s">
        <v>4536</v>
      </c>
      <c r="J323" t="s">
        <v>2766</v>
      </c>
      <c r="K323" t="s">
        <v>4537</v>
      </c>
      <c r="L323" t="s">
        <v>366</v>
      </c>
      <c r="M323" t="s">
        <v>258</v>
      </c>
      <c r="N323" t="s">
        <v>177</v>
      </c>
      <c r="O323" t="s">
        <v>178</v>
      </c>
      <c r="P323" t="s">
        <v>288</v>
      </c>
      <c r="Q323" t="s">
        <v>179</v>
      </c>
      <c r="R323" t="s">
        <v>176</v>
      </c>
      <c r="S323" t="s">
        <v>120</v>
      </c>
      <c r="T323" t="s">
        <v>174</v>
      </c>
      <c r="U323" t="s">
        <v>119</v>
      </c>
      <c r="V323" t="s">
        <v>795</v>
      </c>
      <c r="W323" t="s">
        <v>681</v>
      </c>
      <c r="X323" s="51" t="str">
        <f t="shared" si="4"/>
        <v>3</v>
      </c>
      <c r="Y323" s="51" t="str">
        <f>IF(T323="","",IF(AND(T323&lt;&gt;'Tabelas auxiliares'!$B$236,T323&lt;&gt;'Tabelas auxiliares'!$B$237),"FOLHA DE PESSOAL",IF(X323='Tabelas auxiliares'!$A$237,"CUSTEIO",IF(X323='Tabelas auxiliares'!$A$236,"INVESTIMENTO","ERRO - VERIFICAR"))))</f>
        <v>CUSTEIO</v>
      </c>
      <c r="Z323" s="44">
        <v>37875.74</v>
      </c>
      <c r="AC323" s="44">
        <v>37875.74</v>
      </c>
    </row>
    <row r="324" spans="1:29" x14ac:dyDescent="0.25">
      <c r="A324" t="s">
        <v>1111</v>
      </c>
      <c r="B324" s="73" t="s">
        <v>511</v>
      </c>
      <c r="C324" s="73" t="s">
        <v>1112</v>
      </c>
      <c r="D324" t="s">
        <v>35</v>
      </c>
      <c r="E324" t="s">
        <v>117</v>
      </c>
      <c r="F324" s="51" t="str">
        <f>IFERROR(VLOOKUP(D324,'Tabelas auxiliares'!$A$3:$B$61,2,FALSE),"")</f>
        <v>PU - PREFEITURA UNIVERSITÁRIA</v>
      </c>
      <c r="G324" s="51" t="str">
        <f>IFERROR(VLOOKUP($B324,'Tabelas auxiliares'!$A$65:$C$102,2,FALSE),"")</f>
        <v>Manutenção</v>
      </c>
      <c r="H324" s="51" t="str">
        <f>IFERROR(VLOOKUP($B324,'Tabelas auxiliares'!$A$65:$C$102,3,FALSE),"")</f>
        <v>ALMOXARIFADO / AR CONDICIONADO / COMBATE INCÊNDIO / CORTINAS / ELEVADORES / GERADORES DE ENERGIA / HIDRÁULICA / IMÓVEIS / INSTALAÇÕES ELÉTRICAS  / JARDINAGEM / MANUTENÇÃO PREDIAL / DESINSETIZAÇÃO / CHAVEIRO / INVENTÁRIO PATRIMONIAL</v>
      </c>
      <c r="I324" t="s">
        <v>4538</v>
      </c>
      <c r="J324" t="s">
        <v>2754</v>
      </c>
      <c r="K324" t="s">
        <v>4539</v>
      </c>
      <c r="L324" t="s">
        <v>251</v>
      </c>
      <c r="M324" t="s">
        <v>252</v>
      </c>
      <c r="N324" t="s">
        <v>177</v>
      </c>
      <c r="O324" t="s">
        <v>178</v>
      </c>
      <c r="P324" t="s">
        <v>288</v>
      </c>
      <c r="Q324" t="s">
        <v>179</v>
      </c>
      <c r="R324" t="s">
        <v>176</v>
      </c>
      <c r="S324" t="s">
        <v>120</v>
      </c>
      <c r="T324" t="s">
        <v>174</v>
      </c>
      <c r="U324" t="s">
        <v>119</v>
      </c>
      <c r="V324" t="s">
        <v>791</v>
      </c>
      <c r="W324" t="s">
        <v>679</v>
      </c>
      <c r="X324" s="51" t="str">
        <f t="shared" ref="X324:X387" si="5">LEFT(V324,1)</f>
        <v>3</v>
      </c>
      <c r="Y324" s="51" t="str">
        <f>IF(T324="","",IF(AND(T324&lt;&gt;'Tabelas auxiliares'!$B$236,T324&lt;&gt;'Tabelas auxiliares'!$B$237),"FOLHA DE PESSOAL",IF(X324='Tabelas auxiliares'!$A$237,"CUSTEIO",IF(X324='Tabelas auxiliares'!$A$236,"INVESTIMENTO","ERRO - VERIFICAR"))))</f>
        <v>CUSTEIO</v>
      </c>
      <c r="Z324" s="44">
        <v>423676.34</v>
      </c>
      <c r="AC324" s="44">
        <v>423676.34</v>
      </c>
    </row>
    <row r="325" spans="1:29" x14ac:dyDescent="0.25">
      <c r="A325" t="s">
        <v>1111</v>
      </c>
      <c r="B325" s="73" t="s">
        <v>511</v>
      </c>
      <c r="C325" s="73" t="s">
        <v>1112</v>
      </c>
      <c r="D325" t="s">
        <v>35</v>
      </c>
      <c r="E325" t="s">
        <v>117</v>
      </c>
      <c r="F325" s="51" t="str">
        <f>IFERROR(VLOOKUP(D325,'Tabelas auxiliares'!$A$3:$B$61,2,FALSE),"")</f>
        <v>PU - PREFEITURA UNIVERSITÁRIA</v>
      </c>
      <c r="G325" s="51" t="str">
        <f>IFERROR(VLOOKUP($B325,'Tabelas auxiliares'!$A$65:$C$102,2,FALSE),"")</f>
        <v>Manutenção</v>
      </c>
      <c r="H325" s="51" t="str">
        <f>IFERROR(VLOOKUP($B325,'Tabelas auxiliares'!$A$65:$C$102,3,FALSE),"")</f>
        <v>ALMOXARIFADO / AR CONDICIONADO / COMBATE INCÊNDIO / CORTINAS / ELEVADORES / GERADORES DE ENERGIA / HIDRÁULICA / IMÓVEIS / INSTALAÇÕES ELÉTRICAS  / JARDINAGEM / MANUTENÇÃO PREDIAL / DESINSETIZAÇÃO / CHAVEIRO / INVENTÁRIO PATRIMONIAL</v>
      </c>
      <c r="I325" t="s">
        <v>4540</v>
      </c>
      <c r="J325" t="s">
        <v>4541</v>
      </c>
      <c r="K325" t="s">
        <v>4542</v>
      </c>
      <c r="L325" t="s">
        <v>4543</v>
      </c>
      <c r="M325" t="s">
        <v>4544</v>
      </c>
      <c r="N325" t="s">
        <v>177</v>
      </c>
      <c r="O325" t="s">
        <v>178</v>
      </c>
      <c r="P325" t="s">
        <v>288</v>
      </c>
      <c r="Q325" t="s">
        <v>179</v>
      </c>
      <c r="R325" t="s">
        <v>176</v>
      </c>
      <c r="S325" t="s">
        <v>120</v>
      </c>
      <c r="T325" t="s">
        <v>174</v>
      </c>
      <c r="U325" t="s">
        <v>119</v>
      </c>
      <c r="V325" t="s">
        <v>793</v>
      </c>
      <c r="W325" t="s">
        <v>680</v>
      </c>
      <c r="X325" s="51" t="str">
        <f t="shared" si="5"/>
        <v>3</v>
      </c>
      <c r="Y325" s="51" t="str">
        <f>IF(T325="","",IF(AND(T325&lt;&gt;'Tabelas auxiliares'!$B$236,T325&lt;&gt;'Tabelas auxiliares'!$B$237),"FOLHA DE PESSOAL",IF(X325='Tabelas auxiliares'!$A$237,"CUSTEIO",IF(X325='Tabelas auxiliares'!$A$236,"INVESTIMENTO","ERRO - VERIFICAR"))))</f>
        <v>CUSTEIO</v>
      </c>
      <c r="Z325" s="44">
        <v>34847.589999999997</v>
      </c>
      <c r="AA325" s="44">
        <v>4729.75</v>
      </c>
      <c r="AC325" s="44">
        <v>30117.84</v>
      </c>
    </row>
    <row r="326" spans="1:29" x14ac:dyDescent="0.25">
      <c r="A326" t="s">
        <v>1111</v>
      </c>
      <c r="B326" s="73" t="s">
        <v>511</v>
      </c>
      <c r="C326" s="73" t="s">
        <v>1112</v>
      </c>
      <c r="D326" t="s">
        <v>35</v>
      </c>
      <c r="E326" t="s">
        <v>117</v>
      </c>
      <c r="F326" s="51" t="str">
        <f>IFERROR(VLOOKUP(D326,'Tabelas auxiliares'!$A$3:$B$61,2,FALSE),"")</f>
        <v>PU - PREFEITURA UNIVERSITÁRIA</v>
      </c>
      <c r="G326" s="51" t="str">
        <f>IFERROR(VLOOKUP($B326,'Tabelas auxiliares'!$A$65:$C$102,2,FALSE),"")</f>
        <v>Manutenção</v>
      </c>
      <c r="H326" s="51" t="str">
        <f>IFERROR(VLOOKUP($B326,'Tabelas auxiliares'!$A$65:$C$102,3,FALSE),"")</f>
        <v>ALMOXARIFADO / AR CONDICIONADO / COMBATE INCÊNDIO / CORTINAS / ELEVADORES / GERADORES DE ENERGIA / HIDRÁULICA / IMÓVEIS / INSTALAÇÕES ELÉTRICAS  / JARDINAGEM / MANUTENÇÃO PREDIAL / DESINSETIZAÇÃO / CHAVEIRO / INVENTÁRIO PATRIMONIAL</v>
      </c>
      <c r="I326" t="s">
        <v>3193</v>
      </c>
      <c r="J326" t="s">
        <v>2777</v>
      </c>
      <c r="K326" t="s">
        <v>4545</v>
      </c>
      <c r="L326" t="s">
        <v>367</v>
      </c>
      <c r="M326" t="s">
        <v>368</v>
      </c>
      <c r="N326" t="s">
        <v>177</v>
      </c>
      <c r="O326" t="s">
        <v>178</v>
      </c>
      <c r="P326" t="s">
        <v>288</v>
      </c>
      <c r="Q326" t="s">
        <v>179</v>
      </c>
      <c r="R326" t="s">
        <v>176</v>
      </c>
      <c r="S326" t="s">
        <v>120</v>
      </c>
      <c r="T326" t="s">
        <v>174</v>
      </c>
      <c r="U326" t="s">
        <v>119</v>
      </c>
      <c r="V326" t="s">
        <v>795</v>
      </c>
      <c r="W326" t="s">
        <v>681</v>
      </c>
      <c r="X326" s="51" t="str">
        <f t="shared" si="5"/>
        <v>3</v>
      </c>
      <c r="Y326" s="51" t="str">
        <f>IF(T326="","",IF(AND(T326&lt;&gt;'Tabelas auxiliares'!$B$236,T326&lt;&gt;'Tabelas auxiliares'!$B$237),"FOLHA DE PESSOAL",IF(X326='Tabelas auxiliares'!$A$237,"CUSTEIO",IF(X326='Tabelas auxiliares'!$A$236,"INVESTIMENTO","ERRO - VERIFICAR"))))</f>
        <v>CUSTEIO</v>
      </c>
      <c r="Z326" s="44">
        <v>101801.25</v>
      </c>
      <c r="AC326" s="44">
        <v>101801.25</v>
      </c>
    </row>
    <row r="327" spans="1:29" x14ac:dyDescent="0.25">
      <c r="A327" t="s">
        <v>1111</v>
      </c>
      <c r="B327" s="73" t="s">
        <v>511</v>
      </c>
      <c r="C327" s="73" t="s">
        <v>1112</v>
      </c>
      <c r="D327" t="s">
        <v>35</v>
      </c>
      <c r="E327" t="s">
        <v>117</v>
      </c>
      <c r="F327" s="51" t="str">
        <f>IFERROR(VLOOKUP(D327,'Tabelas auxiliares'!$A$3:$B$61,2,FALSE),"")</f>
        <v>PU - PREFEITURA UNIVERSITÁRIA</v>
      </c>
      <c r="G327" s="51" t="str">
        <f>IFERROR(VLOOKUP($B327,'Tabelas auxiliares'!$A$65:$C$102,2,FALSE),"")</f>
        <v>Manutenção</v>
      </c>
      <c r="H327" s="51" t="str">
        <f>IFERROR(VLOOKUP($B327,'Tabelas auxiliares'!$A$65:$C$102,3,FALSE),"")</f>
        <v>ALMOXARIFADO / AR CONDICIONADO / COMBATE INCÊNDIO / CORTINAS / ELEVADORES / GERADORES DE ENERGIA / HIDRÁULICA / IMÓVEIS / INSTALAÇÕES ELÉTRICAS  / JARDINAGEM / MANUTENÇÃO PREDIAL / DESINSETIZAÇÃO / CHAVEIRO / INVENTÁRIO PATRIMONIAL</v>
      </c>
      <c r="I327" t="s">
        <v>4546</v>
      </c>
      <c r="J327" t="s">
        <v>1426</v>
      </c>
      <c r="K327" t="s">
        <v>4547</v>
      </c>
      <c r="L327" t="s">
        <v>1428</v>
      </c>
      <c r="M327" t="s">
        <v>2791</v>
      </c>
      <c r="N327" t="s">
        <v>177</v>
      </c>
      <c r="O327" t="s">
        <v>178</v>
      </c>
      <c r="P327" t="s">
        <v>288</v>
      </c>
      <c r="Q327" t="s">
        <v>179</v>
      </c>
      <c r="R327" t="s">
        <v>176</v>
      </c>
      <c r="S327" t="s">
        <v>120</v>
      </c>
      <c r="T327" t="s">
        <v>174</v>
      </c>
      <c r="U327" t="s">
        <v>119</v>
      </c>
      <c r="V327" t="s">
        <v>793</v>
      </c>
      <c r="W327" t="s">
        <v>680</v>
      </c>
      <c r="X327" s="51" t="str">
        <f t="shared" si="5"/>
        <v>3</v>
      </c>
      <c r="Y327" s="51" t="str">
        <f>IF(T327="","",IF(AND(T327&lt;&gt;'Tabelas auxiliares'!$B$236,T327&lt;&gt;'Tabelas auxiliares'!$B$237),"FOLHA DE PESSOAL",IF(X327='Tabelas auxiliares'!$A$237,"CUSTEIO",IF(X327='Tabelas auxiliares'!$A$236,"INVESTIMENTO","ERRO - VERIFICAR"))))</f>
        <v>CUSTEIO</v>
      </c>
      <c r="Z327" s="44">
        <v>315097.2</v>
      </c>
      <c r="AA327" s="44">
        <v>69977.279999999999</v>
      </c>
      <c r="AC327" s="44">
        <v>245119.92</v>
      </c>
    </row>
    <row r="328" spans="1:29" x14ac:dyDescent="0.25">
      <c r="A328" t="s">
        <v>1111</v>
      </c>
      <c r="B328" s="73" t="s">
        <v>511</v>
      </c>
      <c r="C328" s="73" t="s">
        <v>1112</v>
      </c>
      <c r="D328" t="s">
        <v>35</v>
      </c>
      <c r="E328" t="s">
        <v>117</v>
      </c>
      <c r="F328" s="51" t="str">
        <f>IFERROR(VLOOKUP(D328,'Tabelas auxiliares'!$A$3:$B$61,2,FALSE),"")</f>
        <v>PU - PREFEITURA UNIVERSITÁRIA</v>
      </c>
      <c r="G328" s="51" t="str">
        <f>IFERROR(VLOOKUP($B328,'Tabelas auxiliares'!$A$65:$C$102,2,FALSE),"")</f>
        <v>Manutenção</v>
      </c>
      <c r="H328" s="51" t="str">
        <f>IFERROR(VLOOKUP($B328,'Tabelas auxiliares'!$A$65:$C$102,3,FALSE),"")</f>
        <v>ALMOXARIFADO / AR CONDICIONADO / COMBATE INCÊNDIO / CORTINAS / ELEVADORES / GERADORES DE ENERGIA / HIDRÁULICA / IMÓVEIS / INSTALAÇÕES ELÉTRICAS  / JARDINAGEM / MANUTENÇÃO PREDIAL / DESINSETIZAÇÃO / CHAVEIRO / INVENTÁRIO PATRIMONIAL</v>
      </c>
      <c r="I328" t="s">
        <v>4548</v>
      </c>
      <c r="J328" t="s">
        <v>2737</v>
      </c>
      <c r="K328" t="s">
        <v>4549</v>
      </c>
      <c r="L328" t="s">
        <v>4550</v>
      </c>
      <c r="M328" t="s">
        <v>363</v>
      </c>
      <c r="N328" t="s">
        <v>177</v>
      </c>
      <c r="O328" t="s">
        <v>178</v>
      </c>
      <c r="P328" t="s">
        <v>288</v>
      </c>
      <c r="Q328" t="s">
        <v>179</v>
      </c>
      <c r="R328" t="s">
        <v>176</v>
      </c>
      <c r="S328" t="s">
        <v>120</v>
      </c>
      <c r="T328" t="s">
        <v>174</v>
      </c>
      <c r="U328" t="s">
        <v>119</v>
      </c>
      <c r="V328" t="s">
        <v>815</v>
      </c>
      <c r="W328" t="s">
        <v>702</v>
      </c>
      <c r="X328" s="51" t="str">
        <f t="shared" si="5"/>
        <v>3</v>
      </c>
      <c r="Y328" s="51" t="str">
        <f>IF(T328="","",IF(AND(T328&lt;&gt;'Tabelas auxiliares'!$B$236,T328&lt;&gt;'Tabelas auxiliares'!$B$237),"FOLHA DE PESSOAL",IF(X328='Tabelas auxiliares'!$A$237,"CUSTEIO",IF(X328='Tabelas auxiliares'!$A$236,"INVESTIMENTO","ERRO - VERIFICAR"))))</f>
        <v>CUSTEIO</v>
      </c>
      <c r="Z328" s="44">
        <v>40000</v>
      </c>
      <c r="AA328" s="44">
        <v>10260.67</v>
      </c>
      <c r="AC328" s="44">
        <v>29739.33</v>
      </c>
    </row>
    <row r="329" spans="1:29" x14ac:dyDescent="0.25">
      <c r="A329" t="s">
        <v>1111</v>
      </c>
      <c r="B329" s="73" t="s">
        <v>511</v>
      </c>
      <c r="C329" s="73" t="s">
        <v>1112</v>
      </c>
      <c r="D329" t="s">
        <v>35</v>
      </c>
      <c r="E329" t="s">
        <v>117</v>
      </c>
      <c r="F329" s="51" t="str">
        <f>IFERROR(VLOOKUP(D329,'Tabelas auxiliares'!$A$3:$B$61,2,FALSE),"")</f>
        <v>PU - PREFEITURA UNIVERSITÁRIA</v>
      </c>
      <c r="G329" s="51" t="str">
        <f>IFERROR(VLOOKUP($B329,'Tabelas auxiliares'!$A$65:$C$102,2,FALSE),"")</f>
        <v>Manutenção</v>
      </c>
      <c r="H329" s="51" t="str">
        <f>IFERROR(VLOOKUP($B329,'Tabelas auxiliares'!$A$65:$C$102,3,FALSE),"")</f>
        <v>ALMOXARIFADO / AR CONDICIONADO / COMBATE INCÊNDIO / CORTINAS / ELEVADORES / GERADORES DE ENERGIA / HIDRÁULICA / IMÓVEIS / INSTALAÇÕES ELÉTRICAS  / JARDINAGEM / MANUTENÇÃO PREDIAL / DESINSETIZAÇÃO / CHAVEIRO / INVENTÁRIO PATRIMONIAL</v>
      </c>
      <c r="I329" t="s">
        <v>3313</v>
      </c>
      <c r="J329" t="s">
        <v>2762</v>
      </c>
      <c r="K329" t="s">
        <v>4551</v>
      </c>
      <c r="L329" t="s">
        <v>4552</v>
      </c>
      <c r="M329" t="s">
        <v>369</v>
      </c>
      <c r="N329" t="s">
        <v>177</v>
      </c>
      <c r="O329" t="s">
        <v>178</v>
      </c>
      <c r="P329" t="s">
        <v>288</v>
      </c>
      <c r="Q329" t="s">
        <v>179</v>
      </c>
      <c r="R329" t="s">
        <v>176</v>
      </c>
      <c r="S329" t="s">
        <v>120</v>
      </c>
      <c r="T329" t="s">
        <v>174</v>
      </c>
      <c r="U329" t="s">
        <v>119</v>
      </c>
      <c r="V329" t="s">
        <v>794</v>
      </c>
      <c r="W329" t="s">
        <v>670</v>
      </c>
      <c r="X329" s="51" t="str">
        <f t="shared" si="5"/>
        <v>3</v>
      </c>
      <c r="Y329" s="51" t="str">
        <f>IF(T329="","",IF(AND(T329&lt;&gt;'Tabelas auxiliares'!$B$236,T329&lt;&gt;'Tabelas auxiliares'!$B$237),"FOLHA DE PESSOAL",IF(X329='Tabelas auxiliares'!$A$237,"CUSTEIO",IF(X329='Tabelas auxiliares'!$A$236,"INVESTIMENTO","ERRO - VERIFICAR"))))</f>
        <v>CUSTEIO</v>
      </c>
      <c r="Z329" s="44">
        <v>10732.18</v>
      </c>
      <c r="AC329" s="44">
        <v>10732.18</v>
      </c>
    </row>
    <row r="330" spans="1:29" x14ac:dyDescent="0.25">
      <c r="A330" t="s">
        <v>1111</v>
      </c>
      <c r="B330" s="73" t="s">
        <v>511</v>
      </c>
      <c r="C330" s="73" t="s">
        <v>1112</v>
      </c>
      <c r="D330" t="s">
        <v>35</v>
      </c>
      <c r="E330" t="s">
        <v>117</v>
      </c>
      <c r="F330" s="51" t="str">
        <f>IFERROR(VLOOKUP(D330,'Tabelas auxiliares'!$A$3:$B$61,2,FALSE),"")</f>
        <v>PU - PREFEITURA UNIVERSITÁRIA</v>
      </c>
      <c r="G330" s="51" t="str">
        <f>IFERROR(VLOOKUP($B330,'Tabelas auxiliares'!$A$65:$C$102,2,FALSE),"")</f>
        <v>Manutenção</v>
      </c>
      <c r="H330" s="51" t="str">
        <f>IFERROR(VLOOKUP($B330,'Tabelas auxiliares'!$A$65:$C$102,3,FALSE),"")</f>
        <v>ALMOXARIFADO / AR CONDICIONADO / COMBATE INCÊNDIO / CORTINAS / ELEVADORES / GERADORES DE ENERGIA / HIDRÁULICA / IMÓVEIS / INSTALAÇÕES ELÉTRICAS  / JARDINAGEM / MANUTENÇÃO PREDIAL / DESINSETIZAÇÃO / CHAVEIRO / INVENTÁRIO PATRIMONIAL</v>
      </c>
      <c r="I330" t="s">
        <v>3770</v>
      </c>
      <c r="J330" t="s">
        <v>2760</v>
      </c>
      <c r="K330" t="s">
        <v>4553</v>
      </c>
      <c r="L330" t="s">
        <v>4554</v>
      </c>
      <c r="M330" t="s">
        <v>370</v>
      </c>
      <c r="N330" t="s">
        <v>177</v>
      </c>
      <c r="O330" t="s">
        <v>178</v>
      </c>
      <c r="P330" t="s">
        <v>288</v>
      </c>
      <c r="Q330" t="s">
        <v>179</v>
      </c>
      <c r="R330" t="s">
        <v>176</v>
      </c>
      <c r="S330" t="s">
        <v>120</v>
      </c>
      <c r="T330" t="s">
        <v>174</v>
      </c>
      <c r="U330" t="s">
        <v>119</v>
      </c>
      <c r="V330" t="s">
        <v>793</v>
      </c>
      <c r="W330" t="s">
        <v>680</v>
      </c>
      <c r="X330" s="51" t="str">
        <f t="shared" si="5"/>
        <v>3</v>
      </c>
      <c r="Y330" s="51" t="str">
        <f>IF(T330="","",IF(AND(T330&lt;&gt;'Tabelas auxiliares'!$B$236,T330&lt;&gt;'Tabelas auxiliares'!$B$237),"FOLHA DE PESSOAL",IF(X330='Tabelas auxiliares'!$A$237,"CUSTEIO",IF(X330='Tabelas auxiliares'!$A$236,"INVESTIMENTO","ERRO - VERIFICAR"))))</f>
        <v>CUSTEIO</v>
      </c>
      <c r="Z330" s="44">
        <v>449091.74</v>
      </c>
      <c r="AC330" s="44">
        <v>449091.74</v>
      </c>
    </row>
    <row r="331" spans="1:29" x14ac:dyDescent="0.25">
      <c r="A331" t="s">
        <v>1111</v>
      </c>
      <c r="B331" s="73" t="s">
        <v>511</v>
      </c>
      <c r="C331" s="73" t="s">
        <v>1112</v>
      </c>
      <c r="D331" t="s">
        <v>35</v>
      </c>
      <c r="E331" t="s">
        <v>117</v>
      </c>
      <c r="F331" s="51" t="str">
        <f>IFERROR(VLOOKUP(D331,'Tabelas auxiliares'!$A$3:$B$61,2,FALSE),"")</f>
        <v>PU - PREFEITURA UNIVERSITÁRIA</v>
      </c>
      <c r="G331" s="51" t="str">
        <f>IFERROR(VLOOKUP($B331,'Tabelas auxiliares'!$A$65:$C$102,2,FALSE),"")</f>
        <v>Manutenção</v>
      </c>
      <c r="H331" s="51" t="str">
        <f>IFERROR(VLOOKUP($B331,'Tabelas auxiliares'!$A$65:$C$102,3,FALSE),"")</f>
        <v>ALMOXARIFADO / AR CONDICIONADO / COMBATE INCÊNDIO / CORTINAS / ELEVADORES / GERADORES DE ENERGIA / HIDRÁULICA / IMÓVEIS / INSTALAÇÕES ELÉTRICAS  / JARDINAGEM / MANUTENÇÃO PREDIAL / DESINSETIZAÇÃO / CHAVEIRO / INVENTÁRIO PATRIMONIAL</v>
      </c>
      <c r="I331" t="s">
        <v>3391</v>
      </c>
      <c r="J331" t="s">
        <v>2764</v>
      </c>
      <c r="K331" t="s">
        <v>4555</v>
      </c>
      <c r="L331" t="s">
        <v>365</v>
      </c>
      <c r="M331" t="s">
        <v>364</v>
      </c>
      <c r="N331" t="s">
        <v>177</v>
      </c>
      <c r="O331" t="s">
        <v>178</v>
      </c>
      <c r="P331" t="s">
        <v>288</v>
      </c>
      <c r="Q331" t="s">
        <v>179</v>
      </c>
      <c r="R331" t="s">
        <v>176</v>
      </c>
      <c r="S331" t="s">
        <v>120</v>
      </c>
      <c r="T331" t="s">
        <v>174</v>
      </c>
      <c r="U331" t="s">
        <v>119</v>
      </c>
      <c r="V331" t="s">
        <v>791</v>
      </c>
      <c r="W331" t="s">
        <v>679</v>
      </c>
      <c r="X331" s="51" t="str">
        <f t="shared" si="5"/>
        <v>3</v>
      </c>
      <c r="Y331" s="51" t="str">
        <f>IF(T331="","",IF(AND(T331&lt;&gt;'Tabelas auxiliares'!$B$236,T331&lt;&gt;'Tabelas auxiliares'!$B$237),"FOLHA DE PESSOAL",IF(X331='Tabelas auxiliares'!$A$237,"CUSTEIO",IF(X331='Tabelas auxiliares'!$A$236,"INVESTIMENTO","ERRO - VERIFICAR"))))</f>
        <v>CUSTEIO</v>
      </c>
      <c r="Z331" s="44">
        <v>35053.56</v>
      </c>
      <c r="AC331" s="44">
        <v>35053.56</v>
      </c>
    </row>
    <row r="332" spans="1:29" x14ac:dyDescent="0.25">
      <c r="A332" t="s">
        <v>1111</v>
      </c>
      <c r="B332" s="73" t="s">
        <v>511</v>
      </c>
      <c r="C332" s="73" t="s">
        <v>1112</v>
      </c>
      <c r="D332" t="s">
        <v>35</v>
      </c>
      <c r="E332" t="s">
        <v>117</v>
      </c>
      <c r="F332" s="51" t="str">
        <f>IFERROR(VLOOKUP(D332,'Tabelas auxiliares'!$A$3:$B$61,2,FALSE),"")</f>
        <v>PU - PREFEITURA UNIVERSITÁRIA</v>
      </c>
      <c r="G332" s="51" t="str">
        <f>IFERROR(VLOOKUP($B332,'Tabelas auxiliares'!$A$65:$C$102,2,FALSE),"")</f>
        <v>Manutenção</v>
      </c>
      <c r="H332" s="51" t="str">
        <f>IFERROR(VLOOKUP($B332,'Tabelas auxiliares'!$A$65:$C$102,3,FALSE),"")</f>
        <v>ALMOXARIFADO / AR CONDICIONADO / COMBATE INCÊNDIO / CORTINAS / ELEVADORES / GERADORES DE ENERGIA / HIDRÁULICA / IMÓVEIS / INSTALAÇÕES ELÉTRICAS  / JARDINAGEM / MANUTENÇÃO PREDIAL / DESINSETIZAÇÃO / CHAVEIRO / INVENTÁRIO PATRIMONIAL</v>
      </c>
      <c r="I332" t="s">
        <v>3597</v>
      </c>
      <c r="J332" t="s">
        <v>4556</v>
      </c>
      <c r="K332" t="s">
        <v>4557</v>
      </c>
      <c r="L332" t="s">
        <v>4558</v>
      </c>
      <c r="M332" t="s">
        <v>4559</v>
      </c>
      <c r="N332" t="s">
        <v>177</v>
      </c>
      <c r="O332" t="s">
        <v>178</v>
      </c>
      <c r="P332" t="s">
        <v>288</v>
      </c>
      <c r="Q332" t="s">
        <v>179</v>
      </c>
      <c r="R332" t="s">
        <v>176</v>
      </c>
      <c r="S332" t="s">
        <v>120</v>
      </c>
      <c r="T332" t="s">
        <v>174</v>
      </c>
      <c r="U332" t="s">
        <v>119</v>
      </c>
      <c r="V332" t="s">
        <v>791</v>
      </c>
      <c r="W332" t="s">
        <v>679</v>
      </c>
      <c r="X332" s="51" t="str">
        <f t="shared" si="5"/>
        <v>3</v>
      </c>
      <c r="Y332" s="51" t="str">
        <f>IF(T332="","",IF(AND(T332&lt;&gt;'Tabelas auxiliares'!$B$236,T332&lt;&gt;'Tabelas auxiliares'!$B$237),"FOLHA DE PESSOAL",IF(X332='Tabelas auxiliares'!$A$237,"CUSTEIO",IF(X332='Tabelas auxiliares'!$A$236,"INVESTIMENTO","ERRO - VERIFICAR"))))</f>
        <v>CUSTEIO</v>
      </c>
      <c r="Z332" s="44">
        <v>216700</v>
      </c>
      <c r="AA332" s="44">
        <v>43128.43</v>
      </c>
      <c r="AC332" s="44">
        <v>173571.57</v>
      </c>
    </row>
    <row r="333" spans="1:29" x14ac:dyDescent="0.25">
      <c r="A333" t="s">
        <v>1111</v>
      </c>
      <c r="B333" s="73" t="s">
        <v>511</v>
      </c>
      <c r="C333" s="73" t="s">
        <v>1112</v>
      </c>
      <c r="D333" t="s">
        <v>35</v>
      </c>
      <c r="E333" t="s">
        <v>117</v>
      </c>
      <c r="F333" s="51" t="str">
        <f>IFERROR(VLOOKUP(D333,'Tabelas auxiliares'!$A$3:$B$61,2,FALSE),"")</f>
        <v>PU - PREFEITURA UNIVERSITÁRIA</v>
      </c>
      <c r="G333" s="51" t="str">
        <f>IFERROR(VLOOKUP($B333,'Tabelas auxiliares'!$A$65:$C$102,2,FALSE),"")</f>
        <v>Manutenção</v>
      </c>
      <c r="H333" s="51" t="str">
        <f>IFERROR(VLOOKUP($B333,'Tabelas auxiliares'!$A$65:$C$102,3,FALSE),"")</f>
        <v>ALMOXARIFADO / AR CONDICIONADO / COMBATE INCÊNDIO / CORTINAS / ELEVADORES / GERADORES DE ENERGIA / HIDRÁULICA / IMÓVEIS / INSTALAÇÕES ELÉTRICAS  / JARDINAGEM / MANUTENÇÃO PREDIAL / DESINSETIZAÇÃO / CHAVEIRO / INVENTÁRIO PATRIMONIAL</v>
      </c>
      <c r="I333" t="s">
        <v>3812</v>
      </c>
      <c r="J333" t="s">
        <v>2766</v>
      </c>
      <c r="K333" t="s">
        <v>4560</v>
      </c>
      <c r="L333" t="s">
        <v>366</v>
      </c>
      <c r="M333" t="s">
        <v>258</v>
      </c>
      <c r="N333" t="s">
        <v>177</v>
      </c>
      <c r="O333" t="s">
        <v>178</v>
      </c>
      <c r="P333" t="s">
        <v>288</v>
      </c>
      <c r="Q333" t="s">
        <v>179</v>
      </c>
      <c r="R333" t="s">
        <v>176</v>
      </c>
      <c r="S333" t="s">
        <v>120</v>
      </c>
      <c r="T333" t="s">
        <v>174</v>
      </c>
      <c r="U333" t="s">
        <v>119</v>
      </c>
      <c r="V333" t="s">
        <v>795</v>
      </c>
      <c r="W333" t="s">
        <v>681</v>
      </c>
      <c r="X333" s="51" t="str">
        <f t="shared" si="5"/>
        <v>3</v>
      </c>
      <c r="Y333" s="51" t="str">
        <f>IF(T333="","",IF(AND(T333&lt;&gt;'Tabelas auxiliares'!$B$236,T333&lt;&gt;'Tabelas auxiliares'!$B$237),"FOLHA DE PESSOAL",IF(X333='Tabelas auxiliares'!$A$237,"CUSTEIO",IF(X333='Tabelas auxiliares'!$A$236,"INVESTIMENTO","ERRO - VERIFICAR"))))</f>
        <v>CUSTEIO</v>
      </c>
      <c r="Z333" s="44">
        <v>116080.96000000001</v>
      </c>
      <c r="AC333" s="44">
        <v>116080.96000000001</v>
      </c>
    </row>
    <row r="334" spans="1:29" x14ac:dyDescent="0.25">
      <c r="A334" t="s">
        <v>1111</v>
      </c>
      <c r="B334" s="73" t="s">
        <v>511</v>
      </c>
      <c r="C334" s="73" t="s">
        <v>1112</v>
      </c>
      <c r="D334" t="s">
        <v>88</v>
      </c>
      <c r="E334" t="s">
        <v>117</v>
      </c>
      <c r="F334" s="51" t="str">
        <f>IFERROR(VLOOKUP(D334,'Tabelas auxiliares'!$A$3:$B$61,2,FALSE),"")</f>
        <v>SUGEPE - SUPERINTENDÊNCIA DE GESTÃO DE PESSOAS</v>
      </c>
      <c r="G334" s="51" t="str">
        <f>IFERROR(VLOOKUP($B334,'Tabelas auxiliares'!$A$65:$C$102,2,FALSE),"")</f>
        <v>Manutenção</v>
      </c>
      <c r="H334" s="51" t="str">
        <f>IFERROR(VLOOKUP($B334,'Tabelas auxiliares'!$A$65:$C$102,3,FALSE),"")</f>
        <v>ALMOXARIFADO / AR CONDICIONADO / COMBATE INCÊNDIO / CORTINAS / ELEVADORES / GERADORES DE ENERGIA / HIDRÁULICA / IMÓVEIS / INSTALAÇÕES ELÉTRICAS  / JARDINAGEM / MANUTENÇÃO PREDIAL / DESINSETIZAÇÃO / CHAVEIRO / INVENTÁRIO PATRIMONIAL</v>
      </c>
      <c r="I334" t="s">
        <v>4561</v>
      </c>
      <c r="J334" t="s">
        <v>4562</v>
      </c>
      <c r="K334" t="s">
        <v>4563</v>
      </c>
      <c r="L334" t="s">
        <v>4564</v>
      </c>
      <c r="M334" t="s">
        <v>4565</v>
      </c>
      <c r="N334" t="s">
        <v>177</v>
      </c>
      <c r="O334" t="s">
        <v>178</v>
      </c>
      <c r="P334" t="s">
        <v>288</v>
      </c>
      <c r="Q334" t="s">
        <v>179</v>
      </c>
      <c r="R334" t="s">
        <v>176</v>
      </c>
      <c r="S334" t="s">
        <v>120</v>
      </c>
      <c r="T334" t="s">
        <v>174</v>
      </c>
      <c r="U334" t="s">
        <v>119</v>
      </c>
      <c r="V334" t="s">
        <v>2639</v>
      </c>
      <c r="W334" t="s">
        <v>2640</v>
      </c>
      <c r="X334" s="51" t="str">
        <f t="shared" si="5"/>
        <v>3</v>
      </c>
      <c r="Y334" s="51" t="str">
        <f>IF(T334="","",IF(AND(T334&lt;&gt;'Tabelas auxiliares'!$B$236,T334&lt;&gt;'Tabelas auxiliares'!$B$237),"FOLHA DE PESSOAL",IF(X334='Tabelas auxiliares'!$A$237,"CUSTEIO",IF(X334='Tabelas auxiliares'!$A$236,"INVESTIMENTO","ERRO - VERIFICAR"))))</f>
        <v>CUSTEIO</v>
      </c>
      <c r="Z334" s="44">
        <v>2671.42</v>
      </c>
      <c r="AA334" s="44">
        <v>2671.42</v>
      </c>
    </row>
    <row r="335" spans="1:29" x14ac:dyDescent="0.25">
      <c r="A335" t="s">
        <v>1111</v>
      </c>
      <c r="B335" s="73" t="s">
        <v>511</v>
      </c>
      <c r="C335" s="73" t="s">
        <v>1112</v>
      </c>
      <c r="D335" t="s">
        <v>88</v>
      </c>
      <c r="E335" t="s">
        <v>117</v>
      </c>
      <c r="F335" s="51" t="str">
        <f>IFERROR(VLOOKUP(D335,'Tabelas auxiliares'!$A$3:$B$61,2,FALSE),"")</f>
        <v>SUGEPE - SUPERINTENDÊNCIA DE GESTÃO DE PESSOAS</v>
      </c>
      <c r="G335" s="51" t="str">
        <f>IFERROR(VLOOKUP($B335,'Tabelas auxiliares'!$A$65:$C$102,2,FALSE),"")</f>
        <v>Manutenção</v>
      </c>
      <c r="H335" s="51" t="str">
        <f>IFERROR(VLOOKUP($B335,'Tabelas auxiliares'!$A$65:$C$102,3,FALSE),"")</f>
        <v>ALMOXARIFADO / AR CONDICIONADO / COMBATE INCÊNDIO / CORTINAS / ELEVADORES / GERADORES DE ENERGIA / HIDRÁULICA / IMÓVEIS / INSTALAÇÕES ELÉTRICAS  / JARDINAGEM / MANUTENÇÃO PREDIAL / DESINSETIZAÇÃO / CHAVEIRO / INVENTÁRIO PATRIMONIAL</v>
      </c>
      <c r="I335" t="s">
        <v>4561</v>
      </c>
      <c r="J335" t="s">
        <v>4562</v>
      </c>
      <c r="K335" t="s">
        <v>4566</v>
      </c>
      <c r="L335" t="s">
        <v>4567</v>
      </c>
      <c r="M335" t="s">
        <v>2801</v>
      </c>
      <c r="N335" t="s">
        <v>177</v>
      </c>
      <c r="O335" t="s">
        <v>178</v>
      </c>
      <c r="P335" t="s">
        <v>288</v>
      </c>
      <c r="Q335" t="s">
        <v>179</v>
      </c>
      <c r="R335" t="s">
        <v>176</v>
      </c>
      <c r="S335" t="s">
        <v>120</v>
      </c>
      <c r="T335" t="s">
        <v>174</v>
      </c>
      <c r="U335" t="s">
        <v>119</v>
      </c>
      <c r="V335" t="s">
        <v>793</v>
      </c>
      <c r="W335" t="s">
        <v>680</v>
      </c>
      <c r="X335" s="51" t="str">
        <f t="shared" si="5"/>
        <v>3</v>
      </c>
      <c r="Y335" s="51" t="str">
        <f>IF(T335="","",IF(AND(T335&lt;&gt;'Tabelas auxiliares'!$B$236,T335&lt;&gt;'Tabelas auxiliares'!$B$237),"FOLHA DE PESSOAL",IF(X335='Tabelas auxiliares'!$A$237,"CUSTEIO",IF(X335='Tabelas auxiliares'!$A$236,"INVESTIMENTO","ERRO - VERIFICAR"))))</f>
        <v>CUSTEIO</v>
      </c>
      <c r="Z335" s="44">
        <v>992</v>
      </c>
      <c r="AA335" s="44">
        <v>992</v>
      </c>
    </row>
    <row r="336" spans="1:29" x14ac:dyDescent="0.25">
      <c r="A336" t="s">
        <v>1111</v>
      </c>
      <c r="B336" s="73" t="s">
        <v>511</v>
      </c>
      <c r="C336" s="73" t="s">
        <v>1112</v>
      </c>
      <c r="D336" t="s">
        <v>88</v>
      </c>
      <c r="E336" t="s">
        <v>117</v>
      </c>
      <c r="F336" s="51" t="str">
        <f>IFERROR(VLOOKUP(D336,'Tabelas auxiliares'!$A$3:$B$61,2,FALSE),"")</f>
        <v>SUGEPE - SUPERINTENDÊNCIA DE GESTÃO DE PESSOAS</v>
      </c>
      <c r="G336" s="51" t="str">
        <f>IFERROR(VLOOKUP($B336,'Tabelas auxiliares'!$A$65:$C$102,2,FALSE),"")</f>
        <v>Manutenção</v>
      </c>
      <c r="H336" s="51" t="str">
        <f>IFERROR(VLOOKUP($B336,'Tabelas auxiliares'!$A$65:$C$102,3,FALSE),"")</f>
        <v>ALMOXARIFADO / AR CONDICIONADO / COMBATE INCÊNDIO / CORTINAS / ELEVADORES / GERADORES DE ENERGIA / HIDRÁULICA / IMÓVEIS / INSTALAÇÕES ELÉTRICAS  / JARDINAGEM / MANUTENÇÃO PREDIAL / DESINSETIZAÇÃO / CHAVEIRO / INVENTÁRIO PATRIMONIAL</v>
      </c>
      <c r="I336" t="s">
        <v>4561</v>
      </c>
      <c r="J336" t="s">
        <v>4562</v>
      </c>
      <c r="K336" t="s">
        <v>4568</v>
      </c>
      <c r="L336" t="s">
        <v>4567</v>
      </c>
      <c r="M336" t="s">
        <v>2801</v>
      </c>
      <c r="N336" t="s">
        <v>177</v>
      </c>
      <c r="O336" t="s">
        <v>178</v>
      </c>
      <c r="P336" t="s">
        <v>288</v>
      </c>
      <c r="Q336" t="s">
        <v>179</v>
      </c>
      <c r="R336" t="s">
        <v>176</v>
      </c>
      <c r="S336" t="s">
        <v>120</v>
      </c>
      <c r="T336" t="s">
        <v>174</v>
      </c>
      <c r="U336" t="s">
        <v>119</v>
      </c>
      <c r="V336" t="s">
        <v>2639</v>
      </c>
      <c r="W336" t="s">
        <v>2640</v>
      </c>
      <c r="X336" s="51" t="str">
        <f t="shared" si="5"/>
        <v>3</v>
      </c>
      <c r="Y336" s="51" t="str">
        <f>IF(T336="","",IF(AND(T336&lt;&gt;'Tabelas auxiliares'!$B$236,T336&lt;&gt;'Tabelas auxiliares'!$B$237),"FOLHA DE PESSOAL",IF(X336='Tabelas auxiliares'!$A$237,"CUSTEIO",IF(X336='Tabelas auxiliares'!$A$236,"INVESTIMENTO","ERRO - VERIFICAR"))))</f>
        <v>CUSTEIO</v>
      </c>
      <c r="Z336" s="44">
        <v>341</v>
      </c>
      <c r="AA336" s="44">
        <v>341</v>
      </c>
    </row>
    <row r="337" spans="1:29" x14ac:dyDescent="0.25">
      <c r="A337" t="s">
        <v>1111</v>
      </c>
      <c r="B337" s="73" t="s">
        <v>511</v>
      </c>
      <c r="C337" s="73" t="s">
        <v>1112</v>
      </c>
      <c r="D337" t="s">
        <v>88</v>
      </c>
      <c r="E337" t="s">
        <v>117</v>
      </c>
      <c r="F337" s="51" t="str">
        <f>IFERROR(VLOOKUP(D337,'Tabelas auxiliares'!$A$3:$B$61,2,FALSE),"")</f>
        <v>SUGEPE - SUPERINTENDÊNCIA DE GESTÃO DE PESSOAS</v>
      </c>
      <c r="G337" s="51" t="str">
        <f>IFERROR(VLOOKUP($B337,'Tabelas auxiliares'!$A$65:$C$102,2,FALSE),"")</f>
        <v>Manutenção</v>
      </c>
      <c r="H337" s="51" t="str">
        <f>IFERROR(VLOOKUP($B337,'Tabelas auxiliares'!$A$65:$C$102,3,FALSE),"")</f>
        <v>ALMOXARIFADO / AR CONDICIONADO / COMBATE INCÊNDIO / CORTINAS / ELEVADORES / GERADORES DE ENERGIA / HIDRÁULICA / IMÓVEIS / INSTALAÇÕES ELÉTRICAS  / JARDINAGEM / MANUTENÇÃO PREDIAL / DESINSETIZAÇÃO / CHAVEIRO / INVENTÁRIO PATRIMONIAL</v>
      </c>
      <c r="I337" t="s">
        <v>3761</v>
      </c>
      <c r="J337" t="s">
        <v>4048</v>
      </c>
      <c r="K337" t="s">
        <v>4569</v>
      </c>
      <c r="L337" t="s">
        <v>4050</v>
      </c>
      <c r="M337" t="s">
        <v>4051</v>
      </c>
      <c r="N337" t="s">
        <v>177</v>
      </c>
      <c r="O337" t="s">
        <v>178</v>
      </c>
      <c r="P337" t="s">
        <v>288</v>
      </c>
      <c r="Q337" t="s">
        <v>179</v>
      </c>
      <c r="R337" t="s">
        <v>176</v>
      </c>
      <c r="S337" t="s">
        <v>120</v>
      </c>
      <c r="T337" t="s">
        <v>174</v>
      </c>
      <c r="U337" t="s">
        <v>119</v>
      </c>
      <c r="V337" t="s">
        <v>2645</v>
      </c>
      <c r="W337" t="s">
        <v>2646</v>
      </c>
      <c r="X337" s="51" t="str">
        <f t="shared" si="5"/>
        <v>3</v>
      </c>
      <c r="Y337" s="51" t="str">
        <f>IF(T337="","",IF(AND(T337&lt;&gt;'Tabelas auxiliares'!$B$236,T337&lt;&gt;'Tabelas auxiliares'!$B$237),"FOLHA DE PESSOAL",IF(X337='Tabelas auxiliares'!$A$237,"CUSTEIO",IF(X337='Tabelas auxiliares'!$A$236,"INVESTIMENTO","ERRO - VERIFICAR"))))</f>
        <v>CUSTEIO</v>
      </c>
      <c r="Z337" s="44">
        <v>622.5</v>
      </c>
      <c r="AC337" s="44">
        <v>622.5</v>
      </c>
    </row>
    <row r="338" spans="1:29" x14ac:dyDescent="0.25">
      <c r="A338" t="s">
        <v>1111</v>
      </c>
      <c r="B338" s="73" t="s">
        <v>514</v>
      </c>
      <c r="C338" s="73" t="s">
        <v>1112</v>
      </c>
      <c r="D338" t="s">
        <v>296</v>
      </c>
      <c r="E338" t="s">
        <v>117</v>
      </c>
      <c r="F338" s="51" t="str">
        <f>IFERROR(VLOOKUP(D338,'Tabelas auxiliares'!$A$3:$B$61,2,FALSE),"")</f>
        <v>SPO - OBRAS SANTO ANDRÉ</v>
      </c>
      <c r="G338" s="51" t="str">
        <f>IFERROR(VLOOKUP($B338,'Tabelas auxiliares'!$A$65:$C$102,2,FALSE),"")</f>
        <v>Obras e instalações - Construções</v>
      </c>
      <c r="H338" s="51" t="str">
        <f>IFERROR(VLOOKUP($B338,'Tabelas auxiliares'!$A$65:$C$102,3,FALSE),"")</f>
        <v>SERVICOS TECNICOS EM ENGENHARIA / EXECUCAO DAS OBRAS / ELABORACAO DOS ESTUDOS PRELIMINARES, PROJETOS BASICOS E EXECUTIVOS / CONSTRUÇÃO / SUPERVISÃO DE OBRAS</v>
      </c>
      <c r="I338" t="s">
        <v>3108</v>
      </c>
      <c r="J338" t="s">
        <v>2898</v>
      </c>
      <c r="K338" t="s">
        <v>4570</v>
      </c>
      <c r="L338" t="s">
        <v>371</v>
      </c>
      <c r="M338" t="s">
        <v>3073</v>
      </c>
      <c r="N338" t="s">
        <v>203</v>
      </c>
      <c r="O338" t="s">
        <v>178</v>
      </c>
      <c r="P338" t="s">
        <v>204</v>
      </c>
      <c r="Q338" t="s">
        <v>179</v>
      </c>
      <c r="R338" t="s">
        <v>176</v>
      </c>
      <c r="S338" t="s">
        <v>120</v>
      </c>
      <c r="T338" t="s">
        <v>174</v>
      </c>
      <c r="U338" t="s">
        <v>121</v>
      </c>
      <c r="V338" t="s">
        <v>3079</v>
      </c>
      <c r="W338" t="s">
        <v>3080</v>
      </c>
      <c r="X338" s="51" t="str">
        <f t="shared" si="5"/>
        <v>4</v>
      </c>
      <c r="Y338" s="51" t="str">
        <f>IF(T338="","",IF(AND(T338&lt;&gt;'Tabelas auxiliares'!$B$236,T338&lt;&gt;'Tabelas auxiliares'!$B$237),"FOLHA DE PESSOAL",IF(X338='Tabelas auxiliares'!$A$237,"CUSTEIO",IF(X338='Tabelas auxiliares'!$A$236,"INVESTIMENTO","ERRO - VERIFICAR"))))</f>
        <v>INVESTIMENTO</v>
      </c>
      <c r="Z338" s="44">
        <v>1000000</v>
      </c>
      <c r="AC338" s="44">
        <v>1000000</v>
      </c>
    </row>
    <row r="339" spans="1:29" x14ac:dyDescent="0.25">
      <c r="A339" t="s">
        <v>1111</v>
      </c>
      <c r="B339" s="73" t="s">
        <v>514</v>
      </c>
      <c r="C339" s="73" t="s">
        <v>1475</v>
      </c>
      <c r="D339" t="s">
        <v>296</v>
      </c>
      <c r="E339" t="s">
        <v>117</v>
      </c>
      <c r="F339" s="51" t="str">
        <f>IFERROR(VLOOKUP(D339,'Tabelas auxiliares'!$A$3:$B$61,2,FALSE),"")</f>
        <v>SPO - OBRAS SANTO ANDRÉ</v>
      </c>
      <c r="G339" s="51" t="str">
        <f>IFERROR(VLOOKUP($B339,'Tabelas auxiliares'!$A$65:$C$102,2,FALSE),"")</f>
        <v>Obras e instalações - Construções</v>
      </c>
      <c r="H339" s="51" t="str">
        <f>IFERROR(VLOOKUP($B339,'Tabelas auxiliares'!$A$65:$C$102,3,FALSE),"")</f>
        <v>SERVICOS TECNICOS EM ENGENHARIA / EXECUCAO DAS OBRAS / ELABORACAO DOS ESTUDOS PRELIMINARES, PROJETOS BASICOS E EXECUTIVOS / CONSTRUÇÃO / SUPERVISÃO DE OBRAS</v>
      </c>
      <c r="I339" t="s">
        <v>4571</v>
      </c>
      <c r="J339" t="s">
        <v>4572</v>
      </c>
      <c r="K339" t="s">
        <v>4573</v>
      </c>
      <c r="L339" t="s">
        <v>4574</v>
      </c>
      <c r="M339" t="s">
        <v>3073</v>
      </c>
      <c r="N339" t="s">
        <v>203</v>
      </c>
      <c r="O339" t="s">
        <v>178</v>
      </c>
      <c r="P339" t="s">
        <v>204</v>
      </c>
      <c r="Q339" t="s">
        <v>179</v>
      </c>
      <c r="R339" t="s">
        <v>176</v>
      </c>
      <c r="S339" t="s">
        <v>120</v>
      </c>
      <c r="T339" t="s">
        <v>174</v>
      </c>
      <c r="U339" t="s">
        <v>121</v>
      </c>
      <c r="V339" t="s">
        <v>3079</v>
      </c>
      <c r="W339" t="s">
        <v>3080</v>
      </c>
      <c r="X339" s="51" t="str">
        <f t="shared" si="5"/>
        <v>4</v>
      </c>
      <c r="Y339" s="51" t="str">
        <f>IF(T339="","",IF(AND(T339&lt;&gt;'Tabelas auxiliares'!$B$236,T339&lt;&gt;'Tabelas auxiliares'!$B$237),"FOLHA DE PESSOAL",IF(X339='Tabelas auxiliares'!$A$237,"CUSTEIO",IF(X339='Tabelas auxiliares'!$A$236,"INVESTIMENTO","ERRO - VERIFICAR"))))</f>
        <v>INVESTIMENTO</v>
      </c>
      <c r="Z339" s="44">
        <v>4866421.63</v>
      </c>
      <c r="AC339" s="44">
        <v>4866421.63</v>
      </c>
    </row>
    <row r="340" spans="1:29" x14ac:dyDescent="0.25">
      <c r="A340" t="s">
        <v>1111</v>
      </c>
      <c r="B340" s="73" t="s">
        <v>514</v>
      </c>
      <c r="C340" s="73" t="s">
        <v>1475</v>
      </c>
      <c r="D340" t="s">
        <v>296</v>
      </c>
      <c r="E340" t="s">
        <v>117</v>
      </c>
      <c r="F340" s="51" t="str">
        <f>IFERROR(VLOOKUP(D340,'Tabelas auxiliares'!$A$3:$B$61,2,FALSE),"")</f>
        <v>SPO - OBRAS SANTO ANDRÉ</v>
      </c>
      <c r="G340" s="51" t="str">
        <f>IFERROR(VLOOKUP($B340,'Tabelas auxiliares'!$A$65:$C$102,2,FALSE),"")</f>
        <v>Obras e instalações - Construções</v>
      </c>
      <c r="H340" s="51" t="str">
        <f>IFERROR(VLOOKUP($B340,'Tabelas auxiliares'!$A$65:$C$102,3,FALSE),"")</f>
        <v>SERVICOS TECNICOS EM ENGENHARIA / EXECUCAO DAS OBRAS / ELABORACAO DOS ESTUDOS PRELIMINARES, PROJETOS BASICOS E EXECUTIVOS / CONSTRUÇÃO / SUPERVISÃO DE OBRAS</v>
      </c>
      <c r="I340" t="s">
        <v>4575</v>
      </c>
      <c r="J340" t="s">
        <v>2898</v>
      </c>
      <c r="K340" t="s">
        <v>4576</v>
      </c>
      <c r="L340" t="s">
        <v>371</v>
      </c>
      <c r="M340" t="s">
        <v>3073</v>
      </c>
      <c r="N340" t="s">
        <v>203</v>
      </c>
      <c r="O340" t="s">
        <v>178</v>
      </c>
      <c r="P340" t="s">
        <v>204</v>
      </c>
      <c r="Q340" t="s">
        <v>179</v>
      </c>
      <c r="R340" t="s">
        <v>176</v>
      </c>
      <c r="S340" t="s">
        <v>120</v>
      </c>
      <c r="T340" t="s">
        <v>174</v>
      </c>
      <c r="U340" t="s">
        <v>121</v>
      </c>
      <c r="V340" t="s">
        <v>3079</v>
      </c>
      <c r="W340" t="s">
        <v>3080</v>
      </c>
      <c r="X340" s="51" t="str">
        <f t="shared" si="5"/>
        <v>4</v>
      </c>
      <c r="Y340" s="51" t="str">
        <f>IF(T340="","",IF(AND(T340&lt;&gt;'Tabelas auxiliares'!$B$236,T340&lt;&gt;'Tabelas auxiliares'!$B$237),"FOLHA DE PESSOAL",IF(X340='Tabelas auxiliares'!$A$237,"CUSTEIO",IF(X340='Tabelas auxiliares'!$A$236,"INVESTIMENTO","ERRO - VERIFICAR"))))</f>
        <v>INVESTIMENTO</v>
      </c>
      <c r="Z340" s="44">
        <v>240239.75</v>
      </c>
      <c r="AC340" s="44">
        <v>240239.75</v>
      </c>
    </row>
    <row r="341" spans="1:29" x14ac:dyDescent="0.25">
      <c r="A341" t="s">
        <v>1111</v>
      </c>
      <c r="B341" s="73" t="s">
        <v>514</v>
      </c>
      <c r="C341" s="73" t="s">
        <v>1475</v>
      </c>
      <c r="D341" t="s">
        <v>296</v>
      </c>
      <c r="E341" t="s">
        <v>117</v>
      </c>
      <c r="F341" s="51" t="str">
        <f>IFERROR(VLOOKUP(D341,'Tabelas auxiliares'!$A$3:$B$61,2,FALSE),"")</f>
        <v>SPO - OBRAS SANTO ANDRÉ</v>
      </c>
      <c r="G341" s="51" t="str">
        <f>IFERROR(VLOOKUP($B341,'Tabelas auxiliares'!$A$65:$C$102,2,FALSE),"")</f>
        <v>Obras e instalações - Construções</v>
      </c>
      <c r="H341" s="51" t="str">
        <f>IFERROR(VLOOKUP($B341,'Tabelas auxiliares'!$A$65:$C$102,3,FALSE),"")</f>
        <v>SERVICOS TECNICOS EM ENGENHARIA / EXECUCAO DAS OBRAS / ELABORACAO DOS ESTUDOS PRELIMINARES, PROJETOS BASICOS E EXECUTIVOS / CONSTRUÇÃO / SUPERVISÃO DE OBRAS</v>
      </c>
      <c r="I341" t="s">
        <v>4034</v>
      </c>
      <c r="J341" t="s">
        <v>2898</v>
      </c>
      <c r="K341" t="s">
        <v>4577</v>
      </c>
      <c r="L341" t="s">
        <v>371</v>
      </c>
      <c r="M341" t="s">
        <v>3073</v>
      </c>
      <c r="N341" t="s">
        <v>203</v>
      </c>
      <c r="O341" t="s">
        <v>178</v>
      </c>
      <c r="P341" t="s">
        <v>204</v>
      </c>
      <c r="Q341" t="s">
        <v>179</v>
      </c>
      <c r="R341" t="s">
        <v>176</v>
      </c>
      <c r="S341" t="s">
        <v>180</v>
      </c>
      <c r="T341" t="s">
        <v>174</v>
      </c>
      <c r="U341" t="s">
        <v>121</v>
      </c>
      <c r="V341" t="s">
        <v>3079</v>
      </c>
      <c r="W341" t="s">
        <v>3080</v>
      </c>
      <c r="X341" s="51" t="str">
        <f t="shared" si="5"/>
        <v>4</v>
      </c>
      <c r="Y341" s="51" t="str">
        <f>IF(T341="","",IF(AND(T341&lt;&gt;'Tabelas auxiliares'!$B$236,T341&lt;&gt;'Tabelas auxiliares'!$B$237),"FOLHA DE PESSOAL",IF(X341='Tabelas auxiliares'!$A$237,"CUSTEIO",IF(X341='Tabelas auxiliares'!$A$236,"INVESTIMENTO","ERRO - VERIFICAR"))))</f>
        <v>INVESTIMENTO</v>
      </c>
      <c r="Z341" s="44">
        <v>38875.040000000001</v>
      </c>
      <c r="AC341" s="44">
        <v>38875.040000000001</v>
      </c>
    </row>
    <row r="342" spans="1:29" x14ac:dyDescent="0.25">
      <c r="A342" t="s">
        <v>1111</v>
      </c>
      <c r="B342" s="73" t="s">
        <v>514</v>
      </c>
      <c r="C342" s="73" t="s">
        <v>1475</v>
      </c>
      <c r="D342" t="s">
        <v>296</v>
      </c>
      <c r="E342" t="s">
        <v>117</v>
      </c>
      <c r="F342" s="51" t="str">
        <f>IFERROR(VLOOKUP(D342,'Tabelas auxiliares'!$A$3:$B$61,2,FALSE),"")</f>
        <v>SPO - OBRAS SANTO ANDRÉ</v>
      </c>
      <c r="G342" s="51" t="str">
        <f>IFERROR(VLOOKUP($B342,'Tabelas auxiliares'!$A$65:$C$102,2,FALSE),"")</f>
        <v>Obras e instalações - Construções</v>
      </c>
      <c r="H342" s="51" t="str">
        <f>IFERROR(VLOOKUP($B342,'Tabelas auxiliares'!$A$65:$C$102,3,FALSE),"")</f>
        <v>SERVICOS TECNICOS EM ENGENHARIA / EXECUCAO DAS OBRAS / ELABORACAO DOS ESTUDOS PRELIMINARES, PROJETOS BASICOS E EXECUTIVOS / CONSTRUÇÃO / SUPERVISÃO DE OBRAS</v>
      </c>
      <c r="I342" t="s">
        <v>3663</v>
      </c>
      <c r="J342" t="s">
        <v>2898</v>
      </c>
      <c r="K342" t="s">
        <v>4578</v>
      </c>
      <c r="L342" t="s">
        <v>371</v>
      </c>
      <c r="M342" t="s">
        <v>3073</v>
      </c>
      <c r="N342" t="s">
        <v>203</v>
      </c>
      <c r="O342" t="s">
        <v>178</v>
      </c>
      <c r="P342" t="s">
        <v>204</v>
      </c>
      <c r="Q342" t="s">
        <v>179</v>
      </c>
      <c r="R342" t="s">
        <v>176</v>
      </c>
      <c r="S342" t="s">
        <v>120</v>
      </c>
      <c r="T342" t="s">
        <v>174</v>
      </c>
      <c r="U342" t="s">
        <v>121</v>
      </c>
      <c r="V342" t="s">
        <v>3079</v>
      </c>
      <c r="W342" t="s">
        <v>3080</v>
      </c>
      <c r="X342" s="51" t="str">
        <f t="shared" si="5"/>
        <v>4</v>
      </c>
      <c r="Y342" s="51" t="str">
        <f>IF(T342="","",IF(AND(T342&lt;&gt;'Tabelas auxiliares'!$B$236,T342&lt;&gt;'Tabelas auxiliares'!$B$237),"FOLHA DE PESSOAL",IF(X342='Tabelas auxiliares'!$A$237,"CUSTEIO",IF(X342='Tabelas auxiliares'!$A$236,"INVESTIMENTO","ERRO - VERIFICAR"))))</f>
        <v>INVESTIMENTO</v>
      </c>
      <c r="Z342" s="44">
        <v>526297.69999999995</v>
      </c>
      <c r="AA342" s="44">
        <v>91283.05</v>
      </c>
      <c r="AC342" s="44">
        <v>435014.65</v>
      </c>
    </row>
    <row r="343" spans="1:29" x14ac:dyDescent="0.25">
      <c r="A343" t="s">
        <v>1111</v>
      </c>
      <c r="B343" s="73" t="s">
        <v>514</v>
      </c>
      <c r="C343" s="73" t="s">
        <v>1475</v>
      </c>
      <c r="D343" t="s">
        <v>296</v>
      </c>
      <c r="E343" t="s">
        <v>117</v>
      </c>
      <c r="F343" s="51" t="str">
        <f>IFERROR(VLOOKUP(D343,'Tabelas auxiliares'!$A$3:$B$61,2,FALSE),"")</f>
        <v>SPO - OBRAS SANTO ANDRÉ</v>
      </c>
      <c r="G343" s="51" t="str">
        <f>IFERROR(VLOOKUP($B343,'Tabelas auxiliares'!$A$65:$C$102,2,FALSE),"")</f>
        <v>Obras e instalações - Construções</v>
      </c>
      <c r="H343" s="51" t="str">
        <f>IFERROR(VLOOKUP($B343,'Tabelas auxiliares'!$A$65:$C$102,3,FALSE),"")</f>
        <v>SERVICOS TECNICOS EM ENGENHARIA / EXECUCAO DAS OBRAS / ELABORACAO DOS ESTUDOS PRELIMINARES, PROJETOS BASICOS E EXECUTIVOS / CONSTRUÇÃO / SUPERVISÃO DE OBRAS</v>
      </c>
      <c r="I343" t="s">
        <v>3973</v>
      </c>
      <c r="J343" t="s">
        <v>2898</v>
      </c>
      <c r="K343" t="s">
        <v>4579</v>
      </c>
      <c r="L343" t="s">
        <v>371</v>
      </c>
      <c r="M343" t="s">
        <v>3073</v>
      </c>
      <c r="N343" t="s">
        <v>203</v>
      </c>
      <c r="O343" t="s">
        <v>178</v>
      </c>
      <c r="P343" t="s">
        <v>204</v>
      </c>
      <c r="Q343" t="s">
        <v>179</v>
      </c>
      <c r="R343" t="s">
        <v>176</v>
      </c>
      <c r="S343" t="s">
        <v>120</v>
      </c>
      <c r="T343" t="s">
        <v>174</v>
      </c>
      <c r="U343" t="s">
        <v>121</v>
      </c>
      <c r="V343" t="s">
        <v>3079</v>
      </c>
      <c r="W343" t="s">
        <v>3080</v>
      </c>
      <c r="X343" s="51" t="str">
        <f t="shared" si="5"/>
        <v>4</v>
      </c>
      <c r="Y343" s="51" t="str">
        <f>IF(T343="","",IF(AND(T343&lt;&gt;'Tabelas auxiliares'!$B$236,T343&lt;&gt;'Tabelas auxiliares'!$B$237),"FOLHA DE PESSOAL",IF(X343='Tabelas auxiliares'!$A$237,"CUSTEIO",IF(X343='Tabelas auxiliares'!$A$236,"INVESTIMENTO","ERRO - VERIFICAR"))))</f>
        <v>INVESTIMENTO</v>
      </c>
      <c r="Z343" s="44">
        <v>399682.98</v>
      </c>
      <c r="AA343" s="44">
        <v>256682.98</v>
      </c>
      <c r="AC343" s="44">
        <v>143000</v>
      </c>
    </row>
    <row r="344" spans="1:29" x14ac:dyDescent="0.25">
      <c r="A344" t="s">
        <v>1111</v>
      </c>
      <c r="B344" s="73" t="s">
        <v>514</v>
      </c>
      <c r="C344" s="73" t="s">
        <v>1475</v>
      </c>
      <c r="D344" t="s">
        <v>296</v>
      </c>
      <c r="E344" t="s">
        <v>117</v>
      </c>
      <c r="F344" s="51" t="str">
        <f>IFERROR(VLOOKUP(D344,'Tabelas auxiliares'!$A$3:$B$61,2,FALSE),"")</f>
        <v>SPO - OBRAS SANTO ANDRÉ</v>
      </c>
      <c r="G344" s="51" t="str">
        <f>IFERROR(VLOOKUP($B344,'Tabelas auxiliares'!$A$65:$C$102,2,FALSE),"")</f>
        <v>Obras e instalações - Construções</v>
      </c>
      <c r="H344" s="51" t="str">
        <f>IFERROR(VLOOKUP($B344,'Tabelas auxiliares'!$A$65:$C$102,3,FALSE),"")</f>
        <v>SERVICOS TECNICOS EM ENGENHARIA / EXECUCAO DAS OBRAS / ELABORACAO DOS ESTUDOS PRELIMINARES, PROJETOS BASICOS E EXECUTIVOS / CONSTRUÇÃO / SUPERVISÃO DE OBRAS</v>
      </c>
      <c r="I344" t="s">
        <v>3682</v>
      </c>
      <c r="J344" t="s">
        <v>2898</v>
      </c>
      <c r="K344" t="s">
        <v>4580</v>
      </c>
      <c r="L344" t="s">
        <v>371</v>
      </c>
      <c r="M344" t="s">
        <v>3073</v>
      </c>
      <c r="N344" t="s">
        <v>203</v>
      </c>
      <c r="O344" t="s">
        <v>178</v>
      </c>
      <c r="P344" t="s">
        <v>204</v>
      </c>
      <c r="Q344" t="s">
        <v>179</v>
      </c>
      <c r="R344" t="s">
        <v>176</v>
      </c>
      <c r="S344" t="s">
        <v>120</v>
      </c>
      <c r="T344" t="s">
        <v>174</v>
      </c>
      <c r="U344" t="s">
        <v>121</v>
      </c>
      <c r="V344" t="s">
        <v>3079</v>
      </c>
      <c r="W344" t="s">
        <v>3080</v>
      </c>
      <c r="X344" s="51" t="str">
        <f t="shared" si="5"/>
        <v>4</v>
      </c>
      <c r="Y344" s="51" t="str">
        <f>IF(T344="","",IF(AND(T344&lt;&gt;'Tabelas auxiliares'!$B$236,T344&lt;&gt;'Tabelas auxiliares'!$B$237),"FOLHA DE PESSOAL",IF(X344='Tabelas auxiliares'!$A$237,"CUSTEIO",IF(X344='Tabelas auxiliares'!$A$236,"INVESTIMENTO","ERRO - VERIFICAR"))))</f>
        <v>INVESTIMENTO</v>
      </c>
      <c r="Z344" s="44">
        <v>7364.77</v>
      </c>
      <c r="AC344" s="44">
        <v>7364.77</v>
      </c>
    </row>
    <row r="345" spans="1:29" x14ac:dyDescent="0.25">
      <c r="A345" t="s">
        <v>1111</v>
      </c>
      <c r="B345" s="73" t="s">
        <v>514</v>
      </c>
      <c r="C345" s="73" t="s">
        <v>1475</v>
      </c>
      <c r="D345" t="s">
        <v>296</v>
      </c>
      <c r="E345" t="s">
        <v>117</v>
      </c>
      <c r="F345" s="51" t="str">
        <f>IFERROR(VLOOKUP(D345,'Tabelas auxiliares'!$A$3:$B$61,2,FALSE),"")</f>
        <v>SPO - OBRAS SANTO ANDRÉ</v>
      </c>
      <c r="G345" s="51" t="str">
        <f>IFERROR(VLOOKUP($B345,'Tabelas auxiliares'!$A$65:$C$102,2,FALSE),"")</f>
        <v>Obras e instalações - Construções</v>
      </c>
      <c r="H345" s="51" t="str">
        <f>IFERROR(VLOOKUP($B345,'Tabelas auxiliares'!$A$65:$C$102,3,FALSE),"")</f>
        <v>SERVICOS TECNICOS EM ENGENHARIA / EXECUCAO DAS OBRAS / ELABORACAO DOS ESTUDOS PRELIMINARES, PROJETOS BASICOS E EXECUTIVOS / CONSTRUÇÃO / SUPERVISÃO DE OBRAS</v>
      </c>
      <c r="I345" t="s">
        <v>3682</v>
      </c>
      <c r="J345" t="s">
        <v>2898</v>
      </c>
      <c r="K345" t="s">
        <v>4581</v>
      </c>
      <c r="L345" t="s">
        <v>371</v>
      </c>
      <c r="M345" t="s">
        <v>3073</v>
      </c>
      <c r="N345" t="s">
        <v>177</v>
      </c>
      <c r="O345" t="s">
        <v>178</v>
      </c>
      <c r="P345" t="s">
        <v>288</v>
      </c>
      <c r="Q345" t="s">
        <v>179</v>
      </c>
      <c r="R345" t="s">
        <v>176</v>
      </c>
      <c r="S345" t="s">
        <v>180</v>
      </c>
      <c r="T345" t="s">
        <v>174</v>
      </c>
      <c r="U345" t="s">
        <v>119</v>
      </c>
      <c r="V345" t="s">
        <v>3079</v>
      </c>
      <c r="W345" t="s">
        <v>3080</v>
      </c>
      <c r="X345" s="51" t="str">
        <f t="shared" si="5"/>
        <v>4</v>
      </c>
      <c r="Y345" s="51" t="str">
        <f>IF(T345="","",IF(AND(T345&lt;&gt;'Tabelas auxiliares'!$B$236,T345&lt;&gt;'Tabelas auxiliares'!$B$237),"FOLHA DE PESSOAL",IF(X345='Tabelas auxiliares'!$A$237,"CUSTEIO",IF(X345='Tabelas auxiliares'!$A$236,"INVESTIMENTO","ERRO - VERIFICAR"))))</f>
        <v>INVESTIMENTO</v>
      </c>
      <c r="Z345" s="44">
        <v>20382.78</v>
      </c>
      <c r="AC345" s="44">
        <v>20382.78</v>
      </c>
    </row>
    <row r="346" spans="1:29" x14ac:dyDescent="0.25">
      <c r="A346" t="s">
        <v>1111</v>
      </c>
      <c r="B346" s="73" t="s">
        <v>516</v>
      </c>
      <c r="C346" s="73" t="s">
        <v>1112</v>
      </c>
      <c r="D346" t="s">
        <v>161</v>
      </c>
      <c r="E346" t="s">
        <v>117</v>
      </c>
      <c r="F346" s="51" t="str">
        <f>IFERROR(VLOOKUP(D346,'Tabelas auxiliares'!$A$3:$B$61,2,FALSE),"")</f>
        <v>PU - INFRAESTRUTURA PREDIAL * D.U.C</v>
      </c>
      <c r="G346" s="51" t="str">
        <f>IFERROR(VLOOKUP($B346,'Tabelas auxiliares'!$A$65:$C$102,2,FALSE),"")</f>
        <v>Obras e instalações - Adequações e reformas</v>
      </c>
      <c r="H346" s="51" t="str">
        <f>IFERROR(VLOOKUP($B346,'Tabelas auxiliares'!$A$65:$C$102,3,FALSE),"")</f>
        <v>REFORMA E ADEQUAÇÃO</v>
      </c>
      <c r="I346" t="s">
        <v>4582</v>
      </c>
      <c r="J346" t="s">
        <v>2764</v>
      </c>
      <c r="K346" t="s">
        <v>4583</v>
      </c>
      <c r="L346" t="s">
        <v>365</v>
      </c>
      <c r="M346" t="s">
        <v>2789</v>
      </c>
      <c r="N346" t="s">
        <v>203</v>
      </c>
      <c r="O346" t="s">
        <v>178</v>
      </c>
      <c r="P346" t="s">
        <v>204</v>
      </c>
      <c r="Q346" t="s">
        <v>179</v>
      </c>
      <c r="R346" t="s">
        <v>176</v>
      </c>
      <c r="S346" t="s">
        <v>120</v>
      </c>
      <c r="T346" t="s">
        <v>174</v>
      </c>
      <c r="U346" t="s">
        <v>121</v>
      </c>
      <c r="V346" t="s">
        <v>4584</v>
      </c>
      <c r="W346" t="s">
        <v>4585</v>
      </c>
      <c r="X346" s="51" t="str">
        <f t="shared" si="5"/>
        <v>4</v>
      </c>
      <c r="Y346" s="51" t="str">
        <f>IF(T346="","",IF(AND(T346&lt;&gt;'Tabelas auxiliares'!$B$236,T346&lt;&gt;'Tabelas auxiliares'!$B$237),"FOLHA DE PESSOAL",IF(X346='Tabelas auxiliares'!$A$237,"CUSTEIO",IF(X346='Tabelas auxiliares'!$A$236,"INVESTIMENTO","ERRO - VERIFICAR"))))</f>
        <v>INVESTIMENTO</v>
      </c>
      <c r="Z346" s="44">
        <v>4000</v>
      </c>
      <c r="AA346" s="44">
        <v>4000</v>
      </c>
    </row>
    <row r="347" spans="1:29" x14ac:dyDescent="0.25">
      <c r="A347" t="s">
        <v>1111</v>
      </c>
      <c r="B347" s="73" t="s">
        <v>518</v>
      </c>
      <c r="C347" s="73" t="s">
        <v>1112</v>
      </c>
      <c r="D347" t="s">
        <v>35</v>
      </c>
      <c r="E347" t="s">
        <v>117</v>
      </c>
      <c r="F347" s="51" t="str">
        <f>IFERROR(VLOOKUP(D347,'Tabelas auxiliares'!$A$3:$B$61,2,FALSE),"")</f>
        <v>PU - PREFEITURA UNIVERSITÁRIA</v>
      </c>
      <c r="G347" s="51" t="str">
        <f>IFERROR(VLOOKUP($B347,'Tabelas auxiliares'!$A$65:$C$102,2,FALSE),"")</f>
        <v>Recepção, portaria e zeladoria</v>
      </c>
      <c r="H347" s="51" t="str">
        <f>IFERROR(VLOOKUP($B347,'Tabelas auxiliares'!$A$65:$C$102,3,FALSE),"")</f>
        <v>PORTARIA / RECEPÇÃO / ZELADORIA</v>
      </c>
      <c r="I347" t="s">
        <v>3697</v>
      </c>
      <c r="J347" t="s">
        <v>4586</v>
      </c>
      <c r="K347" t="s">
        <v>4587</v>
      </c>
      <c r="L347" t="s">
        <v>4588</v>
      </c>
      <c r="M347" t="s">
        <v>4589</v>
      </c>
      <c r="N347" t="s">
        <v>177</v>
      </c>
      <c r="O347" t="s">
        <v>178</v>
      </c>
      <c r="P347" t="s">
        <v>288</v>
      </c>
      <c r="Q347" t="s">
        <v>179</v>
      </c>
      <c r="R347" t="s">
        <v>176</v>
      </c>
      <c r="S347" t="s">
        <v>120</v>
      </c>
      <c r="T347" t="s">
        <v>174</v>
      </c>
      <c r="U347" t="s">
        <v>119</v>
      </c>
      <c r="V347" t="s">
        <v>795</v>
      </c>
      <c r="W347" t="s">
        <v>681</v>
      </c>
      <c r="X347" s="51" t="str">
        <f t="shared" si="5"/>
        <v>3</v>
      </c>
      <c r="Y347" s="51" t="str">
        <f>IF(T347="","",IF(AND(T347&lt;&gt;'Tabelas auxiliares'!$B$236,T347&lt;&gt;'Tabelas auxiliares'!$B$237),"FOLHA DE PESSOAL",IF(X347='Tabelas auxiliares'!$A$237,"CUSTEIO",IF(X347='Tabelas auxiliares'!$A$236,"INVESTIMENTO","ERRO - VERIFICAR"))))</f>
        <v>CUSTEIO</v>
      </c>
      <c r="Z347" s="44">
        <v>24165.29</v>
      </c>
      <c r="AA347" s="44">
        <v>24165.29</v>
      </c>
    </row>
    <row r="348" spans="1:29" x14ac:dyDescent="0.25">
      <c r="A348" t="s">
        <v>1111</v>
      </c>
      <c r="B348" s="73" t="s">
        <v>518</v>
      </c>
      <c r="C348" s="73" t="s">
        <v>1112</v>
      </c>
      <c r="D348" t="s">
        <v>35</v>
      </c>
      <c r="E348" t="s">
        <v>117</v>
      </c>
      <c r="F348" s="51" t="str">
        <f>IFERROR(VLOOKUP(D348,'Tabelas auxiliares'!$A$3:$B$61,2,FALSE),"")</f>
        <v>PU - PREFEITURA UNIVERSITÁRIA</v>
      </c>
      <c r="G348" s="51" t="str">
        <f>IFERROR(VLOOKUP($B348,'Tabelas auxiliares'!$A$65:$C$102,2,FALSE),"")</f>
        <v>Recepção, portaria e zeladoria</v>
      </c>
      <c r="H348" s="51" t="str">
        <f>IFERROR(VLOOKUP($B348,'Tabelas auxiliares'!$A$65:$C$102,3,FALSE),"")</f>
        <v>PORTARIA / RECEPÇÃO / ZELADORIA</v>
      </c>
      <c r="I348" t="s">
        <v>3573</v>
      </c>
      <c r="J348" t="s">
        <v>2810</v>
      </c>
      <c r="K348" t="s">
        <v>4590</v>
      </c>
      <c r="L348" t="s">
        <v>257</v>
      </c>
      <c r="M348" t="s">
        <v>258</v>
      </c>
      <c r="N348" t="s">
        <v>177</v>
      </c>
      <c r="O348" t="s">
        <v>178</v>
      </c>
      <c r="P348" t="s">
        <v>288</v>
      </c>
      <c r="Q348" t="s">
        <v>179</v>
      </c>
      <c r="R348" t="s">
        <v>176</v>
      </c>
      <c r="S348" t="s">
        <v>120</v>
      </c>
      <c r="T348" t="s">
        <v>174</v>
      </c>
      <c r="U348" t="s">
        <v>119</v>
      </c>
      <c r="V348" t="s">
        <v>795</v>
      </c>
      <c r="W348" t="s">
        <v>681</v>
      </c>
      <c r="X348" s="51" t="str">
        <f t="shared" si="5"/>
        <v>3</v>
      </c>
      <c r="Y348" s="51" t="str">
        <f>IF(T348="","",IF(AND(T348&lt;&gt;'Tabelas auxiliares'!$B$236,T348&lt;&gt;'Tabelas auxiliares'!$B$237),"FOLHA DE PESSOAL",IF(X348='Tabelas auxiliares'!$A$237,"CUSTEIO",IF(X348='Tabelas auxiliares'!$A$236,"INVESTIMENTO","ERRO - VERIFICAR"))))</f>
        <v>CUSTEIO</v>
      </c>
      <c r="Z348" s="44">
        <v>80632.149999999994</v>
      </c>
      <c r="AC348" s="44">
        <v>80632.149999999994</v>
      </c>
    </row>
    <row r="349" spans="1:29" x14ac:dyDescent="0.25">
      <c r="A349" t="s">
        <v>1111</v>
      </c>
      <c r="B349" s="73" t="s">
        <v>518</v>
      </c>
      <c r="C349" s="73" t="s">
        <v>1112</v>
      </c>
      <c r="D349" t="s">
        <v>69</v>
      </c>
      <c r="E349" t="s">
        <v>117</v>
      </c>
      <c r="F349" s="51" t="str">
        <f>IFERROR(VLOOKUP(D349,'Tabelas auxiliares'!$A$3:$B$61,2,FALSE),"")</f>
        <v>PROAP - PNAES</v>
      </c>
      <c r="G349" s="51" t="str">
        <f>IFERROR(VLOOKUP($B349,'Tabelas auxiliares'!$A$65:$C$102,2,FALSE),"")</f>
        <v>Recepção, portaria e zeladoria</v>
      </c>
      <c r="H349" s="51" t="str">
        <f>IFERROR(VLOOKUP($B349,'Tabelas auxiliares'!$A$65:$C$102,3,FALSE),"")</f>
        <v>PORTARIA / RECEPÇÃO / ZELADORIA</v>
      </c>
      <c r="I349" t="s">
        <v>3807</v>
      </c>
      <c r="J349" t="s">
        <v>4591</v>
      </c>
      <c r="K349" t="s">
        <v>4592</v>
      </c>
      <c r="L349" t="s">
        <v>4593</v>
      </c>
      <c r="M349" t="s">
        <v>4594</v>
      </c>
      <c r="N349" t="s">
        <v>177</v>
      </c>
      <c r="O349" t="s">
        <v>178</v>
      </c>
      <c r="P349" t="s">
        <v>288</v>
      </c>
      <c r="Q349" t="s">
        <v>179</v>
      </c>
      <c r="R349" t="s">
        <v>176</v>
      </c>
      <c r="S349" t="s">
        <v>180</v>
      </c>
      <c r="T349" t="s">
        <v>174</v>
      </c>
      <c r="U349" t="s">
        <v>119</v>
      </c>
      <c r="V349" t="s">
        <v>795</v>
      </c>
      <c r="W349" t="s">
        <v>681</v>
      </c>
      <c r="X349" s="51" t="str">
        <f t="shared" si="5"/>
        <v>3</v>
      </c>
      <c r="Y349" s="51" t="str">
        <f>IF(T349="","",IF(AND(T349&lt;&gt;'Tabelas auxiliares'!$B$236,T349&lt;&gt;'Tabelas auxiliares'!$B$237),"FOLHA DE PESSOAL",IF(X349='Tabelas auxiliares'!$A$237,"CUSTEIO",IF(X349='Tabelas auxiliares'!$A$236,"INVESTIMENTO","ERRO - VERIFICAR"))))</f>
        <v>CUSTEIO</v>
      </c>
      <c r="Z349" s="44">
        <v>1645.67</v>
      </c>
      <c r="AA349" s="44">
        <v>1645.67</v>
      </c>
    </row>
    <row r="350" spans="1:29" x14ac:dyDescent="0.25">
      <c r="A350" t="s">
        <v>1111</v>
      </c>
      <c r="B350" s="73" t="s">
        <v>518</v>
      </c>
      <c r="C350" s="73" t="s">
        <v>1112</v>
      </c>
      <c r="D350" t="s">
        <v>69</v>
      </c>
      <c r="E350" t="s">
        <v>117</v>
      </c>
      <c r="F350" s="51" t="str">
        <f>IFERROR(VLOOKUP(D350,'Tabelas auxiliares'!$A$3:$B$61,2,FALSE),"")</f>
        <v>PROAP - PNAES</v>
      </c>
      <c r="G350" s="51" t="str">
        <f>IFERROR(VLOOKUP($B350,'Tabelas auxiliares'!$A$65:$C$102,2,FALSE),"")</f>
        <v>Recepção, portaria e zeladoria</v>
      </c>
      <c r="H350" s="51" t="str">
        <f>IFERROR(VLOOKUP($B350,'Tabelas auxiliares'!$A$65:$C$102,3,FALSE),"")</f>
        <v>PORTARIA / RECEPÇÃO / ZELADORIA</v>
      </c>
      <c r="I350" t="s">
        <v>3363</v>
      </c>
      <c r="J350" t="s">
        <v>2813</v>
      </c>
      <c r="K350" t="s">
        <v>4595</v>
      </c>
      <c r="L350" t="s">
        <v>372</v>
      </c>
      <c r="M350" t="s">
        <v>373</v>
      </c>
      <c r="N350" t="s">
        <v>177</v>
      </c>
      <c r="O350" t="s">
        <v>178</v>
      </c>
      <c r="P350" t="s">
        <v>288</v>
      </c>
      <c r="Q350" t="s">
        <v>179</v>
      </c>
      <c r="R350" t="s">
        <v>176</v>
      </c>
      <c r="S350" t="s">
        <v>120</v>
      </c>
      <c r="T350" t="s">
        <v>174</v>
      </c>
      <c r="U350" t="s">
        <v>119</v>
      </c>
      <c r="V350" t="s">
        <v>795</v>
      </c>
      <c r="W350" t="s">
        <v>681</v>
      </c>
      <c r="X350" s="51" t="str">
        <f t="shared" si="5"/>
        <v>3</v>
      </c>
      <c r="Y350" s="51" t="str">
        <f>IF(T350="","",IF(AND(T350&lt;&gt;'Tabelas auxiliares'!$B$236,T350&lt;&gt;'Tabelas auxiliares'!$B$237),"FOLHA DE PESSOAL",IF(X350='Tabelas auxiliares'!$A$237,"CUSTEIO",IF(X350='Tabelas auxiliares'!$A$236,"INVESTIMENTO","ERRO - VERIFICAR"))))</f>
        <v>CUSTEIO</v>
      </c>
      <c r="Z350" s="44">
        <v>921168.08</v>
      </c>
      <c r="AA350" s="44">
        <v>1.1299999999999999</v>
      </c>
      <c r="AC350" s="44">
        <v>921166.95</v>
      </c>
    </row>
    <row r="351" spans="1:29" x14ac:dyDescent="0.25">
      <c r="A351" t="s">
        <v>1111</v>
      </c>
      <c r="B351" s="73" t="s">
        <v>518</v>
      </c>
      <c r="C351" s="73" t="s">
        <v>1112</v>
      </c>
      <c r="D351" t="s">
        <v>69</v>
      </c>
      <c r="E351" t="s">
        <v>117</v>
      </c>
      <c r="F351" s="51" t="str">
        <f>IFERROR(VLOOKUP(D351,'Tabelas auxiliares'!$A$3:$B$61,2,FALSE),"")</f>
        <v>PROAP - PNAES</v>
      </c>
      <c r="G351" s="51" t="str">
        <f>IFERROR(VLOOKUP($B351,'Tabelas auxiliares'!$A$65:$C$102,2,FALSE),"")</f>
        <v>Recepção, portaria e zeladoria</v>
      </c>
      <c r="H351" s="51" t="str">
        <f>IFERROR(VLOOKUP($B351,'Tabelas auxiliares'!$A$65:$C$102,3,FALSE),"")</f>
        <v>PORTARIA / RECEPÇÃO / ZELADORIA</v>
      </c>
      <c r="I351" t="s">
        <v>4596</v>
      </c>
      <c r="J351" t="s">
        <v>2813</v>
      </c>
      <c r="K351" t="s">
        <v>4597</v>
      </c>
      <c r="L351" t="s">
        <v>372</v>
      </c>
      <c r="M351" t="s">
        <v>373</v>
      </c>
      <c r="N351" t="s">
        <v>177</v>
      </c>
      <c r="O351" t="s">
        <v>178</v>
      </c>
      <c r="P351" t="s">
        <v>288</v>
      </c>
      <c r="Q351" t="s">
        <v>179</v>
      </c>
      <c r="R351" t="s">
        <v>176</v>
      </c>
      <c r="S351" t="s">
        <v>180</v>
      </c>
      <c r="T351" t="s">
        <v>174</v>
      </c>
      <c r="U351" t="s">
        <v>119</v>
      </c>
      <c r="V351" t="s">
        <v>795</v>
      </c>
      <c r="W351" t="s">
        <v>681</v>
      </c>
      <c r="X351" s="51" t="str">
        <f t="shared" si="5"/>
        <v>3</v>
      </c>
      <c r="Y351" s="51" t="str">
        <f>IF(T351="","",IF(AND(T351&lt;&gt;'Tabelas auxiliares'!$B$236,T351&lt;&gt;'Tabelas auxiliares'!$B$237),"FOLHA DE PESSOAL",IF(X351='Tabelas auxiliares'!$A$237,"CUSTEIO",IF(X351='Tabelas auxiliares'!$A$236,"INVESTIMENTO","ERRO - VERIFICAR"))))</f>
        <v>CUSTEIO</v>
      </c>
      <c r="Z351" s="44">
        <v>19023.61</v>
      </c>
      <c r="AC351" s="44">
        <v>19023.61</v>
      </c>
    </row>
    <row r="352" spans="1:29" x14ac:dyDescent="0.25">
      <c r="A352" t="s">
        <v>1111</v>
      </c>
      <c r="B352" s="73" t="s">
        <v>521</v>
      </c>
      <c r="C352" s="73" t="s">
        <v>1112</v>
      </c>
      <c r="D352" t="s">
        <v>69</v>
      </c>
      <c r="E352" t="s">
        <v>117</v>
      </c>
      <c r="F352" s="51" t="str">
        <f>IFERROR(VLOOKUP(D352,'Tabelas auxiliares'!$A$3:$B$61,2,FALSE),"")</f>
        <v>PROAP - PNAES</v>
      </c>
      <c r="G352" s="51" t="str">
        <f>IFERROR(VLOOKUP($B352,'Tabelas auxiliares'!$A$65:$C$102,2,FALSE),"")</f>
        <v>Segurança e vigilância</v>
      </c>
      <c r="H352" s="51" t="str">
        <f>IFERROR(VLOOKUP($B352,'Tabelas auxiliares'!$A$65:$C$102,3,FALSE),"")</f>
        <v>SISTEMA DE SEGURANÇA / VIGILÂNCIA</v>
      </c>
      <c r="I352" t="s">
        <v>4598</v>
      </c>
      <c r="J352" t="s">
        <v>4599</v>
      </c>
      <c r="K352" t="s">
        <v>4600</v>
      </c>
      <c r="L352" t="s">
        <v>4601</v>
      </c>
      <c r="M352" t="s">
        <v>4602</v>
      </c>
      <c r="N352" t="s">
        <v>177</v>
      </c>
      <c r="O352" t="s">
        <v>178</v>
      </c>
      <c r="P352" t="s">
        <v>288</v>
      </c>
      <c r="Q352" t="s">
        <v>179</v>
      </c>
      <c r="R352" t="s">
        <v>176</v>
      </c>
      <c r="S352" t="s">
        <v>120</v>
      </c>
      <c r="T352" t="s">
        <v>174</v>
      </c>
      <c r="U352" t="s">
        <v>119</v>
      </c>
      <c r="V352" t="s">
        <v>822</v>
      </c>
      <c r="W352" t="s">
        <v>707</v>
      </c>
      <c r="X352" s="51" t="str">
        <f t="shared" si="5"/>
        <v>3</v>
      </c>
      <c r="Y352" s="51" t="str">
        <f>IF(T352="","",IF(AND(T352&lt;&gt;'Tabelas auxiliares'!$B$236,T352&lt;&gt;'Tabelas auxiliares'!$B$237),"FOLHA DE PESSOAL",IF(X352='Tabelas auxiliares'!$A$237,"CUSTEIO",IF(X352='Tabelas auxiliares'!$A$236,"INVESTIMENTO","ERRO - VERIFICAR"))))</f>
        <v>CUSTEIO</v>
      </c>
      <c r="Z352" s="44">
        <v>22214.29</v>
      </c>
      <c r="AA352" s="44">
        <v>22214.29</v>
      </c>
    </row>
    <row r="353" spans="1:29" x14ac:dyDescent="0.25">
      <c r="A353" t="s">
        <v>1111</v>
      </c>
      <c r="B353" s="73" t="s">
        <v>521</v>
      </c>
      <c r="C353" s="73" t="s">
        <v>1112</v>
      </c>
      <c r="D353" t="s">
        <v>69</v>
      </c>
      <c r="E353" t="s">
        <v>117</v>
      </c>
      <c r="F353" s="51" t="str">
        <f>IFERROR(VLOOKUP(D353,'Tabelas auxiliares'!$A$3:$B$61,2,FALSE),"")</f>
        <v>PROAP - PNAES</v>
      </c>
      <c r="G353" s="51" t="str">
        <f>IFERROR(VLOOKUP($B353,'Tabelas auxiliares'!$A$65:$C$102,2,FALSE),"")</f>
        <v>Segurança e vigilância</v>
      </c>
      <c r="H353" s="51" t="str">
        <f>IFERROR(VLOOKUP($B353,'Tabelas auxiliares'!$A$65:$C$102,3,FALSE),"")</f>
        <v>SISTEMA DE SEGURANÇA / VIGILÂNCIA</v>
      </c>
      <c r="I353" t="s">
        <v>3060</v>
      </c>
      <c r="J353" t="s">
        <v>4603</v>
      </c>
      <c r="K353" t="s">
        <v>4604</v>
      </c>
      <c r="L353" t="s">
        <v>4605</v>
      </c>
      <c r="M353" t="s">
        <v>2823</v>
      </c>
      <c r="N353" t="s">
        <v>177</v>
      </c>
      <c r="O353" t="s">
        <v>178</v>
      </c>
      <c r="P353" t="s">
        <v>288</v>
      </c>
      <c r="Q353" t="s">
        <v>179</v>
      </c>
      <c r="R353" t="s">
        <v>176</v>
      </c>
      <c r="S353" t="s">
        <v>120</v>
      </c>
      <c r="T353" t="s">
        <v>174</v>
      </c>
      <c r="U353" t="s">
        <v>119</v>
      </c>
      <c r="V353" t="s">
        <v>822</v>
      </c>
      <c r="W353" t="s">
        <v>707</v>
      </c>
      <c r="X353" s="51" t="str">
        <f t="shared" si="5"/>
        <v>3</v>
      </c>
      <c r="Y353" s="51" t="str">
        <f>IF(T353="","",IF(AND(T353&lt;&gt;'Tabelas auxiliares'!$B$236,T353&lt;&gt;'Tabelas auxiliares'!$B$237),"FOLHA DE PESSOAL",IF(X353='Tabelas auxiliares'!$A$237,"CUSTEIO",IF(X353='Tabelas auxiliares'!$A$236,"INVESTIMENTO","ERRO - VERIFICAR"))))</f>
        <v>CUSTEIO</v>
      </c>
      <c r="Z353" s="44">
        <v>273124.84000000003</v>
      </c>
      <c r="AA353" s="44">
        <v>273124.84000000003</v>
      </c>
    </row>
    <row r="354" spans="1:29" x14ac:dyDescent="0.25">
      <c r="A354" t="s">
        <v>1111</v>
      </c>
      <c r="B354" s="73" t="s">
        <v>521</v>
      </c>
      <c r="C354" s="73" t="s">
        <v>1112</v>
      </c>
      <c r="D354" t="s">
        <v>69</v>
      </c>
      <c r="E354" t="s">
        <v>117</v>
      </c>
      <c r="F354" s="51" t="str">
        <f>IFERROR(VLOOKUP(D354,'Tabelas auxiliares'!$A$3:$B$61,2,FALSE),"")</f>
        <v>PROAP - PNAES</v>
      </c>
      <c r="G354" s="51" t="str">
        <f>IFERROR(VLOOKUP($B354,'Tabelas auxiliares'!$A$65:$C$102,2,FALSE),"")</f>
        <v>Segurança e vigilância</v>
      </c>
      <c r="H354" s="51" t="str">
        <f>IFERROR(VLOOKUP($B354,'Tabelas auxiliares'!$A$65:$C$102,3,FALSE),"")</f>
        <v>SISTEMA DE SEGURANÇA / VIGILÂNCIA</v>
      </c>
      <c r="I354" t="s">
        <v>3391</v>
      </c>
      <c r="J354" t="s">
        <v>2818</v>
      </c>
      <c r="K354" t="s">
        <v>4606</v>
      </c>
      <c r="L354" t="s">
        <v>374</v>
      </c>
      <c r="M354" t="s">
        <v>375</v>
      </c>
      <c r="N354" t="s">
        <v>177</v>
      </c>
      <c r="O354" t="s">
        <v>178</v>
      </c>
      <c r="P354" t="s">
        <v>288</v>
      </c>
      <c r="Q354" t="s">
        <v>179</v>
      </c>
      <c r="R354" t="s">
        <v>176</v>
      </c>
      <c r="S354" t="s">
        <v>120</v>
      </c>
      <c r="T354" t="s">
        <v>174</v>
      </c>
      <c r="U354" t="s">
        <v>119</v>
      </c>
      <c r="V354" t="s">
        <v>822</v>
      </c>
      <c r="W354" t="s">
        <v>707</v>
      </c>
      <c r="X354" s="51" t="str">
        <f t="shared" si="5"/>
        <v>3</v>
      </c>
      <c r="Y354" s="51" t="str">
        <f>IF(T354="","",IF(AND(T354&lt;&gt;'Tabelas auxiliares'!$B$236,T354&lt;&gt;'Tabelas auxiliares'!$B$237),"FOLHA DE PESSOAL",IF(X354='Tabelas auxiliares'!$A$237,"CUSTEIO",IF(X354='Tabelas auxiliares'!$A$236,"INVESTIMENTO","ERRO - VERIFICAR"))))</f>
        <v>CUSTEIO</v>
      </c>
      <c r="Z354" s="44">
        <v>924864.89</v>
      </c>
      <c r="AC354" s="44">
        <v>924864.89</v>
      </c>
    </row>
    <row r="355" spans="1:29" x14ac:dyDescent="0.25">
      <c r="A355" t="s">
        <v>1111</v>
      </c>
      <c r="B355" s="73" t="s">
        <v>521</v>
      </c>
      <c r="C355" s="73" t="s">
        <v>1112</v>
      </c>
      <c r="D355" t="s">
        <v>69</v>
      </c>
      <c r="E355" t="s">
        <v>117</v>
      </c>
      <c r="F355" s="51" t="str">
        <f>IFERROR(VLOOKUP(D355,'Tabelas auxiliares'!$A$3:$B$61,2,FALSE),"")</f>
        <v>PROAP - PNAES</v>
      </c>
      <c r="G355" s="51" t="str">
        <f>IFERROR(VLOOKUP($B355,'Tabelas auxiliares'!$A$65:$C$102,2,FALSE),"")</f>
        <v>Segurança e vigilância</v>
      </c>
      <c r="H355" s="51" t="str">
        <f>IFERROR(VLOOKUP($B355,'Tabelas auxiliares'!$A$65:$C$102,3,FALSE),"")</f>
        <v>SISTEMA DE SEGURANÇA / VIGILÂNCIA</v>
      </c>
      <c r="I355" t="s">
        <v>3460</v>
      </c>
      <c r="J355" t="s">
        <v>4607</v>
      </c>
      <c r="K355" t="s">
        <v>4608</v>
      </c>
      <c r="L355" t="s">
        <v>4609</v>
      </c>
      <c r="M355" t="s">
        <v>4610</v>
      </c>
      <c r="N355" t="s">
        <v>177</v>
      </c>
      <c r="O355" t="s">
        <v>178</v>
      </c>
      <c r="P355" t="s">
        <v>288</v>
      </c>
      <c r="Q355" t="s">
        <v>179</v>
      </c>
      <c r="R355" t="s">
        <v>176</v>
      </c>
      <c r="S355" t="s">
        <v>120</v>
      </c>
      <c r="T355" t="s">
        <v>174</v>
      </c>
      <c r="U355" t="s">
        <v>119</v>
      </c>
      <c r="V355" t="s">
        <v>822</v>
      </c>
      <c r="W355" t="s">
        <v>707</v>
      </c>
      <c r="X355" s="51" t="str">
        <f t="shared" si="5"/>
        <v>3</v>
      </c>
      <c r="Y355" s="51" t="str">
        <f>IF(T355="","",IF(AND(T355&lt;&gt;'Tabelas auxiliares'!$B$236,T355&lt;&gt;'Tabelas auxiliares'!$B$237),"FOLHA DE PESSOAL",IF(X355='Tabelas auxiliares'!$A$237,"CUSTEIO",IF(X355='Tabelas auxiliares'!$A$236,"INVESTIMENTO","ERRO - VERIFICAR"))))</f>
        <v>CUSTEIO</v>
      </c>
      <c r="Z355" s="44">
        <v>148865.38</v>
      </c>
      <c r="AA355" s="44">
        <v>148865.38</v>
      </c>
    </row>
    <row r="356" spans="1:29" x14ac:dyDescent="0.25">
      <c r="A356" t="s">
        <v>1111</v>
      </c>
      <c r="B356" s="73" t="s">
        <v>521</v>
      </c>
      <c r="C356" s="73" t="s">
        <v>1112</v>
      </c>
      <c r="D356" t="s">
        <v>69</v>
      </c>
      <c r="E356" t="s">
        <v>117</v>
      </c>
      <c r="F356" s="51" t="str">
        <f>IFERROR(VLOOKUP(D356,'Tabelas auxiliares'!$A$3:$B$61,2,FALSE),"")</f>
        <v>PROAP - PNAES</v>
      </c>
      <c r="G356" s="51" t="str">
        <f>IFERROR(VLOOKUP($B356,'Tabelas auxiliares'!$A$65:$C$102,2,FALSE),"")</f>
        <v>Segurança e vigilância</v>
      </c>
      <c r="H356" s="51" t="str">
        <f>IFERROR(VLOOKUP($B356,'Tabelas auxiliares'!$A$65:$C$102,3,FALSE),"")</f>
        <v>SISTEMA DE SEGURANÇA / VIGILÂNCIA</v>
      </c>
      <c r="I356" t="s">
        <v>3973</v>
      </c>
      <c r="J356" t="s">
        <v>2818</v>
      </c>
      <c r="K356" t="s">
        <v>4611</v>
      </c>
      <c r="L356" t="s">
        <v>374</v>
      </c>
      <c r="M356" t="s">
        <v>375</v>
      </c>
      <c r="N356" t="s">
        <v>177</v>
      </c>
      <c r="O356" t="s">
        <v>178</v>
      </c>
      <c r="P356" t="s">
        <v>288</v>
      </c>
      <c r="Q356" t="s">
        <v>179</v>
      </c>
      <c r="R356" t="s">
        <v>176</v>
      </c>
      <c r="S356" t="s">
        <v>180</v>
      </c>
      <c r="T356" t="s">
        <v>174</v>
      </c>
      <c r="U356" t="s">
        <v>119</v>
      </c>
      <c r="V356" t="s">
        <v>822</v>
      </c>
      <c r="W356" t="s">
        <v>707</v>
      </c>
      <c r="X356" s="51" t="str">
        <f t="shared" si="5"/>
        <v>3</v>
      </c>
      <c r="Y356" s="51" t="str">
        <f>IF(T356="","",IF(AND(T356&lt;&gt;'Tabelas auxiliares'!$B$236,T356&lt;&gt;'Tabelas auxiliares'!$B$237),"FOLHA DE PESSOAL",IF(X356='Tabelas auxiliares'!$A$237,"CUSTEIO",IF(X356='Tabelas auxiliares'!$A$236,"INVESTIMENTO","ERRO - VERIFICAR"))))</f>
        <v>CUSTEIO</v>
      </c>
      <c r="Z356" s="44">
        <v>22701.119999999999</v>
      </c>
      <c r="AC356" s="44">
        <v>22701.119999999999</v>
      </c>
    </row>
    <row r="357" spans="1:29" x14ac:dyDescent="0.25">
      <c r="A357" t="s">
        <v>1111</v>
      </c>
      <c r="B357" s="73" t="s">
        <v>524</v>
      </c>
      <c r="C357" s="73" t="s">
        <v>1112</v>
      </c>
      <c r="D357" t="s">
        <v>41</v>
      </c>
      <c r="E357" t="s">
        <v>117</v>
      </c>
      <c r="F357" s="51" t="str">
        <f>IFERROR(VLOOKUP(D357,'Tabelas auxiliares'!$A$3:$B$61,2,FALSE),"")</f>
        <v>CECS - CENTRO DE ENG., MODELAGEM E CIÊNCIAS SOCIAIS APLICADAS</v>
      </c>
      <c r="G357" s="51" t="str">
        <f>IFERROR(VLOOKUP($B357,'Tabelas auxiliares'!$A$65:$C$102,2,FALSE),"")</f>
        <v>Tecnologia da informação e comunicação</v>
      </c>
      <c r="H357" s="51" t="str">
        <f>IFERROR(VLOOKUP($B357,'Tabelas auxiliares'!$A$65:$C$102,3,FALSE),"")</f>
        <v>TELEFONIA / TI</v>
      </c>
      <c r="I357" t="s">
        <v>3663</v>
      </c>
      <c r="J357" t="s">
        <v>4612</v>
      </c>
      <c r="K357" t="s">
        <v>4613</v>
      </c>
      <c r="L357" t="s">
        <v>1442</v>
      </c>
      <c r="M357" t="s">
        <v>4614</v>
      </c>
      <c r="N357" t="s">
        <v>177</v>
      </c>
      <c r="O357" t="s">
        <v>178</v>
      </c>
      <c r="P357" t="s">
        <v>288</v>
      </c>
      <c r="Q357" t="s">
        <v>179</v>
      </c>
      <c r="R357" t="s">
        <v>176</v>
      </c>
      <c r="S357" t="s">
        <v>120</v>
      </c>
      <c r="T357" t="s">
        <v>174</v>
      </c>
      <c r="U357" t="s">
        <v>119</v>
      </c>
      <c r="V357" t="s">
        <v>823</v>
      </c>
      <c r="W357" t="s">
        <v>708</v>
      </c>
      <c r="X357" s="51" t="str">
        <f t="shared" si="5"/>
        <v>3</v>
      </c>
      <c r="Y357" s="51" t="str">
        <f>IF(T357="","",IF(AND(T357&lt;&gt;'Tabelas auxiliares'!$B$236,T357&lt;&gt;'Tabelas auxiliares'!$B$237),"FOLHA DE PESSOAL",IF(X357='Tabelas auxiliares'!$A$237,"CUSTEIO",IF(X357='Tabelas auxiliares'!$A$236,"INVESTIMENTO","ERRO - VERIFICAR"))))</f>
        <v>CUSTEIO</v>
      </c>
      <c r="Z357" s="44">
        <v>9580.73</v>
      </c>
      <c r="AC357" s="44">
        <v>9580.73</v>
      </c>
    </row>
    <row r="358" spans="1:29" x14ac:dyDescent="0.25">
      <c r="A358" t="s">
        <v>1111</v>
      </c>
      <c r="B358" s="73" t="s">
        <v>524</v>
      </c>
      <c r="C358" s="73" t="s">
        <v>1112</v>
      </c>
      <c r="D358" t="s">
        <v>45</v>
      </c>
      <c r="E358" t="s">
        <v>117</v>
      </c>
      <c r="F358" s="51" t="str">
        <f>IFERROR(VLOOKUP(D358,'Tabelas auxiliares'!$A$3:$B$61,2,FALSE),"")</f>
        <v>CMCC - CENTRO DE MATEMÁTICA, COMPUTAÇÃO E COGNIÇÃO</v>
      </c>
      <c r="G358" s="51" t="str">
        <f>IFERROR(VLOOKUP($B358,'Tabelas auxiliares'!$A$65:$C$102,2,FALSE),"")</f>
        <v>Tecnologia da informação e comunicação</v>
      </c>
      <c r="H358" s="51" t="str">
        <f>IFERROR(VLOOKUP($B358,'Tabelas auxiliares'!$A$65:$C$102,3,FALSE),"")</f>
        <v>TELEFONIA / TI</v>
      </c>
      <c r="I358" t="s">
        <v>4150</v>
      </c>
      <c r="J358" t="s">
        <v>4615</v>
      </c>
      <c r="K358" t="s">
        <v>4616</v>
      </c>
      <c r="L358" t="s">
        <v>4617</v>
      </c>
      <c r="M358" t="s">
        <v>2132</v>
      </c>
      <c r="N358" t="s">
        <v>203</v>
      </c>
      <c r="O358" t="s">
        <v>178</v>
      </c>
      <c r="P358" t="s">
        <v>204</v>
      </c>
      <c r="Q358" t="s">
        <v>179</v>
      </c>
      <c r="R358" t="s">
        <v>176</v>
      </c>
      <c r="S358" t="s">
        <v>120</v>
      </c>
      <c r="T358" t="s">
        <v>174</v>
      </c>
      <c r="U358" t="s">
        <v>121</v>
      </c>
      <c r="V358" t="s">
        <v>736</v>
      </c>
      <c r="W358" t="s">
        <v>645</v>
      </c>
      <c r="X358" s="51" t="str">
        <f t="shared" si="5"/>
        <v>4</v>
      </c>
      <c r="Y358" s="51" t="str">
        <f>IF(T358="","",IF(AND(T358&lt;&gt;'Tabelas auxiliares'!$B$236,T358&lt;&gt;'Tabelas auxiliares'!$B$237),"FOLHA DE PESSOAL",IF(X358='Tabelas auxiliares'!$A$237,"CUSTEIO",IF(X358='Tabelas auxiliares'!$A$236,"INVESTIMENTO","ERRO - VERIFICAR"))))</f>
        <v>INVESTIMENTO</v>
      </c>
      <c r="Z358" s="44">
        <v>3564</v>
      </c>
      <c r="AA358" s="44">
        <v>3564</v>
      </c>
    </row>
    <row r="359" spans="1:29" x14ac:dyDescent="0.25">
      <c r="A359" t="s">
        <v>1111</v>
      </c>
      <c r="B359" s="73" t="s">
        <v>524</v>
      </c>
      <c r="C359" s="73" t="s">
        <v>1112</v>
      </c>
      <c r="D359" t="s">
        <v>297</v>
      </c>
      <c r="E359" t="s">
        <v>117</v>
      </c>
      <c r="F359" s="51" t="str">
        <f>IFERROR(VLOOKUP(D359,'Tabelas auxiliares'!$A$3:$B$61,2,FALSE),"")</f>
        <v>PROEC - TRI</v>
      </c>
      <c r="G359" s="51" t="str">
        <f>IFERROR(VLOOKUP($B359,'Tabelas auxiliares'!$A$65:$C$102,2,FALSE),"")</f>
        <v>Tecnologia da informação e comunicação</v>
      </c>
      <c r="H359" s="51" t="str">
        <f>IFERROR(VLOOKUP($B359,'Tabelas auxiliares'!$A$65:$C$102,3,FALSE),"")</f>
        <v>TELEFONIA / TI</v>
      </c>
      <c r="I359" t="s">
        <v>4618</v>
      </c>
      <c r="J359" t="s">
        <v>4619</v>
      </c>
      <c r="K359" t="s">
        <v>4620</v>
      </c>
      <c r="L359" t="s">
        <v>4621</v>
      </c>
      <c r="M359" t="s">
        <v>4622</v>
      </c>
      <c r="N359" t="s">
        <v>177</v>
      </c>
      <c r="O359" t="s">
        <v>178</v>
      </c>
      <c r="P359" t="s">
        <v>288</v>
      </c>
      <c r="Q359" t="s">
        <v>179</v>
      </c>
      <c r="R359" t="s">
        <v>176</v>
      </c>
      <c r="S359" t="s">
        <v>180</v>
      </c>
      <c r="T359" t="s">
        <v>174</v>
      </c>
      <c r="U359" t="s">
        <v>119</v>
      </c>
      <c r="V359" t="s">
        <v>824</v>
      </c>
      <c r="W359" t="s">
        <v>709</v>
      </c>
      <c r="X359" s="51" t="str">
        <f t="shared" si="5"/>
        <v>3</v>
      </c>
      <c r="Y359" s="51" t="str">
        <f>IF(T359="","",IF(AND(T359&lt;&gt;'Tabelas auxiliares'!$B$236,T359&lt;&gt;'Tabelas auxiliares'!$B$237),"FOLHA DE PESSOAL",IF(X359='Tabelas auxiliares'!$A$237,"CUSTEIO",IF(X359='Tabelas auxiliares'!$A$236,"INVESTIMENTO","ERRO - VERIFICAR"))))</f>
        <v>CUSTEIO</v>
      </c>
      <c r="Z359" s="44">
        <v>1649.97</v>
      </c>
      <c r="AC359" s="44">
        <v>1649.97</v>
      </c>
    </row>
    <row r="360" spans="1:29" x14ac:dyDescent="0.25">
      <c r="A360" t="s">
        <v>1111</v>
      </c>
      <c r="B360" s="73" t="s">
        <v>524</v>
      </c>
      <c r="C360" s="73" t="s">
        <v>1112</v>
      </c>
      <c r="D360" t="s">
        <v>297</v>
      </c>
      <c r="E360" t="s">
        <v>117</v>
      </c>
      <c r="F360" s="51" t="str">
        <f>IFERROR(VLOOKUP(D360,'Tabelas auxiliares'!$A$3:$B$61,2,FALSE),"")</f>
        <v>PROEC - TRI</v>
      </c>
      <c r="G360" s="51" t="str">
        <f>IFERROR(VLOOKUP($B360,'Tabelas auxiliares'!$A$65:$C$102,2,FALSE),"")</f>
        <v>Tecnologia da informação e comunicação</v>
      </c>
      <c r="H360" s="51" t="str">
        <f>IFERROR(VLOOKUP($B360,'Tabelas auxiliares'!$A$65:$C$102,3,FALSE),"")</f>
        <v>TELEFONIA / TI</v>
      </c>
      <c r="I360" t="s">
        <v>4618</v>
      </c>
      <c r="J360" t="s">
        <v>4619</v>
      </c>
      <c r="K360" t="s">
        <v>4623</v>
      </c>
      <c r="L360" t="s">
        <v>4621</v>
      </c>
      <c r="M360" t="s">
        <v>4624</v>
      </c>
      <c r="N360" t="s">
        <v>177</v>
      </c>
      <c r="O360" t="s">
        <v>178</v>
      </c>
      <c r="P360" t="s">
        <v>288</v>
      </c>
      <c r="Q360" t="s">
        <v>179</v>
      </c>
      <c r="R360" t="s">
        <v>176</v>
      </c>
      <c r="S360" t="s">
        <v>180</v>
      </c>
      <c r="T360" t="s">
        <v>174</v>
      </c>
      <c r="U360" t="s">
        <v>119</v>
      </c>
      <c r="V360" t="s">
        <v>824</v>
      </c>
      <c r="W360" t="s">
        <v>709</v>
      </c>
      <c r="X360" s="51" t="str">
        <f t="shared" si="5"/>
        <v>3</v>
      </c>
      <c r="Y360" s="51" t="str">
        <f>IF(T360="","",IF(AND(T360&lt;&gt;'Tabelas auxiliares'!$B$236,T360&lt;&gt;'Tabelas auxiliares'!$B$237),"FOLHA DE PESSOAL",IF(X360='Tabelas auxiliares'!$A$237,"CUSTEIO",IF(X360='Tabelas auxiliares'!$A$236,"INVESTIMENTO","ERRO - VERIFICAR"))))</f>
        <v>CUSTEIO</v>
      </c>
      <c r="Z360" s="44">
        <v>477.2</v>
      </c>
      <c r="AC360" s="44">
        <v>477.2</v>
      </c>
    </row>
    <row r="361" spans="1:29" x14ac:dyDescent="0.25">
      <c r="A361" t="s">
        <v>1111</v>
      </c>
      <c r="B361" s="73" t="s">
        <v>524</v>
      </c>
      <c r="C361" s="73" t="s">
        <v>1112</v>
      </c>
      <c r="D361" t="s">
        <v>61</v>
      </c>
      <c r="E361" t="s">
        <v>117</v>
      </c>
      <c r="F361" s="51" t="str">
        <f>IFERROR(VLOOKUP(D361,'Tabelas auxiliares'!$A$3:$B$61,2,FALSE),"")</f>
        <v>PROAD - PRÓ-REITORIA DE ADMINISTRAÇÃO</v>
      </c>
      <c r="G361" s="51" t="str">
        <f>IFERROR(VLOOKUP($B361,'Tabelas auxiliares'!$A$65:$C$102,2,FALSE),"")</f>
        <v>Tecnologia da informação e comunicação</v>
      </c>
      <c r="H361" s="51" t="str">
        <f>IFERROR(VLOOKUP($B361,'Tabelas auxiliares'!$A$65:$C$102,3,FALSE),"")</f>
        <v>TELEFONIA / TI</v>
      </c>
      <c r="I361" t="s">
        <v>3313</v>
      </c>
      <c r="J361" t="s">
        <v>4625</v>
      </c>
      <c r="K361" t="s">
        <v>4626</v>
      </c>
      <c r="L361" t="s">
        <v>4627</v>
      </c>
      <c r="M361" t="s">
        <v>4628</v>
      </c>
      <c r="N361" t="s">
        <v>177</v>
      </c>
      <c r="O361" t="s">
        <v>178</v>
      </c>
      <c r="P361" t="s">
        <v>288</v>
      </c>
      <c r="Q361" t="s">
        <v>179</v>
      </c>
      <c r="R361" t="s">
        <v>176</v>
      </c>
      <c r="S361" t="s">
        <v>120</v>
      </c>
      <c r="T361" t="s">
        <v>174</v>
      </c>
      <c r="U361" t="s">
        <v>119</v>
      </c>
      <c r="V361" t="s">
        <v>825</v>
      </c>
      <c r="W361" t="s">
        <v>710</v>
      </c>
      <c r="X361" s="51" t="str">
        <f t="shared" si="5"/>
        <v>3</v>
      </c>
      <c r="Y361" s="51" t="str">
        <f>IF(T361="","",IF(AND(T361&lt;&gt;'Tabelas auxiliares'!$B$236,T361&lt;&gt;'Tabelas auxiliares'!$B$237),"FOLHA DE PESSOAL",IF(X361='Tabelas auxiliares'!$A$237,"CUSTEIO",IF(X361='Tabelas auxiliares'!$A$236,"INVESTIMENTO","ERRO - VERIFICAR"))))</f>
        <v>CUSTEIO</v>
      </c>
      <c r="Z361" s="44">
        <v>140</v>
      </c>
      <c r="AC361" s="44">
        <v>140</v>
      </c>
    </row>
    <row r="362" spans="1:29" x14ac:dyDescent="0.25">
      <c r="A362" t="s">
        <v>1111</v>
      </c>
      <c r="B362" s="73" t="s">
        <v>524</v>
      </c>
      <c r="C362" s="73" t="s">
        <v>1112</v>
      </c>
      <c r="D362" t="s">
        <v>77</v>
      </c>
      <c r="E362" t="s">
        <v>117</v>
      </c>
      <c r="F362" s="51" t="str">
        <f>IFERROR(VLOOKUP(D362,'Tabelas auxiliares'!$A$3:$B$61,2,FALSE),"")</f>
        <v>NTI - NÚCLEO DE TECNOLOGIA DA INFORMAÇÃO</v>
      </c>
      <c r="G362" s="51" t="str">
        <f>IFERROR(VLOOKUP($B362,'Tabelas auxiliares'!$A$65:$C$102,2,FALSE),"")</f>
        <v>Tecnologia da informação e comunicação</v>
      </c>
      <c r="H362" s="51" t="str">
        <f>IFERROR(VLOOKUP($B362,'Tabelas auxiliares'!$A$65:$C$102,3,FALSE),"")</f>
        <v>TELEFONIA / TI</v>
      </c>
      <c r="I362" t="s">
        <v>4629</v>
      </c>
      <c r="J362" t="s">
        <v>4630</v>
      </c>
      <c r="K362" t="s">
        <v>4631</v>
      </c>
      <c r="L362" t="s">
        <v>4632</v>
      </c>
      <c r="M362" t="s">
        <v>4633</v>
      </c>
      <c r="N362" t="s">
        <v>177</v>
      </c>
      <c r="O362" t="s">
        <v>178</v>
      </c>
      <c r="P362" t="s">
        <v>288</v>
      </c>
      <c r="Q362" t="s">
        <v>179</v>
      </c>
      <c r="R362" t="s">
        <v>176</v>
      </c>
      <c r="S362" t="s">
        <v>120</v>
      </c>
      <c r="T362" t="s">
        <v>174</v>
      </c>
      <c r="U362" t="s">
        <v>119</v>
      </c>
      <c r="V362" t="s">
        <v>2645</v>
      </c>
      <c r="W362" t="s">
        <v>2646</v>
      </c>
      <c r="X362" s="51" t="str">
        <f t="shared" si="5"/>
        <v>3</v>
      </c>
      <c r="Y362" s="51" t="str">
        <f>IF(T362="","",IF(AND(T362&lt;&gt;'Tabelas auxiliares'!$B$236,T362&lt;&gt;'Tabelas auxiliares'!$B$237),"FOLHA DE PESSOAL",IF(X362='Tabelas auxiliares'!$A$237,"CUSTEIO",IF(X362='Tabelas auxiliares'!$A$236,"INVESTIMENTO","ERRO - VERIFICAR"))))</f>
        <v>CUSTEIO</v>
      </c>
      <c r="Z362" s="44">
        <v>1</v>
      </c>
      <c r="AA362" s="44">
        <v>1</v>
      </c>
    </row>
    <row r="363" spans="1:29" x14ac:dyDescent="0.25">
      <c r="A363" t="s">
        <v>1111</v>
      </c>
      <c r="B363" s="73" t="s">
        <v>524</v>
      </c>
      <c r="C363" s="73" t="s">
        <v>1112</v>
      </c>
      <c r="D363" t="s">
        <v>77</v>
      </c>
      <c r="E363" t="s">
        <v>117</v>
      </c>
      <c r="F363" s="51" t="str">
        <f>IFERROR(VLOOKUP(D363,'Tabelas auxiliares'!$A$3:$B$61,2,FALSE),"")</f>
        <v>NTI - NÚCLEO DE TECNOLOGIA DA INFORMAÇÃO</v>
      </c>
      <c r="G363" s="51" t="str">
        <f>IFERROR(VLOOKUP($B363,'Tabelas auxiliares'!$A$65:$C$102,2,FALSE),"")</f>
        <v>Tecnologia da informação e comunicação</v>
      </c>
      <c r="H363" s="51" t="str">
        <f>IFERROR(VLOOKUP($B363,'Tabelas auxiliares'!$A$65:$C$102,3,FALSE),"")</f>
        <v>TELEFONIA / TI</v>
      </c>
      <c r="I363" t="s">
        <v>4634</v>
      </c>
      <c r="J363" t="s">
        <v>4635</v>
      </c>
      <c r="K363" t="s">
        <v>4636</v>
      </c>
      <c r="L363" t="s">
        <v>4637</v>
      </c>
      <c r="M363" t="s">
        <v>4638</v>
      </c>
      <c r="N363" t="s">
        <v>177</v>
      </c>
      <c r="O363" t="s">
        <v>3949</v>
      </c>
      <c r="P363" t="s">
        <v>3950</v>
      </c>
      <c r="Q363" t="s">
        <v>179</v>
      </c>
      <c r="R363" t="s">
        <v>176</v>
      </c>
      <c r="S363" t="s">
        <v>1150</v>
      </c>
      <c r="T363" t="s">
        <v>174</v>
      </c>
      <c r="U363" t="s">
        <v>3951</v>
      </c>
      <c r="V363" t="s">
        <v>797</v>
      </c>
      <c r="W363" t="s">
        <v>683</v>
      </c>
      <c r="X363" s="51" t="str">
        <f t="shared" si="5"/>
        <v>3</v>
      </c>
      <c r="Y363" s="51" t="str">
        <f>IF(T363="","",IF(AND(T363&lt;&gt;'Tabelas auxiliares'!$B$236,T363&lt;&gt;'Tabelas auxiliares'!$B$237),"FOLHA DE PESSOAL",IF(X363='Tabelas auxiliares'!$A$237,"CUSTEIO",IF(X363='Tabelas auxiliares'!$A$236,"INVESTIMENTO","ERRO - VERIFICAR"))))</f>
        <v>CUSTEIO</v>
      </c>
      <c r="Z363" s="44">
        <v>3557.34</v>
      </c>
      <c r="AA363" s="44">
        <v>3557.34</v>
      </c>
    </row>
    <row r="364" spans="1:29" x14ac:dyDescent="0.25">
      <c r="A364" t="s">
        <v>1111</v>
      </c>
      <c r="B364" s="73" t="s">
        <v>524</v>
      </c>
      <c r="C364" s="73" t="s">
        <v>1112</v>
      </c>
      <c r="D364" t="s">
        <v>77</v>
      </c>
      <c r="E364" t="s">
        <v>117</v>
      </c>
      <c r="F364" s="51" t="str">
        <f>IFERROR(VLOOKUP(D364,'Tabelas auxiliares'!$A$3:$B$61,2,FALSE),"")</f>
        <v>NTI - NÚCLEO DE TECNOLOGIA DA INFORMAÇÃO</v>
      </c>
      <c r="G364" s="51" t="str">
        <f>IFERROR(VLOOKUP($B364,'Tabelas auxiliares'!$A$65:$C$102,2,FALSE),"")</f>
        <v>Tecnologia da informação e comunicação</v>
      </c>
      <c r="H364" s="51" t="str">
        <f>IFERROR(VLOOKUP($B364,'Tabelas auxiliares'!$A$65:$C$102,3,FALSE),"")</f>
        <v>TELEFONIA / TI</v>
      </c>
      <c r="I364" t="s">
        <v>4639</v>
      </c>
      <c r="J364" t="s">
        <v>4640</v>
      </c>
      <c r="K364" t="s">
        <v>4641</v>
      </c>
      <c r="L364" t="s">
        <v>4642</v>
      </c>
      <c r="M364" t="s">
        <v>4643</v>
      </c>
      <c r="N364" t="s">
        <v>177</v>
      </c>
      <c r="O364" t="s">
        <v>3949</v>
      </c>
      <c r="P364" t="s">
        <v>3950</v>
      </c>
      <c r="Q364" t="s">
        <v>179</v>
      </c>
      <c r="R364" t="s">
        <v>176</v>
      </c>
      <c r="S364" t="s">
        <v>1150</v>
      </c>
      <c r="T364" t="s">
        <v>174</v>
      </c>
      <c r="U364" t="s">
        <v>3951</v>
      </c>
      <c r="V364" t="s">
        <v>821</v>
      </c>
      <c r="W364" t="s">
        <v>706</v>
      </c>
      <c r="X364" s="51" t="str">
        <f t="shared" si="5"/>
        <v>3</v>
      </c>
      <c r="Y364" s="51" t="str">
        <f>IF(T364="","",IF(AND(T364&lt;&gt;'Tabelas auxiliares'!$B$236,T364&lt;&gt;'Tabelas auxiliares'!$B$237),"FOLHA DE PESSOAL",IF(X364='Tabelas auxiliares'!$A$237,"CUSTEIO",IF(X364='Tabelas auxiliares'!$A$236,"INVESTIMENTO","ERRO - VERIFICAR"))))</f>
        <v>CUSTEIO</v>
      </c>
      <c r="Z364" s="44">
        <v>37080</v>
      </c>
    </row>
    <row r="365" spans="1:29" x14ac:dyDescent="0.25">
      <c r="A365" t="s">
        <v>1111</v>
      </c>
      <c r="B365" s="73" t="s">
        <v>524</v>
      </c>
      <c r="C365" s="73" t="s">
        <v>1112</v>
      </c>
      <c r="D365" t="s">
        <v>77</v>
      </c>
      <c r="E365" t="s">
        <v>117</v>
      </c>
      <c r="F365" s="51" t="str">
        <f>IFERROR(VLOOKUP(D365,'Tabelas auxiliares'!$A$3:$B$61,2,FALSE),"")</f>
        <v>NTI - NÚCLEO DE TECNOLOGIA DA INFORMAÇÃO</v>
      </c>
      <c r="G365" s="51" t="str">
        <f>IFERROR(VLOOKUP($B365,'Tabelas auxiliares'!$A$65:$C$102,2,FALSE),"")</f>
        <v>Tecnologia da informação e comunicação</v>
      </c>
      <c r="H365" s="51" t="str">
        <f>IFERROR(VLOOKUP($B365,'Tabelas auxiliares'!$A$65:$C$102,3,FALSE),"")</f>
        <v>TELEFONIA / TI</v>
      </c>
      <c r="I365" t="s">
        <v>4644</v>
      </c>
      <c r="J365" t="s">
        <v>4645</v>
      </c>
      <c r="K365" t="s">
        <v>4646</v>
      </c>
      <c r="L365" t="s">
        <v>4647</v>
      </c>
      <c r="M365" t="s">
        <v>4638</v>
      </c>
      <c r="N365" t="s">
        <v>177</v>
      </c>
      <c r="O365" t="s">
        <v>178</v>
      </c>
      <c r="P365" t="s">
        <v>288</v>
      </c>
      <c r="Q365" t="s">
        <v>179</v>
      </c>
      <c r="R365" t="s">
        <v>176</v>
      </c>
      <c r="S365" t="s">
        <v>120</v>
      </c>
      <c r="T365" t="s">
        <v>174</v>
      </c>
      <c r="U365" t="s">
        <v>119</v>
      </c>
      <c r="V365" t="s">
        <v>797</v>
      </c>
      <c r="W365" t="s">
        <v>683</v>
      </c>
      <c r="X365" s="51" t="str">
        <f t="shared" si="5"/>
        <v>3</v>
      </c>
      <c r="Y365" s="51" t="str">
        <f>IF(T365="","",IF(AND(T365&lt;&gt;'Tabelas auxiliares'!$B$236,T365&lt;&gt;'Tabelas auxiliares'!$B$237),"FOLHA DE PESSOAL",IF(X365='Tabelas auxiliares'!$A$237,"CUSTEIO",IF(X365='Tabelas auxiliares'!$A$236,"INVESTIMENTO","ERRO - VERIFICAR"))))</f>
        <v>CUSTEIO</v>
      </c>
      <c r="Z365" s="44">
        <v>240.01</v>
      </c>
      <c r="AA365" s="44">
        <v>240.01</v>
      </c>
    </row>
    <row r="366" spans="1:29" x14ac:dyDescent="0.25">
      <c r="A366" t="s">
        <v>1111</v>
      </c>
      <c r="B366" s="73" t="s">
        <v>524</v>
      </c>
      <c r="C366" s="73" t="s">
        <v>1112</v>
      </c>
      <c r="D366" t="s">
        <v>77</v>
      </c>
      <c r="E366" t="s">
        <v>117</v>
      </c>
      <c r="F366" s="51" t="str">
        <f>IFERROR(VLOOKUP(D366,'Tabelas auxiliares'!$A$3:$B$61,2,FALSE),"")</f>
        <v>NTI - NÚCLEO DE TECNOLOGIA DA INFORMAÇÃO</v>
      </c>
      <c r="G366" s="51" t="str">
        <f>IFERROR(VLOOKUP($B366,'Tabelas auxiliares'!$A$65:$C$102,2,FALSE),"")</f>
        <v>Tecnologia da informação e comunicação</v>
      </c>
      <c r="H366" s="51" t="str">
        <f>IFERROR(VLOOKUP($B366,'Tabelas auxiliares'!$A$65:$C$102,3,FALSE),"")</f>
        <v>TELEFONIA / TI</v>
      </c>
      <c r="I366" t="s">
        <v>4648</v>
      </c>
      <c r="J366" t="s">
        <v>2851</v>
      </c>
      <c r="K366" t="s">
        <v>4649</v>
      </c>
      <c r="L366" t="s">
        <v>2853</v>
      </c>
      <c r="M366" t="s">
        <v>2854</v>
      </c>
      <c r="N366" t="s">
        <v>177</v>
      </c>
      <c r="O366" t="s">
        <v>178</v>
      </c>
      <c r="P366" t="s">
        <v>288</v>
      </c>
      <c r="Q366" t="s">
        <v>179</v>
      </c>
      <c r="R366" t="s">
        <v>176</v>
      </c>
      <c r="S366" t="s">
        <v>120</v>
      </c>
      <c r="T366" t="s">
        <v>174</v>
      </c>
      <c r="U366" t="s">
        <v>119</v>
      </c>
      <c r="V366" t="s">
        <v>826</v>
      </c>
      <c r="W366" t="s">
        <v>711</v>
      </c>
      <c r="X366" s="51" t="str">
        <f t="shared" si="5"/>
        <v>3</v>
      </c>
      <c r="Y366" s="51" t="str">
        <f>IF(T366="","",IF(AND(T366&lt;&gt;'Tabelas auxiliares'!$B$236,T366&lt;&gt;'Tabelas auxiliares'!$B$237),"FOLHA DE PESSOAL",IF(X366='Tabelas auxiliares'!$A$237,"CUSTEIO",IF(X366='Tabelas auxiliares'!$A$236,"INVESTIMENTO","ERRO - VERIFICAR"))))</f>
        <v>CUSTEIO</v>
      </c>
      <c r="Z366" s="44">
        <v>2284.37</v>
      </c>
      <c r="AA366" s="44">
        <v>525</v>
      </c>
      <c r="AC366" s="44">
        <v>1759.37</v>
      </c>
    </row>
    <row r="367" spans="1:29" x14ac:dyDescent="0.25">
      <c r="A367" t="s">
        <v>1111</v>
      </c>
      <c r="B367" s="73" t="s">
        <v>524</v>
      </c>
      <c r="C367" s="73" t="s">
        <v>1112</v>
      </c>
      <c r="D367" t="s">
        <v>77</v>
      </c>
      <c r="E367" t="s">
        <v>117</v>
      </c>
      <c r="F367" s="51" t="str">
        <f>IFERROR(VLOOKUP(D367,'Tabelas auxiliares'!$A$3:$B$61,2,FALSE),"")</f>
        <v>NTI - NÚCLEO DE TECNOLOGIA DA INFORMAÇÃO</v>
      </c>
      <c r="G367" s="51" t="str">
        <f>IFERROR(VLOOKUP($B367,'Tabelas auxiliares'!$A$65:$C$102,2,FALSE),"")</f>
        <v>Tecnologia da informação e comunicação</v>
      </c>
      <c r="H367" s="51" t="str">
        <f>IFERROR(VLOOKUP($B367,'Tabelas auxiliares'!$A$65:$C$102,3,FALSE),"")</f>
        <v>TELEFONIA / TI</v>
      </c>
      <c r="I367" t="s">
        <v>4650</v>
      </c>
      <c r="J367" t="s">
        <v>2871</v>
      </c>
      <c r="K367" t="s">
        <v>4651</v>
      </c>
      <c r="L367" t="s">
        <v>2873</v>
      </c>
      <c r="M367" t="s">
        <v>2874</v>
      </c>
      <c r="N367" t="s">
        <v>177</v>
      </c>
      <c r="O367" t="s">
        <v>178</v>
      </c>
      <c r="P367" t="s">
        <v>288</v>
      </c>
      <c r="Q367" t="s">
        <v>179</v>
      </c>
      <c r="R367" t="s">
        <v>176</v>
      </c>
      <c r="S367" t="s">
        <v>120</v>
      </c>
      <c r="T367" t="s">
        <v>174</v>
      </c>
      <c r="U367" t="s">
        <v>119</v>
      </c>
      <c r="V367" t="s">
        <v>4652</v>
      </c>
      <c r="W367" t="s">
        <v>4653</v>
      </c>
      <c r="X367" s="51" t="str">
        <f t="shared" si="5"/>
        <v>3</v>
      </c>
      <c r="Y367" s="51" t="str">
        <f>IF(T367="","",IF(AND(T367&lt;&gt;'Tabelas auxiliares'!$B$236,T367&lt;&gt;'Tabelas auxiliares'!$B$237),"FOLHA DE PESSOAL",IF(X367='Tabelas auxiliares'!$A$237,"CUSTEIO",IF(X367='Tabelas auxiliares'!$A$236,"INVESTIMENTO","ERRO - VERIFICAR"))))</f>
        <v>CUSTEIO</v>
      </c>
      <c r="Z367" s="44">
        <v>1710.76</v>
      </c>
      <c r="AA367" s="44">
        <v>1710.76</v>
      </c>
    </row>
    <row r="368" spans="1:29" x14ac:dyDescent="0.25">
      <c r="A368" t="s">
        <v>1111</v>
      </c>
      <c r="B368" s="73" t="s">
        <v>524</v>
      </c>
      <c r="C368" s="73" t="s">
        <v>1112</v>
      </c>
      <c r="D368" t="s">
        <v>77</v>
      </c>
      <c r="E368" t="s">
        <v>117</v>
      </c>
      <c r="F368" s="51" t="str">
        <f>IFERROR(VLOOKUP(D368,'Tabelas auxiliares'!$A$3:$B$61,2,FALSE),"")</f>
        <v>NTI - NÚCLEO DE TECNOLOGIA DA INFORMAÇÃO</v>
      </c>
      <c r="G368" s="51" t="str">
        <f>IFERROR(VLOOKUP($B368,'Tabelas auxiliares'!$A$65:$C$102,2,FALSE),"")</f>
        <v>Tecnologia da informação e comunicação</v>
      </c>
      <c r="H368" s="51" t="str">
        <f>IFERROR(VLOOKUP($B368,'Tabelas auxiliares'!$A$65:$C$102,3,FALSE),"")</f>
        <v>TELEFONIA / TI</v>
      </c>
      <c r="I368" t="s">
        <v>3693</v>
      </c>
      <c r="J368" t="s">
        <v>4654</v>
      </c>
      <c r="K368" t="s">
        <v>4655</v>
      </c>
      <c r="L368" t="s">
        <v>4656</v>
      </c>
      <c r="M368" t="s">
        <v>4657</v>
      </c>
      <c r="N368" t="s">
        <v>177</v>
      </c>
      <c r="O368" t="s">
        <v>178</v>
      </c>
      <c r="P368" t="s">
        <v>288</v>
      </c>
      <c r="Q368" t="s">
        <v>179</v>
      </c>
      <c r="R368" t="s">
        <v>176</v>
      </c>
      <c r="S368" t="s">
        <v>120</v>
      </c>
      <c r="T368" t="s">
        <v>174</v>
      </c>
      <c r="U368" t="s">
        <v>119</v>
      </c>
      <c r="V368" t="s">
        <v>797</v>
      </c>
      <c r="W368" t="s">
        <v>683</v>
      </c>
      <c r="X368" s="51" t="str">
        <f t="shared" si="5"/>
        <v>3</v>
      </c>
      <c r="Y368" s="51" t="str">
        <f>IF(T368="","",IF(AND(T368&lt;&gt;'Tabelas auxiliares'!$B$236,T368&lt;&gt;'Tabelas auxiliares'!$B$237),"FOLHA DE PESSOAL",IF(X368='Tabelas auxiliares'!$A$237,"CUSTEIO",IF(X368='Tabelas auxiliares'!$A$236,"INVESTIMENTO","ERRO - VERIFICAR"))))</f>
        <v>CUSTEIO</v>
      </c>
      <c r="Z368" s="44">
        <v>23658.9</v>
      </c>
      <c r="AA368" s="44">
        <v>16406.2</v>
      </c>
      <c r="AC368" s="44">
        <v>7252.7</v>
      </c>
    </row>
    <row r="369" spans="1:29" x14ac:dyDescent="0.25">
      <c r="A369" t="s">
        <v>1111</v>
      </c>
      <c r="B369" s="73" t="s">
        <v>524</v>
      </c>
      <c r="C369" s="73" t="s">
        <v>1112</v>
      </c>
      <c r="D369" t="s">
        <v>77</v>
      </c>
      <c r="E369" t="s">
        <v>117</v>
      </c>
      <c r="F369" s="51" t="str">
        <f>IFERROR(VLOOKUP(D369,'Tabelas auxiliares'!$A$3:$B$61,2,FALSE),"")</f>
        <v>NTI - NÚCLEO DE TECNOLOGIA DA INFORMAÇÃO</v>
      </c>
      <c r="G369" s="51" t="str">
        <f>IFERROR(VLOOKUP($B369,'Tabelas auxiliares'!$A$65:$C$102,2,FALSE),"")</f>
        <v>Tecnologia da informação e comunicação</v>
      </c>
      <c r="H369" s="51" t="str">
        <f>IFERROR(VLOOKUP($B369,'Tabelas auxiliares'!$A$65:$C$102,3,FALSE),"")</f>
        <v>TELEFONIA / TI</v>
      </c>
      <c r="I369" t="s">
        <v>4658</v>
      </c>
      <c r="J369" t="s">
        <v>2848</v>
      </c>
      <c r="K369" t="s">
        <v>4659</v>
      </c>
      <c r="L369" t="s">
        <v>376</v>
      </c>
      <c r="M369" t="s">
        <v>377</v>
      </c>
      <c r="N369" t="s">
        <v>177</v>
      </c>
      <c r="O369" t="s">
        <v>178</v>
      </c>
      <c r="P369" t="s">
        <v>288</v>
      </c>
      <c r="Q369" t="s">
        <v>179</v>
      </c>
      <c r="R369" t="s">
        <v>176</v>
      </c>
      <c r="S369" t="s">
        <v>120</v>
      </c>
      <c r="T369" t="s">
        <v>174</v>
      </c>
      <c r="U369" t="s">
        <v>119</v>
      </c>
      <c r="V369" t="s">
        <v>796</v>
      </c>
      <c r="W369" t="s">
        <v>682</v>
      </c>
      <c r="X369" s="51" t="str">
        <f t="shared" si="5"/>
        <v>3</v>
      </c>
      <c r="Y369" s="51" t="str">
        <f>IF(T369="","",IF(AND(T369&lt;&gt;'Tabelas auxiliares'!$B$236,T369&lt;&gt;'Tabelas auxiliares'!$B$237),"FOLHA DE PESSOAL",IF(X369='Tabelas auxiliares'!$A$237,"CUSTEIO",IF(X369='Tabelas auxiliares'!$A$236,"INVESTIMENTO","ERRO - VERIFICAR"))))</f>
        <v>CUSTEIO</v>
      </c>
      <c r="Z369" s="44">
        <v>14862.86</v>
      </c>
      <c r="AC369" s="44">
        <v>14862.86</v>
      </c>
    </row>
    <row r="370" spans="1:29" x14ac:dyDescent="0.25">
      <c r="A370" t="s">
        <v>1111</v>
      </c>
      <c r="B370" s="73" t="s">
        <v>524</v>
      </c>
      <c r="C370" s="73" t="s">
        <v>1112</v>
      </c>
      <c r="D370" t="s">
        <v>77</v>
      </c>
      <c r="E370" t="s">
        <v>117</v>
      </c>
      <c r="F370" s="51" t="str">
        <f>IFERROR(VLOOKUP(D370,'Tabelas auxiliares'!$A$3:$B$61,2,FALSE),"")</f>
        <v>NTI - NÚCLEO DE TECNOLOGIA DA INFORMAÇÃO</v>
      </c>
      <c r="G370" s="51" t="str">
        <f>IFERROR(VLOOKUP($B370,'Tabelas auxiliares'!$A$65:$C$102,2,FALSE),"")</f>
        <v>Tecnologia da informação e comunicação</v>
      </c>
      <c r="H370" s="51" t="str">
        <f>IFERROR(VLOOKUP($B370,'Tabelas auxiliares'!$A$65:$C$102,3,FALSE),"")</f>
        <v>TELEFONIA / TI</v>
      </c>
      <c r="I370" t="s">
        <v>4658</v>
      </c>
      <c r="J370" t="s">
        <v>2845</v>
      </c>
      <c r="K370" t="s">
        <v>4660</v>
      </c>
      <c r="L370" t="s">
        <v>128</v>
      </c>
      <c r="M370" t="s">
        <v>378</v>
      </c>
      <c r="N370" t="s">
        <v>177</v>
      </c>
      <c r="O370" t="s">
        <v>178</v>
      </c>
      <c r="P370" t="s">
        <v>288</v>
      </c>
      <c r="Q370" t="s">
        <v>179</v>
      </c>
      <c r="R370" t="s">
        <v>176</v>
      </c>
      <c r="S370" t="s">
        <v>120</v>
      </c>
      <c r="T370" t="s">
        <v>174</v>
      </c>
      <c r="U370" t="s">
        <v>119</v>
      </c>
      <c r="V370" t="s">
        <v>826</v>
      </c>
      <c r="W370" t="s">
        <v>711</v>
      </c>
      <c r="X370" s="51" t="str">
        <f t="shared" si="5"/>
        <v>3</v>
      </c>
      <c r="Y370" s="51" t="str">
        <f>IF(T370="","",IF(AND(T370&lt;&gt;'Tabelas auxiliares'!$B$236,T370&lt;&gt;'Tabelas auxiliares'!$B$237),"FOLHA DE PESSOAL",IF(X370='Tabelas auxiliares'!$A$237,"CUSTEIO",IF(X370='Tabelas auxiliares'!$A$236,"INVESTIMENTO","ERRO - VERIFICAR"))))</f>
        <v>CUSTEIO</v>
      </c>
      <c r="Z370" s="44">
        <v>8360.66</v>
      </c>
      <c r="AC370" s="44">
        <v>8360.66</v>
      </c>
    </row>
    <row r="371" spans="1:29" x14ac:dyDescent="0.25">
      <c r="A371" t="s">
        <v>1111</v>
      </c>
      <c r="B371" s="73" t="s">
        <v>524</v>
      </c>
      <c r="C371" s="73" t="s">
        <v>1112</v>
      </c>
      <c r="D371" t="s">
        <v>77</v>
      </c>
      <c r="E371" t="s">
        <v>117</v>
      </c>
      <c r="F371" s="51" t="str">
        <f>IFERROR(VLOOKUP(D371,'Tabelas auxiliares'!$A$3:$B$61,2,FALSE),"")</f>
        <v>NTI - NÚCLEO DE TECNOLOGIA DA INFORMAÇÃO</v>
      </c>
      <c r="G371" s="51" t="str">
        <f>IFERROR(VLOOKUP($B371,'Tabelas auxiliares'!$A$65:$C$102,2,FALSE),"")</f>
        <v>Tecnologia da informação e comunicação</v>
      </c>
      <c r="H371" s="51" t="str">
        <f>IFERROR(VLOOKUP($B371,'Tabelas auxiliares'!$A$65:$C$102,3,FALSE),"")</f>
        <v>TELEFONIA / TI</v>
      </c>
      <c r="I371" t="s">
        <v>4658</v>
      </c>
      <c r="J371" t="s">
        <v>2845</v>
      </c>
      <c r="K371" t="s">
        <v>4661</v>
      </c>
      <c r="L371" t="s">
        <v>128</v>
      </c>
      <c r="M371" t="s">
        <v>378</v>
      </c>
      <c r="N371" t="s">
        <v>177</v>
      </c>
      <c r="O371" t="s">
        <v>178</v>
      </c>
      <c r="P371" t="s">
        <v>288</v>
      </c>
      <c r="Q371" t="s">
        <v>179</v>
      </c>
      <c r="R371" t="s">
        <v>176</v>
      </c>
      <c r="S371" t="s">
        <v>120</v>
      </c>
      <c r="T371" t="s">
        <v>174</v>
      </c>
      <c r="U371" t="s">
        <v>119</v>
      </c>
      <c r="V371" t="s">
        <v>827</v>
      </c>
      <c r="W371" t="s">
        <v>712</v>
      </c>
      <c r="X371" s="51" t="str">
        <f t="shared" si="5"/>
        <v>3</v>
      </c>
      <c r="Y371" s="51" t="str">
        <f>IF(T371="","",IF(AND(T371&lt;&gt;'Tabelas auxiliares'!$B$236,T371&lt;&gt;'Tabelas auxiliares'!$B$237),"FOLHA DE PESSOAL",IF(X371='Tabelas auxiliares'!$A$237,"CUSTEIO",IF(X371='Tabelas auxiliares'!$A$236,"INVESTIMENTO","ERRO - VERIFICAR"))))</f>
        <v>CUSTEIO</v>
      </c>
      <c r="Z371" s="44">
        <v>161.46</v>
      </c>
      <c r="AA371" s="44">
        <v>62.46</v>
      </c>
      <c r="AC371" s="44">
        <v>99</v>
      </c>
    </row>
    <row r="372" spans="1:29" x14ac:dyDescent="0.25">
      <c r="A372" t="s">
        <v>1111</v>
      </c>
      <c r="B372" s="73" t="s">
        <v>524</v>
      </c>
      <c r="C372" s="73" t="s">
        <v>1112</v>
      </c>
      <c r="D372" t="s">
        <v>77</v>
      </c>
      <c r="E372" t="s">
        <v>117</v>
      </c>
      <c r="F372" s="51" t="str">
        <f>IFERROR(VLOOKUP(D372,'Tabelas auxiliares'!$A$3:$B$61,2,FALSE),"")</f>
        <v>NTI - NÚCLEO DE TECNOLOGIA DA INFORMAÇÃO</v>
      </c>
      <c r="G372" s="51" t="str">
        <f>IFERROR(VLOOKUP($B372,'Tabelas auxiliares'!$A$65:$C$102,2,FALSE),"")</f>
        <v>Tecnologia da informação e comunicação</v>
      </c>
      <c r="H372" s="51" t="str">
        <f>IFERROR(VLOOKUP($B372,'Tabelas auxiliares'!$A$65:$C$102,3,FALSE),"")</f>
        <v>TELEFONIA / TI</v>
      </c>
      <c r="I372" t="s">
        <v>3905</v>
      </c>
      <c r="J372" t="s">
        <v>4662</v>
      </c>
      <c r="K372" t="s">
        <v>4663</v>
      </c>
      <c r="L372" t="s">
        <v>4664</v>
      </c>
      <c r="M372" t="s">
        <v>378</v>
      </c>
      <c r="N372" t="s">
        <v>177</v>
      </c>
      <c r="O372" t="s">
        <v>178</v>
      </c>
      <c r="P372" t="s">
        <v>288</v>
      </c>
      <c r="Q372" t="s">
        <v>179</v>
      </c>
      <c r="R372" t="s">
        <v>176</v>
      </c>
      <c r="S372" t="s">
        <v>120</v>
      </c>
      <c r="T372" t="s">
        <v>174</v>
      </c>
      <c r="U372" t="s">
        <v>119</v>
      </c>
      <c r="V372" t="s">
        <v>826</v>
      </c>
      <c r="W372" t="s">
        <v>711</v>
      </c>
      <c r="X372" s="51" t="str">
        <f t="shared" si="5"/>
        <v>3</v>
      </c>
      <c r="Y372" s="51" t="str">
        <f>IF(T372="","",IF(AND(T372&lt;&gt;'Tabelas auxiliares'!$B$236,T372&lt;&gt;'Tabelas auxiliares'!$B$237),"FOLHA DE PESSOAL",IF(X372='Tabelas auxiliares'!$A$237,"CUSTEIO",IF(X372='Tabelas auxiliares'!$A$236,"INVESTIMENTO","ERRO - VERIFICAR"))))</f>
        <v>CUSTEIO</v>
      </c>
      <c r="Z372" s="44">
        <v>1402.37</v>
      </c>
      <c r="AA372" s="44">
        <v>1402.37</v>
      </c>
    </row>
    <row r="373" spans="1:29" x14ac:dyDescent="0.25">
      <c r="A373" t="s">
        <v>1111</v>
      </c>
      <c r="B373" s="73" t="s">
        <v>524</v>
      </c>
      <c r="C373" s="73" t="s">
        <v>1112</v>
      </c>
      <c r="D373" t="s">
        <v>77</v>
      </c>
      <c r="E373" t="s">
        <v>117</v>
      </c>
      <c r="F373" s="51" t="str">
        <f>IFERROR(VLOOKUP(D373,'Tabelas auxiliares'!$A$3:$B$61,2,FALSE),"")</f>
        <v>NTI - NÚCLEO DE TECNOLOGIA DA INFORMAÇÃO</v>
      </c>
      <c r="G373" s="51" t="str">
        <f>IFERROR(VLOOKUP($B373,'Tabelas auxiliares'!$A$65:$C$102,2,FALSE),"")</f>
        <v>Tecnologia da informação e comunicação</v>
      </c>
      <c r="H373" s="51" t="str">
        <f>IFERROR(VLOOKUP($B373,'Tabelas auxiliares'!$A$65:$C$102,3,FALSE),"")</f>
        <v>TELEFONIA / TI</v>
      </c>
      <c r="I373" t="s">
        <v>4665</v>
      </c>
      <c r="J373" t="s">
        <v>4666</v>
      </c>
      <c r="K373" t="s">
        <v>4667</v>
      </c>
      <c r="L373" t="s">
        <v>4668</v>
      </c>
      <c r="M373" t="s">
        <v>4669</v>
      </c>
      <c r="N373" t="s">
        <v>177</v>
      </c>
      <c r="O373" t="s">
        <v>178</v>
      </c>
      <c r="P373" t="s">
        <v>288</v>
      </c>
      <c r="Q373" t="s">
        <v>179</v>
      </c>
      <c r="R373" t="s">
        <v>176</v>
      </c>
      <c r="S373" t="s">
        <v>120</v>
      </c>
      <c r="T373" t="s">
        <v>174</v>
      </c>
      <c r="U373" t="s">
        <v>119</v>
      </c>
      <c r="V373" t="s">
        <v>797</v>
      </c>
      <c r="W373" t="s">
        <v>683</v>
      </c>
      <c r="X373" s="51" t="str">
        <f t="shared" si="5"/>
        <v>3</v>
      </c>
      <c r="Y373" s="51" t="str">
        <f>IF(T373="","",IF(AND(T373&lt;&gt;'Tabelas auxiliares'!$B$236,T373&lt;&gt;'Tabelas auxiliares'!$B$237),"FOLHA DE PESSOAL",IF(X373='Tabelas auxiliares'!$A$237,"CUSTEIO",IF(X373='Tabelas auxiliares'!$A$236,"INVESTIMENTO","ERRO - VERIFICAR"))))</f>
        <v>CUSTEIO</v>
      </c>
      <c r="Z373" s="44">
        <v>6902.02</v>
      </c>
      <c r="AA373" s="44">
        <v>6902.02</v>
      </c>
    </row>
    <row r="374" spans="1:29" x14ac:dyDescent="0.25">
      <c r="A374" t="s">
        <v>1111</v>
      </c>
      <c r="B374" s="73" t="s">
        <v>524</v>
      </c>
      <c r="C374" s="73" t="s">
        <v>1112</v>
      </c>
      <c r="D374" t="s">
        <v>77</v>
      </c>
      <c r="E374" t="s">
        <v>117</v>
      </c>
      <c r="F374" s="51" t="str">
        <f>IFERROR(VLOOKUP(D374,'Tabelas auxiliares'!$A$3:$B$61,2,FALSE),"")</f>
        <v>NTI - NÚCLEO DE TECNOLOGIA DA INFORMAÇÃO</v>
      </c>
      <c r="G374" s="51" t="str">
        <f>IFERROR(VLOOKUP($B374,'Tabelas auxiliares'!$A$65:$C$102,2,FALSE),"")</f>
        <v>Tecnologia da informação e comunicação</v>
      </c>
      <c r="H374" s="51" t="str">
        <f>IFERROR(VLOOKUP($B374,'Tabelas auxiliares'!$A$65:$C$102,3,FALSE),"")</f>
        <v>TELEFONIA / TI</v>
      </c>
      <c r="I374" t="s">
        <v>3354</v>
      </c>
      <c r="J374" t="s">
        <v>2871</v>
      </c>
      <c r="K374" t="s">
        <v>4670</v>
      </c>
      <c r="L374" t="s">
        <v>2873</v>
      </c>
      <c r="M374" t="s">
        <v>2874</v>
      </c>
      <c r="N374" t="s">
        <v>177</v>
      </c>
      <c r="O374" t="s">
        <v>178</v>
      </c>
      <c r="P374" t="s">
        <v>288</v>
      </c>
      <c r="Q374" t="s">
        <v>179</v>
      </c>
      <c r="R374" t="s">
        <v>176</v>
      </c>
      <c r="S374" t="s">
        <v>120</v>
      </c>
      <c r="T374" t="s">
        <v>174</v>
      </c>
      <c r="U374" t="s">
        <v>119</v>
      </c>
      <c r="V374" t="s">
        <v>796</v>
      </c>
      <c r="W374" t="s">
        <v>682</v>
      </c>
      <c r="X374" s="51" t="str">
        <f t="shared" si="5"/>
        <v>3</v>
      </c>
      <c r="Y374" s="51" t="str">
        <f>IF(T374="","",IF(AND(T374&lt;&gt;'Tabelas auxiliares'!$B$236,T374&lt;&gt;'Tabelas auxiliares'!$B$237),"FOLHA DE PESSOAL",IF(X374='Tabelas auxiliares'!$A$237,"CUSTEIO",IF(X374='Tabelas auxiliares'!$A$236,"INVESTIMENTO","ERRO - VERIFICAR"))))</f>
        <v>CUSTEIO</v>
      </c>
      <c r="Z374" s="44">
        <v>27515.83</v>
      </c>
      <c r="AA374" s="44">
        <v>6537.05</v>
      </c>
      <c r="AC374" s="44">
        <v>20978.78</v>
      </c>
    </row>
    <row r="375" spans="1:29" x14ac:dyDescent="0.25">
      <c r="A375" t="s">
        <v>1111</v>
      </c>
      <c r="B375" s="73" t="s">
        <v>524</v>
      </c>
      <c r="C375" s="73" t="s">
        <v>1112</v>
      </c>
      <c r="D375" t="s">
        <v>77</v>
      </c>
      <c r="E375" t="s">
        <v>117</v>
      </c>
      <c r="F375" s="51" t="str">
        <f>IFERROR(VLOOKUP(D375,'Tabelas auxiliares'!$A$3:$B$61,2,FALSE),"")</f>
        <v>NTI - NÚCLEO DE TECNOLOGIA DA INFORMAÇÃO</v>
      </c>
      <c r="G375" s="51" t="str">
        <f>IFERROR(VLOOKUP($B375,'Tabelas auxiliares'!$A$65:$C$102,2,FALSE),"")</f>
        <v>Tecnologia da informação e comunicação</v>
      </c>
      <c r="H375" s="51" t="str">
        <f>IFERROR(VLOOKUP($B375,'Tabelas auxiliares'!$A$65:$C$102,3,FALSE),"")</f>
        <v>TELEFONIA / TI</v>
      </c>
      <c r="I375" t="s">
        <v>4671</v>
      </c>
      <c r="J375" t="s">
        <v>4672</v>
      </c>
      <c r="K375" t="s">
        <v>4673</v>
      </c>
      <c r="L375" t="s">
        <v>4674</v>
      </c>
      <c r="M375" t="s">
        <v>4675</v>
      </c>
      <c r="N375" t="s">
        <v>177</v>
      </c>
      <c r="O375" t="s">
        <v>178</v>
      </c>
      <c r="P375" t="s">
        <v>288</v>
      </c>
      <c r="Q375" t="s">
        <v>179</v>
      </c>
      <c r="R375" t="s">
        <v>176</v>
      </c>
      <c r="S375" t="s">
        <v>120</v>
      </c>
      <c r="T375" t="s">
        <v>319</v>
      </c>
      <c r="U375" t="s">
        <v>4390</v>
      </c>
      <c r="V375" t="s">
        <v>824</v>
      </c>
      <c r="W375" t="s">
        <v>709</v>
      </c>
      <c r="X375" s="51" t="str">
        <f t="shared" si="5"/>
        <v>3</v>
      </c>
      <c r="Y375" s="51" t="str">
        <f>IF(T375="","",IF(AND(T375&lt;&gt;'Tabelas auxiliares'!$B$236,T375&lt;&gt;'Tabelas auxiliares'!$B$237),"FOLHA DE PESSOAL",IF(X375='Tabelas auxiliares'!$A$237,"CUSTEIO",IF(X375='Tabelas auxiliares'!$A$236,"INVESTIMENTO","ERRO - VERIFICAR"))))</f>
        <v>CUSTEIO</v>
      </c>
      <c r="Z375" s="44">
        <v>32512.799999999999</v>
      </c>
      <c r="AC375" s="44">
        <v>32512.799999999999</v>
      </c>
    </row>
    <row r="376" spans="1:29" x14ac:dyDescent="0.25">
      <c r="A376" t="s">
        <v>1111</v>
      </c>
      <c r="B376" s="73" t="s">
        <v>524</v>
      </c>
      <c r="C376" s="73" t="s">
        <v>1112</v>
      </c>
      <c r="D376" t="s">
        <v>77</v>
      </c>
      <c r="E376" t="s">
        <v>117</v>
      </c>
      <c r="F376" s="51" t="str">
        <f>IFERROR(VLOOKUP(D376,'Tabelas auxiliares'!$A$3:$B$61,2,FALSE),"")</f>
        <v>NTI - NÚCLEO DE TECNOLOGIA DA INFORMAÇÃO</v>
      </c>
      <c r="G376" s="51" t="str">
        <f>IFERROR(VLOOKUP($B376,'Tabelas auxiliares'!$A$65:$C$102,2,FALSE),"")</f>
        <v>Tecnologia da informação e comunicação</v>
      </c>
      <c r="H376" s="51" t="str">
        <f>IFERROR(VLOOKUP($B376,'Tabelas auxiliares'!$A$65:$C$102,3,FALSE),"")</f>
        <v>TELEFONIA / TI</v>
      </c>
      <c r="I376" t="s">
        <v>4671</v>
      </c>
      <c r="J376" t="s">
        <v>4672</v>
      </c>
      <c r="K376" t="s">
        <v>4676</v>
      </c>
      <c r="L376" t="s">
        <v>4674</v>
      </c>
      <c r="M376" t="s">
        <v>4677</v>
      </c>
      <c r="N376" t="s">
        <v>177</v>
      </c>
      <c r="O376" t="s">
        <v>178</v>
      </c>
      <c r="P376" t="s">
        <v>288</v>
      </c>
      <c r="Q376" t="s">
        <v>179</v>
      </c>
      <c r="R376" t="s">
        <v>176</v>
      </c>
      <c r="S376" t="s">
        <v>120</v>
      </c>
      <c r="T376" t="s">
        <v>319</v>
      </c>
      <c r="U376" t="s">
        <v>4390</v>
      </c>
      <c r="V376" t="s">
        <v>821</v>
      </c>
      <c r="W376" t="s">
        <v>706</v>
      </c>
      <c r="X376" s="51" t="str">
        <f t="shared" si="5"/>
        <v>3</v>
      </c>
      <c r="Y376" s="51" t="str">
        <f>IF(T376="","",IF(AND(T376&lt;&gt;'Tabelas auxiliares'!$B$236,T376&lt;&gt;'Tabelas auxiliares'!$B$237),"FOLHA DE PESSOAL",IF(X376='Tabelas auxiliares'!$A$237,"CUSTEIO",IF(X376='Tabelas auxiliares'!$A$236,"INVESTIMENTO","ERRO - VERIFICAR"))))</f>
        <v>CUSTEIO</v>
      </c>
      <c r="Z376" s="44">
        <v>1791</v>
      </c>
      <c r="AC376" s="44">
        <v>1791</v>
      </c>
    </row>
    <row r="377" spans="1:29" x14ac:dyDescent="0.25">
      <c r="A377" t="s">
        <v>1111</v>
      </c>
      <c r="B377" s="73" t="s">
        <v>524</v>
      </c>
      <c r="C377" s="73" t="s">
        <v>1112</v>
      </c>
      <c r="D377" t="s">
        <v>77</v>
      </c>
      <c r="E377" t="s">
        <v>117</v>
      </c>
      <c r="F377" s="51" t="str">
        <f>IFERROR(VLOOKUP(D377,'Tabelas auxiliares'!$A$3:$B$61,2,FALSE),"")</f>
        <v>NTI - NÚCLEO DE TECNOLOGIA DA INFORMAÇÃO</v>
      </c>
      <c r="G377" s="51" t="str">
        <f>IFERROR(VLOOKUP($B377,'Tabelas auxiliares'!$A$65:$C$102,2,FALSE),"")</f>
        <v>Tecnologia da informação e comunicação</v>
      </c>
      <c r="H377" s="51" t="str">
        <f>IFERROR(VLOOKUP($B377,'Tabelas auxiliares'!$A$65:$C$102,3,FALSE),"")</f>
        <v>TELEFONIA / TI</v>
      </c>
      <c r="I377" t="s">
        <v>4671</v>
      </c>
      <c r="J377" t="s">
        <v>4672</v>
      </c>
      <c r="K377" t="s">
        <v>4678</v>
      </c>
      <c r="L377" t="s">
        <v>4674</v>
      </c>
      <c r="M377" t="s">
        <v>4679</v>
      </c>
      <c r="N377" t="s">
        <v>177</v>
      </c>
      <c r="O377" t="s">
        <v>178</v>
      </c>
      <c r="P377" t="s">
        <v>288</v>
      </c>
      <c r="Q377" t="s">
        <v>179</v>
      </c>
      <c r="R377" t="s">
        <v>176</v>
      </c>
      <c r="S377" t="s">
        <v>120</v>
      </c>
      <c r="T377" t="s">
        <v>319</v>
      </c>
      <c r="U377" t="s">
        <v>4390</v>
      </c>
      <c r="V377" t="s">
        <v>2677</v>
      </c>
      <c r="W377" t="s">
        <v>2678</v>
      </c>
      <c r="X377" s="51" t="str">
        <f t="shared" si="5"/>
        <v>3</v>
      </c>
      <c r="Y377" s="51" t="str">
        <f>IF(T377="","",IF(AND(T377&lt;&gt;'Tabelas auxiliares'!$B$236,T377&lt;&gt;'Tabelas auxiliares'!$B$237),"FOLHA DE PESSOAL",IF(X377='Tabelas auxiliares'!$A$237,"CUSTEIO",IF(X377='Tabelas auxiliares'!$A$236,"INVESTIMENTO","ERRO - VERIFICAR"))))</f>
        <v>CUSTEIO</v>
      </c>
      <c r="Z377" s="44">
        <v>150</v>
      </c>
      <c r="AC377" s="44">
        <v>150</v>
      </c>
    </row>
    <row r="378" spans="1:29" x14ac:dyDescent="0.25">
      <c r="A378" t="s">
        <v>1111</v>
      </c>
      <c r="B378" s="73" t="s">
        <v>524</v>
      </c>
      <c r="C378" s="73" t="s">
        <v>1112</v>
      </c>
      <c r="D378" t="s">
        <v>77</v>
      </c>
      <c r="E378" t="s">
        <v>117</v>
      </c>
      <c r="F378" s="51" t="str">
        <f>IFERROR(VLOOKUP(D378,'Tabelas auxiliares'!$A$3:$B$61,2,FALSE),"")</f>
        <v>NTI - NÚCLEO DE TECNOLOGIA DA INFORMAÇÃO</v>
      </c>
      <c r="G378" s="51" t="str">
        <f>IFERROR(VLOOKUP($B378,'Tabelas auxiliares'!$A$65:$C$102,2,FALSE),"")</f>
        <v>Tecnologia da informação e comunicação</v>
      </c>
      <c r="H378" s="51" t="str">
        <f>IFERROR(VLOOKUP($B378,'Tabelas auxiliares'!$A$65:$C$102,3,FALSE),"")</f>
        <v>TELEFONIA / TI</v>
      </c>
      <c r="I378" t="s">
        <v>4671</v>
      </c>
      <c r="J378" t="s">
        <v>4672</v>
      </c>
      <c r="K378" t="s">
        <v>4680</v>
      </c>
      <c r="L378" t="s">
        <v>4674</v>
      </c>
      <c r="M378" t="s">
        <v>4681</v>
      </c>
      <c r="N378" t="s">
        <v>177</v>
      </c>
      <c r="O378" t="s">
        <v>178</v>
      </c>
      <c r="P378" t="s">
        <v>288</v>
      </c>
      <c r="Q378" t="s">
        <v>179</v>
      </c>
      <c r="R378" t="s">
        <v>176</v>
      </c>
      <c r="S378" t="s">
        <v>120</v>
      </c>
      <c r="T378" t="s">
        <v>319</v>
      </c>
      <c r="U378" t="s">
        <v>4390</v>
      </c>
      <c r="V378" t="s">
        <v>821</v>
      </c>
      <c r="W378" t="s">
        <v>706</v>
      </c>
      <c r="X378" s="51" t="str">
        <f t="shared" si="5"/>
        <v>3</v>
      </c>
      <c r="Y378" s="51" t="str">
        <f>IF(T378="","",IF(AND(T378&lt;&gt;'Tabelas auxiliares'!$B$236,T378&lt;&gt;'Tabelas auxiliares'!$B$237),"FOLHA DE PESSOAL",IF(X378='Tabelas auxiliares'!$A$237,"CUSTEIO",IF(X378='Tabelas auxiliares'!$A$236,"INVESTIMENTO","ERRO - VERIFICAR"))))</f>
        <v>CUSTEIO</v>
      </c>
      <c r="Z378" s="44">
        <v>1076</v>
      </c>
      <c r="AC378" s="44">
        <v>1076</v>
      </c>
    </row>
    <row r="379" spans="1:29" x14ac:dyDescent="0.25">
      <c r="A379" t="s">
        <v>1111</v>
      </c>
      <c r="B379" s="73" t="s">
        <v>524</v>
      </c>
      <c r="C379" s="73" t="s">
        <v>1112</v>
      </c>
      <c r="D379" t="s">
        <v>77</v>
      </c>
      <c r="E379" t="s">
        <v>117</v>
      </c>
      <c r="F379" s="51" t="str">
        <f>IFERROR(VLOOKUP(D379,'Tabelas auxiliares'!$A$3:$B$61,2,FALSE),"")</f>
        <v>NTI - NÚCLEO DE TECNOLOGIA DA INFORMAÇÃO</v>
      </c>
      <c r="G379" s="51" t="str">
        <f>IFERROR(VLOOKUP($B379,'Tabelas auxiliares'!$A$65:$C$102,2,FALSE),"")</f>
        <v>Tecnologia da informação e comunicação</v>
      </c>
      <c r="H379" s="51" t="str">
        <f>IFERROR(VLOOKUP($B379,'Tabelas auxiliares'!$A$65:$C$102,3,FALSE),"")</f>
        <v>TELEFONIA / TI</v>
      </c>
      <c r="I379" t="s">
        <v>4671</v>
      </c>
      <c r="J379" t="s">
        <v>4672</v>
      </c>
      <c r="K379" t="s">
        <v>4682</v>
      </c>
      <c r="L379" t="s">
        <v>4674</v>
      </c>
      <c r="M379" t="s">
        <v>4683</v>
      </c>
      <c r="N379" t="s">
        <v>177</v>
      </c>
      <c r="O379" t="s">
        <v>178</v>
      </c>
      <c r="P379" t="s">
        <v>288</v>
      </c>
      <c r="Q379" t="s">
        <v>179</v>
      </c>
      <c r="R379" t="s">
        <v>176</v>
      </c>
      <c r="S379" t="s">
        <v>120</v>
      </c>
      <c r="T379" t="s">
        <v>319</v>
      </c>
      <c r="U379" t="s">
        <v>4390</v>
      </c>
      <c r="V379" t="s">
        <v>824</v>
      </c>
      <c r="W379" t="s">
        <v>709</v>
      </c>
      <c r="X379" s="51" t="str">
        <f t="shared" si="5"/>
        <v>3</v>
      </c>
      <c r="Y379" s="51" t="str">
        <f>IF(T379="","",IF(AND(T379&lt;&gt;'Tabelas auxiliares'!$B$236,T379&lt;&gt;'Tabelas auxiliares'!$B$237),"FOLHA DE PESSOAL",IF(X379='Tabelas auxiliares'!$A$237,"CUSTEIO",IF(X379='Tabelas auxiliares'!$A$236,"INVESTIMENTO","ERRO - VERIFICAR"))))</f>
        <v>CUSTEIO</v>
      </c>
      <c r="Z379" s="44">
        <v>1145</v>
      </c>
      <c r="AC379" s="44">
        <v>1145</v>
      </c>
    </row>
    <row r="380" spans="1:29" x14ac:dyDescent="0.25">
      <c r="A380" t="s">
        <v>1111</v>
      </c>
      <c r="B380" s="73" t="s">
        <v>524</v>
      </c>
      <c r="C380" s="73" t="s">
        <v>1112</v>
      </c>
      <c r="D380" t="s">
        <v>77</v>
      </c>
      <c r="E380" t="s">
        <v>117</v>
      </c>
      <c r="F380" s="51" t="str">
        <f>IFERROR(VLOOKUP(D380,'Tabelas auxiliares'!$A$3:$B$61,2,FALSE),"")</f>
        <v>NTI - NÚCLEO DE TECNOLOGIA DA INFORMAÇÃO</v>
      </c>
      <c r="G380" s="51" t="str">
        <f>IFERROR(VLOOKUP($B380,'Tabelas auxiliares'!$A$65:$C$102,2,FALSE),"")</f>
        <v>Tecnologia da informação e comunicação</v>
      </c>
      <c r="H380" s="51" t="str">
        <f>IFERROR(VLOOKUP($B380,'Tabelas auxiliares'!$A$65:$C$102,3,FALSE),"")</f>
        <v>TELEFONIA / TI</v>
      </c>
      <c r="I380" t="s">
        <v>4671</v>
      </c>
      <c r="J380" t="s">
        <v>4672</v>
      </c>
      <c r="K380" t="s">
        <v>4684</v>
      </c>
      <c r="L380" t="s">
        <v>4674</v>
      </c>
      <c r="M380" t="s">
        <v>4685</v>
      </c>
      <c r="N380" t="s">
        <v>177</v>
      </c>
      <c r="O380" t="s">
        <v>178</v>
      </c>
      <c r="P380" t="s">
        <v>288</v>
      </c>
      <c r="Q380" t="s">
        <v>179</v>
      </c>
      <c r="R380" t="s">
        <v>176</v>
      </c>
      <c r="S380" t="s">
        <v>120</v>
      </c>
      <c r="T380" t="s">
        <v>319</v>
      </c>
      <c r="U380" t="s">
        <v>4390</v>
      </c>
      <c r="V380" t="s">
        <v>824</v>
      </c>
      <c r="W380" t="s">
        <v>709</v>
      </c>
      <c r="X380" s="51" t="str">
        <f t="shared" si="5"/>
        <v>3</v>
      </c>
      <c r="Y380" s="51" t="str">
        <f>IF(T380="","",IF(AND(T380&lt;&gt;'Tabelas auxiliares'!$B$236,T380&lt;&gt;'Tabelas auxiliares'!$B$237),"FOLHA DE PESSOAL",IF(X380='Tabelas auxiliares'!$A$237,"CUSTEIO",IF(X380='Tabelas auxiliares'!$A$236,"INVESTIMENTO","ERRO - VERIFICAR"))))</f>
        <v>CUSTEIO</v>
      </c>
      <c r="Z380" s="44">
        <v>58350</v>
      </c>
      <c r="AC380" s="44">
        <v>58350</v>
      </c>
    </row>
    <row r="381" spans="1:29" x14ac:dyDescent="0.25">
      <c r="A381" t="s">
        <v>1111</v>
      </c>
      <c r="B381" s="73" t="s">
        <v>524</v>
      </c>
      <c r="C381" s="73" t="s">
        <v>1112</v>
      </c>
      <c r="D381" t="s">
        <v>77</v>
      </c>
      <c r="E381" t="s">
        <v>117</v>
      </c>
      <c r="F381" s="51" t="str">
        <f>IFERROR(VLOOKUP(D381,'Tabelas auxiliares'!$A$3:$B$61,2,FALSE),"")</f>
        <v>NTI - NÚCLEO DE TECNOLOGIA DA INFORMAÇÃO</v>
      </c>
      <c r="G381" s="51" t="str">
        <f>IFERROR(VLOOKUP($B381,'Tabelas auxiliares'!$A$65:$C$102,2,FALSE),"")</f>
        <v>Tecnologia da informação e comunicação</v>
      </c>
      <c r="H381" s="51" t="str">
        <f>IFERROR(VLOOKUP($B381,'Tabelas auxiliares'!$A$65:$C$102,3,FALSE),"")</f>
        <v>TELEFONIA / TI</v>
      </c>
      <c r="I381" t="s">
        <v>4671</v>
      </c>
      <c r="J381" t="s">
        <v>4672</v>
      </c>
      <c r="K381" t="s">
        <v>4686</v>
      </c>
      <c r="L381" t="s">
        <v>4674</v>
      </c>
      <c r="M381" t="s">
        <v>4687</v>
      </c>
      <c r="N381" t="s">
        <v>177</v>
      </c>
      <c r="O381" t="s">
        <v>178</v>
      </c>
      <c r="P381" t="s">
        <v>288</v>
      </c>
      <c r="Q381" t="s">
        <v>179</v>
      </c>
      <c r="R381" t="s">
        <v>176</v>
      </c>
      <c r="S381" t="s">
        <v>120</v>
      </c>
      <c r="T381" t="s">
        <v>319</v>
      </c>
      <c r="U381" t="s">
        <v>4390</v>
      </c>
      <c r="V381" t="s">
        <v>815</v>
      </c>
      <c r="W381" t="s">
        <v>702</v>
      </c>
      <c r="X381" s="51" t="str">
        <f t="shared" si="5"/>
        <v>3</v>
      </c>
      <c r="Y381" s="51" t="str">
        <f>IF(T381="","",IF(AND(T381&lt;&gt;'Tabelas auxiliares'!$B$236,T381&lt;&gt;'Tabelas auxiliares'!$B$237),"FOLHA DE PESSOAL",IF(X381='Tabelas auxiliares'!$A$237,"CUSTEIO",IF(X381='Tabelas auxiliares'!$A$236,"INVESTIMENTO","ERRO - VERIFICAR"))))</f>
        <v>CUSTEIO</v>
      </c>
      <c r="Z381" s="44">
        <v>603.94000000000005</v>
      </c>
      <c r="AC381" s="44">
        <v>603.94000000000005</v>
      </c>
    </row>
    <row r="382" spans="1:29" x14ac:dyDescent="0.25">
      <c r="A382" t="s">
        <v>1111</v>
      </c>
      <c r="B382" s="73" t="s">
        <v>524</v>
      </c>
      <c r="C382" s="73" t="s">
        <v>1112</v>
      </c>
      <c r="D382" t="s">
        <v>77</v>
      </c>
      <c r="E382" t="s">
        <v>117</v>
      </c>
      <c r="F382" s="51" t="str">
        <f>IFERROR(VLOOKUP(D382,'Tabelas auxiliares'!$A$3:$B$61,2,FALSE),"")</f>
        <v>NTI - NÚCLEO DE TECNOLOGIA DA INFORMAÇÃO</v>
      </c>
      <c r="G382" s="51" t="str">
        <f>IFERROR(VLOOKUP($B382,'Tabelas auxiliares'!$A$65:$C$102,2,FALSE),"")</f>
        <v>Tecnologia da informação e comunicação</v>
      </c>
      <c r="H382" s="51" t="str">
        <f>IFERROR(VLOOKUP($B382,'Tabelas auxiliares'!$A$65:$C$102,3,FALSE),"")</f>
        <v>TELEFONIA / TI</v>
      </c>
      <c r="I382" t="s">
        <v>3756</v>
      </c>
      <c r="J382" t="s">
        <v>2848</v>
      </c>
      <c r="K382" t="s">
        <v>4688</v>
      </c>
      <c r="L382" t="s">
        <v>376</v>
      </c>
      <c r="M382" t="s">
        <v>377</v>
      </c>
      <c r="N382" t="s">
        <v>177</v>
      </c>
      <c r="O382" t="s">
        <v>178</v>
      </c>
      <c r="P382" t="s">
        <v>288</v>
      </c>
      <c r="Q382" t="s">
        <v>179</v>
      </c>
      <c r="R382" t="s">
        <v>176</v>
      </c>
      <c r="S382" t="s">
        <v>120</v>
      </c>
      <c r="T382" t="s">
        <v>319</v>
      </c>
      <c r="U382" t="s">
        <v>4390</v>
      </c>
      <c r="V382" t="s">
        <v>796</v>
      </c>
      <c r="W382" t="s">
        <v>682</v>
      </c>
      <c r="X382" s="51" t="str">
        <f t="shared" si="5"/>
        <v>3</v>
      </c>
      <c r="Y382" s="51" t="str">
        <f>IF(T382="","",IF(AND(T382&lt;&gt;'Tabelas auxiliares'!$B$236,T382&lt;&gt;'Tabelas auxiliares'!$B$237),"FOLHA DE PESSOAL",IF(X382='Tabelas auxiliares'!$A$237,"CUSTEIO",IF(X382='Tabelas auxiliares'!$A$236,"INVESTIMENTO","ERRO - VERIFICAR"))))</f>
        <v>CUSTEIO</v>
      </c>
      <c r="Z382" s="44">
        <v>265252.56</v>
      </c>
      <c r="AA382" s="44">
        <v>86825.61</v>
      </c>
      <c r="AC382" s="44">
        <v>178426.95</v>
      </c>
    </row>
    <row r="383" spans="1:29" x14ac:dyDescent="0.25">
      <c r="A383" t="s">
        <v>1111</v>
      </c>
      <c r="B383" s="73" t="s">
        <v>524</v>
      </c>
      <c r="C383" s="73" t="s">
        <v>1112</v>
      </c>
      <c r="D383" t="s">
        <v>77</v>
      </c>
      <c r="E383" t="s">
        <v>117</v>
      </c>
      <c r="F383" s="51" t="str">
        <f>IFERROR(VLOOKUP(D383,'Tabelas auxiliares'!$A$3:$B$61,2,FALSE),"")</f>
        <v>NTI - NÚCLEO DE TECNOLOGIA DA INFORMAÇÃO</v>
      </c>
      <c r="G383" s="51" t="str">
        <f>IFERROR(VLOOKUP($B383,'Tabelas auxiliares'!$A$65:$C$102,2,FALSE),"")</f>
        <v>Tecnologia da informação e comunicação</v>
      </c>
      <c r="H383" s="51" t="str">
        <f>IFERROR(VLOOKUP($B383,'Tabelas auxiliares'!$A$65:$C$102,3,FALSE),"")</f>
        <v>TELEFONIA / TI</v>
      </c>
      <c r="I383" t="s">
        <v>3958</v>
      </c>
      <c r="J383" t="s">
        <v>4689</v>
      </c>
      <c r="K383" t="s">
        <v>4690</v>
      </c>
      <c r="L383" t="s">
        <v>4691</v>
      </c>
      <c r="M383" t="s">
        <v>4692</v>
      </c>
      <c r="N383" t="s">
        <v>177</v>
      </c>
      <c r="O383" t="s">
        <v>178</v>
      </c>
      <c r="P383" t="s">
        <v>288</v>
      </c>
      <c r="Q383" t="s">
        <v>179</v>
      </c>
      <c r="R383" t="s">
        <v>176</v>
      </c>
      <c r="S383" t="s">
        <v>120</v>
      </c>
      <c r="T383" t="s">
        <v>174</v>
      </c>
      <c r="U383" t="s">
        <v>119</v>
      </c>
      <c r="V383" t="s">
        <v>824</v>
      </c>
      <c r="W383" t="s">
        <v>709</v>
      </c>
      <c r="X383" s="51" t="str">
        <f t="shared" si="5"/>
        <v>3</v>
      </c>
      <c r="Y383" s="51" t="str">
        <f>IF(T383="","",IF(AND(T383&lt;&gt;'Tabelas auxiliares'!$B$236,T383&lt;&gt;'Tabelas auxiliares'!$B$237),"FOLHA DE PESSOAL",IF(X383='Tabelas auxiliares'!$A$237,"CUSTEIO",IF(X383='Tabelas auxiliares'!$A$236,"INVESTIMENTO","ERRO - VERIFICAR"))))</f>
        <v>CUSTEIO</v>
      </c>
      <c r="Z383" s="44">
        <v>6000</v>
      </c>
      <c r="AC383" s="44">
        <v>6000</v>
      </c>
    </row>
    <row r="384" spans="1:29" x14ac:dyDescent="0.25">
      <c r="A384" t="s">
        <v>1111</v>
      </c>
      <c r="B384" s="73" t="s">
        <v>524</v>
      </c>
      <c r="C384" s="73" t="s">
        <v>1112</v>
      </c>
      <c r="D384" t="s">
        <v>77</v>
      </c>
      <c r="E384" t="s">
        <v>117</v>
      </c>
      <c r="F384" s="51" t="str">
        <f>IFERROR(VLOOKUP(D384,'Tabelas auxiliares'!$A$3:$B$61,2,FALSE),"")</f>
        <v>NTI - NÚCLEO DE TECNOLOGIA DA INFORMAÇÃO</v>
      </c>
      <c r="G384" s="51" t="str">
        <f>IFERROR(VLOOKUP($B384,'Tabelas auxiliares'!$A$65:$C$102,2,FALSE),"")</f>
        <v>Tecnologia da informação e comunicação</v>
      </c>
      <c r="H384" s="51" t="str">
        <f>IFERROR(VLOOKUP($B384,'Tabelas auxiliares'!$A$65:$C$102,3,FALSE),"")</f>
        <v>TELEFONIA / TI</v>
      </c>
      <c r="I384" t="s">
        <v>4693</v>
      </c>
      <c r="J384" t="s">
        <v>4694</v>
      </c>
      <c r="K384" t="s">
        <v>4695</v>
      </c>
      <c r="L384" t="s">
        <v>4696</v>
      </c>
      <c r="M384" t="s">
        <v>4697</v>
      </c>
      <c r="N384" t="s">
        <v>203</v>
      </c>
      <c r="O384" t="s">
        <v>178</v>
      </c>
      <c r="P384" t="s">
        <v>204</v>
      </c>
      <c r="Q384" t="s">
        <v>179</v>
      </c>
      <c r="R384" t="s">
        <v>176</v>
      </c>
      <c r="S384" t="s">
        <v>120</v>
      </c>
      <c r="T384" t="s">
        <v>174</v>
      </c>
      <c r="U384" t="s">
        <v>121</v>
      </c>
      <c r="V384" t="s">
        <v>2141</v>
      </c>
      <c r="W384" t="s">
        <v>2142</v>
      </c>
      <c r="X384" s="51" t="str">
        <f t="shared" si="5"/>
        <v>4</v>
      </c>
      <c r="Y384" s="51" t="str">
        <f>IF(T384="","",IF(AND(T384&lt;&gt;'Tabelas auxiliares'!$B$236,T384&lt;&gt;'Tabelas auxiliares'!$B$237),"FOLHA DE PESSOAL",IF(X384='Tabelas auxiliares'!$A$237,"CUSTEIO",IF(X384='Tabelas auxiliares'!$A$236,"INVESTIMENTO","ERRO - VERIFICAR"))))</f>
        <v>INVESTIMENTO</v>
      </c>
      <c r="Z384" s="44">
        <v>156000</v>
      </c>
      <c r="AC384" s="44">
        <v>156000</v>
      </c>
    </row>
    <row r="385" spans="1:29" x14ac:dyDescent="0.25">
      <c r="A385" t="s">
        <v>1111</v>
      </c>
      <c r="B385" s="73" t="s">
        <v>524</v>
      </c>
      <c r="C385" s="73" t="s">
        <v>1112</v>
      </c>
      <c r="D385" t="s">
        <v>77</v>
      </c>
      <c r="E385" t="s">
        <v>117</v>
      </c>
      <c r="F385" s="51" t="str">
        <f>IFERROR(VLOOKUP(D385,'Tabelas auxiliares'!$A$3:$B$61,2,FALSE),"")</f>
        <v>NTI - NÚCLEO DE TECNOLOGIA DA INFORMAÇÃO</v>
      </c>
      <c r="G385" s="51" t="str">
        <f>IFERROR(VLOOKUP($B385,'Tabelas auxiliares'!$A$65:$C$102,2,FALSE),"")</f>
        <v>Tecnologia da informação e comunicação</v>
      </c>
      <c r="H385" s="51" t="str">
        <f>IFERROR(VLOOKUP($B385,'Tabelas auxiliares'!$A$65:$C$102,3,FALSE),"")</f>
        <v>TELEFONIA / TI</v>
      </c>
      <c r="I385" t="s">
        <v>3741</v>
      </c>
      <c r="J385" t="s">
        <v>4698</v>
      </c>
      <c r="K385" t="s">
        <v>4699</v>
      </c>
      <c r="L385" t="s">
        <v>4700</v>
      </c>
      <c r="M385" t="s">
        <v>4701</v>
      </c>
      <c r="N385" t="s">
        <v>177</v>
      </c>
      <c r="O385" t="s">
        <v>178</v>
      </c>
      <c r="P385" t="s">
        <v>288</v>
      </c>
      <c r="Q385" t="s">
        <v>179</v>
      </c>
      <c r="R385" t="s">
        <v>176</v>
      </c>
      <c r="S385" t="s">
        <v>120</v>
      </c>
      <c r="T385" t="s">
        <v>174</v>
      </c>
      <c r="U385" t="s">
        <v>119</v>
      </c>
      <c r="V385" t="s">
        <v>793</v>
      </c>
      <c r="W385" t="s">
        <v>680</v>
      </c>
      <c r="X385" s="51" t="str">
        <f t="shared" si="5"/>
        <v>3</v>
      </c>
      <c r="Y385" s="51" t="str">
        <f>IF(T385="","",IF(AND(T385&lt;&gt;'Tabelas auxiliares'!$B$236,T385&lt;&gt;'Tabelas auxiliares'!$B$237),"FOLHA DE PESSOAL",IF(X385='Tabelas auxiliares'!$A$237,"CUSTEIO",IF(X385='Tabelas auxiliares'!$A$236,"INVESTIMENTO","ERRO - VERIFICAR"))))</f>
        <v>CUSTEIO</v>
      </c>
      <c r="Z385" s="44">
        <v>5147.9399999999996</v>
      </c>
      <c r="AC385" s="44">
        <v>5147.9399999999996</v>
      </c>
    </row>
    <row r="386" spans="1:29" x14ac:dyDescent="0.25">
      <c r="A386" t="s">
        <v>1111</v>
      </c>
      <c r="B386" s="73" t="s">
        <v>524</v>
      </c>
      <c r="C386" s="73" t="s">
        <v>1112</v>
      </c>
      <c r="D386" t="s">
        <v>77</v>
      </c>
      <c r="E386" t="s">
        <v>117</v>
      </c>
      <c r="F386" s="51" t="str">
        <f>IFERROR(VLOOKUP(D386,'Tabelas auxiliares'!$A$3:$B$61,2,FALSE),"")</f>
        <v>NTI - NÚCLEO DE TECNOLOGIA DA INFORMAÇÃO</v>
      </c>
      <c r="G386" s="51" t="str">
        <f>IFERROR(VLOOKUP($B386,'Tabelas auxiliares'!$A$65:$C$102,2,FALSE),"")</f>
        <v>Tecnologia da informação e comunicação</v>
      </c>
      <c r="H386" s="51" t="str">
        <f>IFERROR(VLOOKUP($B386,'Tabelas auxiliares'!$A$65:$C$102,3,FALSE),"")</f>
        <v>TELEFONIA / TI</v>
      </c>
      <c r="I386" t="s">
        <v>4702</v>
      </c>
      <c r="J386" t="s">
        <v>2851</v>
      </c>
      <c r="K386" t="s">
        <v>4703</v>
      </c>
      <c r="L386" t="s">
        <v>2853</v>
      </c>
      <c r="M386" t="s">
        <v>2854</v>
      </c>
      <c r="N386" t="s">
        <v>177</v>
      </c>
      <c r="O386" t="s">
        <v>178</v>
      </c>
      <c r="P386" t="s">
        <v>288</v>
      </c>
      <c r="Q386" t="s">
        <v>179</v>
      </c>
      <c r="R386" t="s">
        <v>176</v>
      </c>
      <c r="S386" t="s">
        <v>120</v>
      </c>
      <c r="T386" t="s">
        <v>174</v>
      </c>
      <c r="U386" t="s">
        <v>119</v>
      </c>
      <c r="V386" t="s">
        <v>826</v>
      </c>
      <c r="W386" t="s">
        <v>711</v>
      </c>
      <c r="X386" s="51" t="str">
        <f t="shared" si="5"/>
        <v>3</v>
      </c>
      <c r="Y386" s="51" t="str">
        <f>IF(T386="","",IF(AND(T386&lt;&gt;'Tabelas auxiliares'!$B$236,T386&lt;&gt;'Tabelas auxiliares'!$B$237),"FOLHA DE PESSOAL",IF(X386='Tabelas auxiliares'!$A$237,"CUSTEIO",IF(X386='Tabelas auxiliares'!$A$236,"INVESTIMENTO","ERRO - VERIFICAR"))))</f>
        <v>CUSTEIO</v>
      </c>
      <c r="Z386" s="44">
        <v>9741.6</v>
      </c>
      <c r="AA386" s="44">
        <v>2443.85</v>
      </c>
      <c r="AC386" s="44">
        <v>7297.75</v>
      </c>
    </row>
    <row r="387" spans="1:29" x14ac:dyDescent="0.25">
      <c r="A387" t="s">
        <v>1111</v>
      </c>
      <c r="B387" s="73" t="s">
        <v>524</v>
      </c>
      <c r="C387" s="73" t="s">
        <v>1112</v>
      </c>
      <c r="D387" t="s">
        <v>77</v>
      </c>
      <c r="E387" t="s">
        <v>117</v>
      </c>
      <c r="F387" s="51" t="str">
        <f>IFERROR(VLOOKUP(D387,'Tabelas auxiliares'!$A$3:$B$61,2,FALSE),"")</f>
        <v>NTI - NÚCLEO DE TECNOLOGIA DA INFORMAÇÃO</v>
      </c>
      <c r="G387" s="51" t="str">
        <f>IFERROR(VLOOKUP($B387,'Tabelas auxiliares'!$A$65:$C$102,2,FALSE),"")</f>
        <v>Tecnologia da informação e comunicação</v>
      </c>
      <c r="H387" s="51" t="str">
        <f>IFERROR(VLOOKUP($B387,'Tabelas auxiliares'!$A$65:$C$102,3,FALSE),"")</f>
        <v>TELEFONIA / TI</v>
      </c>
      <c r="I387" t="s">
        <v>4702</v>
      </c>
      <c r="J387" t="s">
        <v>2843</v>
      </c>
      <c r="K387" t="s">
        <v>4704</v>
      </c>
      <c r="L387" t="s">
        <v>379</v>
      </c>
      <c r="M387" t="s">
        <v>380</v>
      </c>
      <c r="N387" t="s">
        <v>177</v>
      </c>
      <c r="O387" t="s">
        <v>178</v>
      </c>
      <c r="P387" t="s">
        <v>288</v>
      </c>
      <c r="Q387" t="s">
        <v>179</v>
      </c>
      <c r="R387" t="s">
        <v>176</v>
      </c>
      <c r="S387" t="s">
        <v>120</v>
      </c>
      <c r="T387" t="s">
        <v>319</v>
      </c>
      <c r="U387" t="s">
        <v>4390</v>
      </c>
      <c r="V387" t="s">
        <v>797</v>
      </c>
      <c r="W387" t="s">
        <v>683</v>
      </c>
      <c r="X387" s="51" t="str">
        <f t="shared" si="5"/>
        <v>3</v>
      </c>
      <c r="Y387" s="51" t="str">
        <f>IF(T387="","",IF(AND(T387&lt;&gt;'Tabelas auxiliares'!$B$236,T387&lt;&gt;'Tabelas auxiliares'!$B$237),"FOLHA DE PESSOAL",IF(X387='Tabelas auxiliares'!$A$237,"CUSTEIO",IF(X387='Tabelas auxiliares'!$A$236,"INVESTIMENTO","ERRO - VERIFICAR"))))</f>
        <v>CUSTEIO</v>
      </c>
      <c r="Z387" s="44">
        <v>40532.800000000003</v>
      </c>
      <c r="AC387" s="44">
        <v>40532.800000000003</v>
      </c>
    </row>
    <row r="388" spans="1:29" x14ac:dyDescent="0.25">
      <c r="A388" t="s">
        <v>1111</v>
      </c>
      <c r="B388" s="73" t="s">
        <v>524</v>
      </c>
      <c r="C388" s="73" t="s">
        <v>1112</v>
      </c>
      <c r="D388" t="s">
        <v>77</v>
      </c>
      <c r="E388" t="s">
        <v>117</v>
      </c>
      <c r="F388" s="51" t="str">
        <f>IFERROR(VLOOKUP(D388,'Tabelas auxiliares'!$A$3:$B$61,2,FALSE),"")</f>
        <v>NTI - NÚCLEO DE TECNOLOGIA DA INFORMAÇÃO</v>
      </c>
      <c r="G388" s="51" t="str">
        <f>IFERROR(VLOOKUP($B388,'Tabelas auxiliares'!$A$65:$C$102,2,FALSE),"")</f>
        <v>Tecnologia da informação e comunicação</v>
      </c>
      <c r="H388" s="51" t="str">
        <f>IFERROR(VLOOKUP($B388,'Tabelas auxiliares'!$A$65:$C$102,3,FALSE),"")</f>
        <v>TELEFONIA / TI</v>
      </c>
      <c r="I388" t="s">
        <v>4702</v>
      </c>
      <c r="J388" t="s">
        <v>4705</v>
      </c>
      <c r="K388" t="s">
        <v>4706</v>
      </c>
      <c r="L388" t="s">
        <v>4707</v>
      </c>
      <c r="M388" t="s">
        <v>4708</v>
      </c>
      <c r="N388" t="s">
        <v>177</v>
      </c>
      <c r="O388" t="s">
        <v>178</v>
      </c>
      <c r="P388" t="s">
        <v>288</v>
      </c>
      <c r="Q388" t="s">
        <v>179</v>
      </c>
      <c r="R388" t="s">
        <v>176</v>
      </c>
      <c r="S388" t="s">
        <v>120</v>
      </c>
      <c r="T388" t="s">
        <v>319</v>
      </c>
      <c r="U388" t="s">
        <v>4390</v>
      </c>
      <c r="V388" t="s">
        <v>797</v>
      </c>
      <c r="W388" t="s">
        <v>683</v>
      </c>
      <c r="X388" s="51" t="str">
        <f t="shared" ref="X388:X451" si="6">LEFT(V388,1)</f>
        <v>3</v>
      </c>
      <c r="Y388" s="51" t="str">
        <f>IF(T388="","",IF(AND(T388&lt;&gt;'Tabelas auxiliares'!$B$236,T388&lt;&gt;'Tabelas auxiliares'!$B$237),"FOLHA DE PESSOAL",IF(X388='Tabelas auxiliares'!$A$237,"CUSTEIO",IF(X388='Tabelas auxiliares'!$A$236,"INVESTIMENTO","ERRO - VERIFICAR"))))</f>
        <v>CUSTEIO</v>
      </c>
      <c r="Z388" s="44">
        <v>37635.699999999997</v>
      </c>
      <c r="AA388" s="44">
        <v>33740.58</v>
      </c>
      <c r="AB388" s="44">
        <v>1243.48</v>
      </c>
      <c r="AC388" s="44">
        <v>2651.64</v>
      </c>
    </row>
    <row r="389" spans="1:29" x14ac:dyDescent="0.25">
      <c r="A389" t="s">
        <v>1111</v>
      </c>
      <c r="B389" s="73" t="s">
        <v>524</v>
      </c>
      <c r="C389" s="73" t="s">
        <v>1112</v>
      </c>
      <c r="D389" t="s">
        <v>77</v>
      </c>
      <c r="E389" t="s">
        <v>117</v>
      </c>
      <c r="F389" s="51" t="str">
        <f>IFERROR(VLOOKUP(D389,'Tabelas auxiliares'!$A$3:$B$61,2,FALSE),"")</f>
        <v>NTI - NÚCLEO DE TECNOLOGIA DA INFORMAÇÃO</v>
      </c>
      <c r="G389" s="51" t="str">
        <f>IFERROR(VLOOKUP($B389,'Tabelas auxiliares'!$A$65:$C$102,2,FALSE),"")</f>
        <v>Tecnologia da informação e comunicação</v>
      </c>
      <c r="H389" s="51" t="str">
        <f>IFERROR(VLOOKUP($B389,'Tabelas auxiliares'!$A$65:$C$102,3,FALSE),"")</f>
        <v>TELEFONIA / TI</v>
      </c>
      <c r="I389" t="s">
        <v>3837</v>
      </c>
      <c r="J389" t="s">
        <v>4709</v>
      </c>
      <c r="K389" t="s">
        <v>4710</v>
      </c>
      <c r="L389" t="s">
        <v>4711</v>
      </c>
      <c r="M389" t="s">
        <v>4712</v>
      </c>
      <c r="N389" t="s">
        <v>177</v>
      </c>
      <c r="O389" t="s">
        <v>178</v>
      </c>
      <c r="P389" t="s">
        <v>288</v>
      </c>
      <c r="Q389" t="s">
        <v>179</v>
      </c>
      <c r="R389" t="s">
        <v>176</v>
      </c>
      <c r="S389" t="s">
        <v>120</v>
      </c>
      <c r="T389" t="s">
        <v>319</v>
      </c>
      <c r="U389" t="s">
        <v>4390</v>
      </c>
      <c r="V389" t="s">
        <v>824</v>
      </c>
      <c r="W389" t="s">
        <v>709</v>
      </c>
      <c r="X389" s="51" t="str">
        <f t="shared" si="6"/>
        <v>3</v>
      </c>
      <c r="Y389" s="51" t="str">
        <f>IF(T389="","",IF(AND(T389&lt;&gt;'Tabelas auxiliares'!$B$236,T389&lt;&gt;'Tabelas auxiliares'!$B$237),"FOLHA DE PESSOAL",IF(X389='Tabelas auxiliares'!$A$237,"CUSTEIO",IF(X389='Tabelas auxiliares'!$A$236,"INVESTIMENTO","ERRO - VERIFICAR"))))</f>
        <v>CUSTEIO</v>
      </c>
      <c r="Z389" s="44">
        <v>94277.56</v>
      </c>
      <c r="AC389" s="44">
        <v>94277.56</v>
      </c>
    </row>
    <row r="390" spans="1:29" x14ac:dyDescent="0.25">
      <c r="A390" t="s">
        <v>1111</v>
      </c>
      <c r="B390" s="73" t="s">
        <v>524</v>
      </c>
      <c r="C390" s="73" t="s">
        <v>1112</v>
      </c>
      <c r="D390" t="s">
        <v>77</v>
      </c>
      <c r="E390" t="s">
        <v>117</v>
      </c>
      <c r="F390" s="51" t="str">
        <f>IFERROR(VLOOKUP(D390,'Tabelas auxiliares'!$A$3:$B$61,2,FALSE),"")</f>
        <v>NTI - NÚCLEO DE TECNOLOGIA DA INFORMAÇÃO</v>
      </c>
      <c r="G390" s="51" t="str">
        <f>IFERROR(VLOOKUP($B390,'Tabelas auxiliares'!$A$65:$C$102,2,FALSE),"")</f>
        <v>Tecnologia da informação e comunicação</v>
      </c>
      <c r="H390" s="51" t="str">
        <f>IFERROR(VLOOKUP($B390,'Tabelas auxiliares'!$A$65:$C$102,3,FALSE),"")</f>
        <v>TELEFONIA / TI</v>
      </c>
      <c r="I390" t="s">
        <v>3837</v>
      </c>
      <c r="J390" t="s">
        <v>4709</v>
      </c>
      <c r="K390" t="s">
        <v>4713</v>
      </c>
      <c r="L390" t="s">
        <v>4711</v>
      </c>
      <c r="M390" t="s">
        <v>4714</v>
      </c>
      <c r="N390" t="s">
        <v>177</v>
      </c>
      <c r="O390" t="s">
        <v>178</v>
      </c>
      <c r="P390" t="s">
        <v>288</v>
      </c>
      <c r="Q390" t="s">
        <v>179</v>
      </c>
      <c r="R390" t="s">
        <v>176</v>
      </c>
      <c r="S390" t="s">
        <v>120</v>
      </c>
      <c r="T390" t="s">
        <v>319</v>
      </c>
      <c r="U390" t="s">
        <v>4390</v>
      </c>
      <c r="V390" t="s">
        <v>824</v>
      </c>
      <c r="W390" t="s">
        <v>709</v>
      </c>
      <c r="X390" s="51" t="str">
        <f t="shared" si="6"/>
        <v>3</v>
      </c>
      <c r="Y390" s="51" t="str">
        <f>IF(T390="","",IF(AND(T390&lt;&gt;'Tabelas auxiliares'!$B$236,T390&lt;&gt;'Tabelas auxiliares'!$B$237),"FOLHA DE PESSOAL",IF(X390='Tabelas auxiliares'!$A$237,"CUSTEIO",IF(X390='Tabelas auxiliares'!$A$236,"INVESTIMENTO","ERRO - VERIFICAR"))))</f>
        <v>CUSTEIO</v>
      </c>
      <c r="Z390" s="44">
        <v>672</v>
      </c>
      <c r="AC390" s="44">
        <v>672</v>
      </c>
    </row>
    <row r="391" spans="1:29" x14ac:dyDescent="0.25">
      <c r="A391" t="s">
        <v>1111</v>
      </c>
      <c r="B391" s="73" t="s">
        <v>524</v>
      </c>
      <c r="C391" s="73" t="s">
        <v>1112</v>
      </c>
      <c r="D391" t="s">
        <v>77</v>
      </c>
      <c r="E391" t="s">
        <v>117</v>
      </c>
      <c r="F391" s="51" t="str">
        <f>IFERROR(VLOOKUP(D391,'Tabelas auxiliares'!$A$3:$B$61,2,FALSE),"")</f>
        <v>NTI - NÚCLEO DE TECNOLOGIA DA INFORMAÇÃO</v>
      </c>
      <c r="G391" s="51" t="str">
        <f>IFERROR(VLOOKUP($B391,'Tabelas auxiliares'!$A$65:$C$102,2,FALSE),"")</f>
        <v>Tecnologia da informação e comunicação</v>
      </c>
      <c r="H391" s="51" t="str">
        <f>IFERROR(VLOOKUP($B391,'Tabelas auxiliares'!$A$65:$C$102,3,FALSE),"")</f>
        <v>TELEFONIA / TI</v>
      </c>
      <c r="I391" t="s">
        <v>3837</v>
      </c>
      <c r="J391" t="s">
        <v>4709</v>
      </c>
      <c r="K391" t="s">
        <v>4715</v>
      </c>
      <c r="L391" t="s">
        <v>4716</v>
      </c>
      <c r="M391" t="s">
        <v>4714</v>
      </c>
      <c r="N391" t="s">
        <v>177</v>
      </c>
      <c r="O391" t="s">
        <v>178</v>
      </c>
      <c r="P391" t="s">
        <v>288</v>
      </c>
      <c r="Q391" t="s">
        <v>179</v>
      </c>
      <c r="R391" t="s">
        <v>176</v>
      </c>
      <c r="S391" t="s">
        <v>120</v>
      </c>
      <c r="T391" t="s">
        <v>174</v>
      </c>
      <c r="U391" t="s">
        <v>119</v>
      </c>
      <c r="V391" t="s">
        <v>824</v>
      </c>
      <c r="W391" t="s">
        <v>709</v>
      </c>
      <c r="X391" s="51" t="str">
        <f t="shared" si="6"/>
        <v>3</v>
      </c>
      <c r="Y391" s="51" t="str">
        <f>IF(T391="","",IF(AND(T391&lt;&gt;'Tabelas auxiliares'!$B$236,T391&lt;&gt;'Tabelas auxiliares'!$B$237),"FOLHA DE PESSOAL",IF(X391='Tabelas auxiliares'!$A$237,"CUSTEIO",IF(X391='Tabelas auxiliares'!$A$236,"INVESTIMENTO","ERRO - VERIFICAR"))))</f>
        <v>CUSTEIO</v>
      </c>
      <c r="Z391" s="44">
        <v>378</v>
      </c>
      <c r="AC391" s="44">
        <v>378</v>
      </c>
    </row>
    <row r="392" spans="1:29" x14ac:dyDescent="0.25">
      <c r="A392" t="s">
        <v>1111</v>
      </c>
      <c r="B392" s="73" t="s">
        <v>524</v>
      </c>
      <c r="C392" s="73" t="s">
        <v>1112</v>
      </c>
      <c r="D392" t="s">
        <v>79</v>
      </c>
      <c r="E392" t="s">
        <v>117</v>
      </c>
      <c r="F392" s="51" t="str">
        <f>IFERROR(VLOOKUP(D392,'Tabelas auxiliares'!$A$3:$B$61,2,FALSE),"")</f>
        <v>NTI - SUPRIMENTO DE INFORMÁTICA * D.U.C</v>
      </c>
      <c r="G392" s="51" t="str">
        <f>IFERROR(VLOOKUP($B392,'Tabelas auxiliares'!$A$65:$C$102,2,FALSE),"")</f>
        <v>Tecnologia da informação e comunicação</v>
      </c>
      <c r="H392" s="51" t="str">
        <f>IFERROR(VLOOKUP($B392,'Tabelas auxiliares'!$A$65:$C$102,3,FALSE),"")</f>
        <v>TELEFONIA / TI</v>
      </c>
      <c r="I392" t="s">
        <v>4671</v>
      </c>
      <c r="J392" t="s">
        <v>4672</v>
      </c>
      <c r="K392" t="s">
        <v>4717</v>
      </c>
      <c r="L392" t="s">
        <v>4674</v>
      </c>
      <c r="M392" t="s">
        <v>4718</v>
      </c>
      <c r="N392" t="s">
        <v>177</v>
      </c>
      <c r="O392" t="s">
        <v>178</v>
      </c>
      <c r="P392" t="s">
        <v>288</v>
      </c>
      <c r="Q392" t="s">
        <v>179</v>
      </c>
      <c r="R392" t="s">
        <v>176</v>
      </c>
      <c r="S392" t="s">
        <v>120</v>
      </c>
      <c r="T392" t="s">
        <v>319</v>
      </c>
      <c r="U392" t="s">
        <v>4390</v>
      </c>
      <c r="V392" t="s">
        <v>824</v>
      </c>
      <c r="W392" t="s">
        <v>709</v>
      </c>
      <c r="X392" s="51" t="str">
        <f t="shared" si="6"/>
        <v>3</v>
      </c>
      <c r="Y392" s="51" t="str">
        <f>IF(T392="","",IF(AND(T392&lt;&gt;'Tabelas auxiliares'!$B$236,T392&lt;&gt;'Tabelas auxiliares'!$B$237),"FOLHA DE PESSOAL",IF(X392='Tabelas auxiliares'!$A$237,"CUSTEIO",IF(X392='Tabelas auxiliares'!$A$236,"INVESTIMENTO","ERRO - VERIFICAR"))))</f>
        <v>CUSTEIO</v>
      </c>
      <c r="Z392" s="44">
        <v>10275</v>
      </c>
      <c r="AC392" s="44">
        <v>10275</v>
      </c>
    </row>
    <row r="393" spans="1:29" x14ac:dyDescent="0.25">
      <c r="A393" t="s">
        <v>1111</v>
      </c>
      <c r="B393" s="73" t="s">
        <v>524</v>
      </c>
      <c r="C393" s="73" t="s">
        <v>1112</v>
      </c>
      <c r="D393" t="s">
        <v>79</v>
      </c>
      <c r="E393" t="s">
        <v>117</v>
      </c>
      <c r="F393" s="51" t="str">
        <f>IFERROR(VLOOKUP(D393,'Tabelas auxiliares'!$A$3:$B$61,2,FALSE),"")</f>
        <v>NTI - SUPRIMENTO DE INFORMÁTICA * D.U.C</v>
      </c>
      <c r="G393" s="51" t="str">
        <f>IFERROR(VLOOKUP($B393,'Tabelas auxiliares'!$A$65:$C$102,2,FALSE),"")</f>
        <v>Tecnologia da informação e comunicação</v>
      </c>
      <c r="H393" s="51" t="str">
        <f>IFERROR(VLOOKUP($B393,'Tabelas auxiliares'!$A$65:$C$102,3,FALSE),"")</f>
        <v>TELEFONIA / TI</v>
      </c>
      <c r="I393" t="s">
        <v>3756</v>
      </c>
      <c r="J393" t="s">
        <v>4672</v>
      </c>
      <c r="K393" t="s">
        <v>4719</v>
      </c>
      <c r="L393" t="s">
        <v>4720</v>
      </c>
      <c r="M393" t="s">
        <v>4721</v>
      </c>
      <c r="N393" t="s">
        <v>177</v>
      </c>
      <c r="O393" t="s">
        <v>178</v>
      </c>
      <c r="P393" t="s">
        <v>288</v>
      </c>
      <c r="Q393" t="s">
        <v>179</v>
      </c>
      <c r="R393" t="s">
        <v>176</v>
      </c>
      <c r="S393" t="s">
        <v>120</v>
      </c>
      <c r="T393" t="s">
        <v>319</v>
      </c>
      <c r="U393" t="s">
        <v>4390</v>
      </c>
      <c r="V393" t="s">
        <v>824</v>
      </c>
      <c r="W393" t="s">
        <v>709</v>
      </c>
      <c r="X393" s="51" t="str">
        <f t="shared" si="6"/>
        <v>3</v>
      </c>
      <c r="Y393" s="51" t="str">
        <f>IF(T393="","",IF(AND(T393&lt;&gt;'Tabelas auxiliares'!$B$236,T393&lt;&gt;'Tabelas auxiliares'!$B$237),"FOLHA DE PESSOAL",IF(X393='Tabelas auxiliares'!$A$237,"CUSTEIO",IF(X393='Tabelas auxiliares'!$A$236,"INVESTIMENTO","ERRO - VERIFICAR"))))</f>
        <v>CUSTEIO</v>
      </c>
      <c r="Z393" s="44">
        <v>27673.15</v>
      </c>
      <c r="AC393" s="44">
        <v>27673.15</v>
      </c>
    </row>
    <row r="394" spans="1:29" x14ac:dyDescent="0.25">
      <c r="A394" t="s">
        <v>1111</v>
      </c>
      <c r="B394" s="73" t="s">
        <v>524</v>
      </c>
      <c r="C394" s="73" t="s">
        <v>1112</v>
      </c>
      <c r="D394" t="s">
        <v>79</v>
      </c>
      <c r="E394" t="s">
        <v>117</v>
      </c>
      <c r="F394" s="51" t="str">
        <f>IFERROR(VLOOKUP(D394,'Tabelas auxiliares'!$A$3:$B$61,2,FALSE),"")</f>
        <v>NTI - SUPRIMENTO DE INFORMÁTICA * D.U.C</v>
      </c>
      <c r="G394" s="51" t="str">
        <f>IFERROR(VLOOKUP($B394,'Tabelas auxiliares'!$A$65:$C$102,2,FALSE),"")</f>
        <v>Tecnologia da informação e comunicação</v>
      </c>
      <c r="H394" s="51" t="str">
        <f>IFERROR(VLOOKUP($B394,'Tabelas auxiliares'!$A$65:$C$102,3,FALSE),"")</f>
        <v>TELEFONIA / TI</v>
      </c>
      <c r="I394" t="s">
        <v>3756</v>
      </c>
      <c r="J394" t="s">
        <v>4672</v>
      </c>
      <c r="K394" t="s">
        <v>4722</v>
      </c>
      <c r="L394" t="s">
        <v>4720</v>
      </c>
      <c r="M394" t="s">
        <v>4721</v>
      </c>
      <c r="N394" t="s">
        <v>177</v>
      </c>
      <c r="O394" t="s">
        <v>178</v>
      </c>
      <c r="P394" t="s">
        <v>288</v>
      </c>
      <c r="Q394" t="s">
        <v>179</v>
      </c>
      <c r="R394" t="s">
        <v>176</v>
      </c>
      <c r="S394" t="s">
        <v>120</v>
      </c>
      <c r="T394" t="s">
        <v>319</v>
      </c>
      <c r="U394" t="s">
        <v>4390</v>
      </c>
      <c r="V394" t="s">
        <v>824</v>
      </c>
      <c r="W394" t="s">
        <v>709</v>
      </c>
      <c r="X394" s="51" t="str">
        <f t="shared" si="6"/>
        <v>3</v>
      </c>
      <c r="Y394" s="51" t="str">
        <f>IF(T394="","",IF(AND(T394&lt;&gt;'Tabelas auxiliares'!$B$236,T394&lt;&gt;'Tabelas auxiliares'!$B$237),"FOLHA DE PESSOAL",IF(X394='Tabelas auxiliares'!$A$237,"CUSTEIO",IF(X394='Tabelas auxiliares'!$A$236,"INVESTIMENTO","ERRO - VERIFICAR"))))</f>
        <v>CUSTEIO</v>
      </c>
      <c r="Z394" s="44">
        <v>10794.48</v>
      </c>
      <c r="AC394" s="44">
        <v>10794.48</v>
      </c>
    </row>
    <row r="395" spans="1:29" x14ac:dyDescent="0.25">
      <c r="A395" t="s">
        <v>1111</v>
      </c>
      <c r="B395" s="73" t="s">
        <v>524</v>
      </c>
      <c r="C395" s="73" t="s">
        <v>1112</v>
      </c>
      <c r="D395" t="s">
        <v>79</v>
      </c>
      <c r="E395" t="s">
        <v>117</v>
      </c>
      <c r="F395" s="51" t="str">
        <f>IFERROR(VLOOKUP(D395,'Tabelas auxiliares'!$A$3:$B$61,2,FALSE),"")</f>
        <v>NTI - SUPRIMENTO DE INFORMÁTICA * D.U.C</v>
      </c>
      <c r="G395" s="51" t="str">
        <f>IFERROR(VLOOKUP($B395,'Tabelas auxiliares'!$A$65:$C$102,2,FALSE),"")</f>
        <v>Tecnologia da informação e comunicação</v>
      </c>
      <c r="H395" s="51" t="str">
        <f>IFERROR(VLOOKUP($B395,'Tabelas auxiliares'!$A$65:$C$102,3,FALSE),"")</f>
        <v>TELEFONIA / TI</v>
      </c>
      <c r="I395" t="s">
        <v>4285</v>
      </c>
      <c r="J395" t="s">
        <v>4723</v>
      </c>
      <c r="K395" t="s">
        <v>4724</v>
      </c>
      <c r="L395" t="s">
        <v>381</v>
      </c>
      <c r="M395" t="s">
        <v>4725</v>
      </c>
      <c r="N395" t="s">
        <v>177</v>
      </c>
      <c r="O395" t="s">
        <v>178</v>
      </c>
      <c r="P395" t="s">
        <v>288</v>
      </c>
      <c r="Q395" t="s">
        <v>179</v>
      </c>
      <c r="R395" t="s">
        <v>176</v>
      </c>
      <c r="S395" t="s">
        <v>120</v>
      </c>
      <c r="T395" t="s">
        <v>319</v>
      </c>
      <c r="U395" t="s">
        <v>4390</v>
      </c>
      <c r="V395" t="s">
        <v>824</v>
      </c>
      <c r="W395" t="s">
        <v>709</v>
      </c>
      <c r="X395" s="51" t="str">
        <f t="shared" si="6"/>
        <v>3</v>
      </c>
      <c r="Y395" s="51" t="str">
        <f>IF(T395="","",IF(AND(T395&lt;&gt;'Tabelas auxiliares'!$B$236,T395&lt;&gt;'Tabelas auxiliares'!$B$237),"FOLHA DE PESSOAL",IF(X395='Tabelas auxiliares'!$A$237,"CUSTEIO",IF(X395='Tabelas auxiliares'!$A$236,"INVESTIMENTO","ERRO - VERIFICAR"))))</f>
        <v>CUSTEIO</v>
      </c>
      <c r="Z395" s="44">
        <v>69840</v>
      </c>
      <c r="AC395" s="44">
        <v>69840</v>
      </c>
    </row>
    <row r="396" spans="1:29" x14ac:dyDescent="0.25">
      <c r="A396" t="s">
        <v>1111</v>
      </c>
      <c r="B396" s="73" t="s">
        <v>524</v>
      </c>
      <c r="C396" s="73" t="s">
        <v>1112</v>
      </c>
      <c r="D396" t="s">
        <v>79</v>
      </c>
      <c r="E396" t="s">
        <v>117</v>
      </c>
      <c r="F396" s="51" t="str">
        <f>IFERROR(VLOOKUP(D396,'Tabelas auxiliares'!$A$3:$B$61,2,FALSE),"")</f>
        <v>NTI - SUPRIMENTO DE INFORMÁTICA * D.U.C</v>
      </c>
      <c r="G396" s="51" t="str">
        <f>IFERROR(VLOOKUP($B396,'Tabelas auxiliares'!$A$65:$C$102,2,FALSE),"")</f>
        <v>Tecnologia da informação e comunicação</v>
      </c>
      <c r="H396" s="51" t="str">
        <f>IFERROR(VLOOKUP($B396,'Tabelas auxiliares'!$A$65:$C$102,3,FALSE),"")</f>
        <v>TELEFONIA / TI</v>
      </c>
      <c r="I396" t="s">
        <v>4285</v>
      </c>
      <c r="J396" t="s">
        <v>4723</v>
      </c>
      <c r="K396" t="s">
        <v>4726</v>
      </c>
      <c r="L396" t="s">
        <v>381</v>
      </c>
      <c r="M396" t="s">
        <v>4727</v>
      </c>
      <c r="N396" t="s">
        <v>177</v>
      </c>
      <c r="O396" t="s">
        <v>178</v>
      </c>
      <c r="P396" t="s">
        <v>288</v>
      </c>
      <c r="Q396" t="s">
        <v>179</v>
      </c>
      <c r="R396" t="s">
        <v>176</v>
      </c>
      <c r="S396" t="s">
        <v>120</v>
      </c>
      <c r="T396" t="s">
        <v>319</v>
      </c>
      <c r="U396" t="s">
        <v>4390</v>
      </c>
      <c r="V396" t="s">
        <v>824</v>
      </c>
      <c r="W396" t="s">
        <v>709</v>
      </c>
      <c r="X396" s="51" t="str">
        <f t="shared" si="6"/>
        <v>3</v>
      </c>
      <c r="Y396" s="51" t="str">
        <f>IF(T396="","",IF(AND(T396&lt;&gt;'Tabelas auxiliares'!$B$236,T396&lt;&gt;'Tabelas auxiliares'!$B$237),"FOLHA DE PESSOAL",IF(X396='Tabelas auxiliares'!$A$237,"CUSTEIO",IF(X396='Tabelas auxiliares'!$A$236,"INVESTIMENTO","ERRO - VERIFICAR"))))</f>
        <v>CUSTEIO</v>
      </c>
      <c r="Z396" s="44">
        <v>13600</v>
      </c>
      <c r="AC396" s="44">
        <v>13600</v>
      </c>
    </row>
    <row r="397" spans="1:29" x14ac:dyDescent="0.25">
      <c r="A397" t="s">
        <v>1111</v>
      </c>
      <c r="B397" s="73" t="s">
        <v>524</v>
      </c>
      <c r="C397" s="73" t="s">
        <v>1112</v>
      </c>
      <c r="D397" t="s">
        <v>79</v>
      </c>
      <c r="E397" t="s">
        <v>117</v>
      </c>
      <c r="F397" s="51" t="str">
        <f>IFERROR(VLOOKUP(D397,'Tabelas auxiliares'!$A$3:$B$61,2,FALSE),"")</f>
        <v>NTI - SUPRIMENTO DE INFORMÁTICA * D.U.C</v>
      </c>
      <c r="G397" s="51" t="str">
        <f>IFERROR(VLOOKUP($B397,'Tabelas auxiliares'!$A$65:$C$102,2,FALSE),"")</f>
        <v>Tecnologia da informação e comunicação</v>
      </c>
      <c r="H397" s="51" t="str">
        <f>IFERROR(VLOOKUP($B397,'Tabelas auxiliares'!$A$65:$C$102,3,FALSE),"")</f>
        <v>TELEFONIA / TI</v>
      </c>
      <c r="I397" t="s">
        <v>4285</v>
      </c>
      <c r="J397" t="s">
        <v>4723</v>
      </c>
      <c r="K397" t="s">
        <v>4728</v>
      </c>
      <c r="L397" t="s">
        <v>381</v>
      </c>
      <c r="M397" t="s">
        <v>4729</v>
      </c>
      <c r="N397" t="s">
        <v>177</v>
      </c>
      <c r="O397" t="s">
        <v>178</v>
      </c>
      <c r="P397" t="s">
        <v>288</v>
      </c>
      <c r="Q397" t="s">
        <v>179</v>
      </c>
      <c r="R397" t="s">
        <v>176</v>
      </c>
      <c r="S397" t="s">
        <v>120</v>
      </c>
      <c r="T397" t="s">
        <v>319</v>
      </c>
      <c r="U397" t="s">
        <v>4390</v>
      </c>
      <c r="V397" t="s">
        <v>824</v>
      </c>
      <c r="W397" t="s">
        <v>709</v>
      </c>
      <c r="X397" s="51" t="str">
        <f t="shared" si="6"/>
        <v>3</v>
      </c>
      <c r="Y397" s="51" t="str">
        <f>IF(T397="","",IF(AND(T397&lt;&gt;'Tabelas auxiliares'!$B$236,T397&lt;&gt;'Tabelas auxiliares'!$B$237),"FOLHA DE PESSOAL",IF(X397='Tabelas auxiliares'!$A$237,"CUSTEIO",IF(X397='Tabelas auxiliares'!$A$236,"INVESTIMENTO","ERRO - VERIFICAR"))))</f>
        <v>CUSTEIO</v>
      </c>
      <c r="Z397" s="44">
        <v>3817</v>
      </c>
      <c r="AC397" s="44">
        <v>3817</v>
      </c>
    </row>
    <row r="398" spans="1:29" x14ac:dyDescent="0.25">
      <c r="A398" t="s">
        <v>1111</v>
      </c>
      <c r="B398" s="73" t="s">
        <v>524</v>
      </c>
      <c r="C398" s="73" t="s">
        <v>1112</v>
      </c>
      <c r="D398" t="s">
        <v>83</v>
      </c>
      <c r="E398" t="s">
        <v>117</v>
      </c>
      <c r="F398" s="51" t="str">
        <f>IFERROR(VLOOKUP(D398,'Tabelas auxiliares'!$A$3:$B$61,2,FALSE),"")</f>
        <v>NETEL - NÚCLEO EDUCACIONAL DE TECNOLOGIAS E LÍNGUAS</v>
      </c>
      <c r="G398" s="51" t="str">
        <f>IFERROR(VLOOKUP($B398,'Tabelas auxiliares'!$A$65:$C$102,2,FALSE),"")</f>
        <v>Tecnologia da informação e comunicação</v>
      </c>
      <c r="H398" s="51" t="str">
        <f>IFERROR(VLOOKUP($B398,'Tabelas auxiliares'!$A$65:$C$102,3,FALSE),"")</f>
        <v>TELEFONIA / TI</v>
      </c>
      <c r="I398" t="s">
        <v>4730</v>
      </c>
      <c r="J398" t="s">
        <v>4731</v>
      </c>
      <c r="K398" t="s">
        <v>4732</v>
      </c>
      <c r="L398" t="s">
        <v>4733</v>
      </c>
      <c r="M398" t="s">
        <v>4734</v>
      </c>
      <c r="N398" t="s">
        <v>203</v>
      </c>
      <c r="O398" t="s">
        <v>178</v>
      </c>
      <c r="P398" t="s">
        <v>204</v>
      </c>
      <c r="Q398" t="s">
        <v>179</v>
      </c>
      <c r="R398" t="s">
        <v>176</v>
      </c>
      <c r="S398" t="s">
        <v>4115</v>
      </c>
      <c r="T398" t="s">
        <v>174</v>
      </c>
      <c r="U398" t="s">
        <v>121</v>
      </c>
      <c r="V398" t="s">
        <v>4342</v>
      </c>
      <c r="W398" t="s">
        <v>4343</v>
      </c>
      <c r="X398" s="51" t="str">
        <f t="shared" si="6"/>
        <v>4</v>
      </c>
      <c r="Y398" s="51" t="str">
        <f>IF(T398="","",IF(AND(T398&lt;&gt;'Tabelas auxiliares'!$B$236,T398&lt;&gt;'Tabelas auxiliares'!$B$237),"FOLHA DE PESSOAL",IF(X398='Tabelas auxiliares'!$A$237,"CUSTEIO",IF(X398='Tabelas auxiliares'!$A$236,"INVESTIMENTO","ERRO - VERIFICAR"))))</f>
        <v>INVESTIMENTO</v>
      </c>
      <c r="Z398" s="44">
        <v>750</v>
      </c>
      <c r="AA398" s="44">
        <v>750</v>
      </c>
    </row>
    <row r="399" spans="1:29" x14ac:dyDescent="0.25">
      <c r="A399" t="s">
        <v>1111</v>
      </c>
      <c r="B399" s="73" t="s">
        <v>527</v>
      </c>
      <c r="C399" s="73" t="s">
        <v>1112</v>
      </c>
      <c r="D399" t="s">
        <v>35</v>
      </c>
      <c r="E399" t="s">
        <v>117</v>
      </c>
      <c r="F399" s="51" t="str">
        <f>IFERROR(VLOOKUP(D399,'Tabelas auxiliares'!$A$3:$B$61,2,FALSE),"")</f>
        <v>PU - PREFEITURA UNIVERSITÁRIA</v>
      </c>
      <c r="G399" s="51" t="str">
        <f>IFERROR(VLOOKUP($B399,'Tabelas auxiliares'!$A$65:$C$102,2,FALSE),"")</f>
        <v>Obrigações tributárias e serviços financeiros</v>
      </c>
      <c r="H399" s="51" t="str">
        <f>IFERROR(VLOOKUP($B399,'Tabelas auxiliares'!$A$65:$C$102,3,FALSE),"")</f>
        <v xml:space="preserve">OBRIGAÇÕES TRIBUTÁRIAS / SEGURO COLETIVO PARA ALUNOS / SEGURO ESTAGIÁRIOS / SEGURO CARROS OFICIAIS / SEGURO PREDIAL / IMPORTAÇÃO (TAXAS/SEGURO) </v>
      </c>
      <c r="I399" t="s">
        <v>4735</v>
      </c>
      <c r="J399" t="s">
        <v>4736</v>
      </c>
      <c r="K399" t="s">
        <v>4737</v>
      </c>
      <c r="L399" t="s">
        <v>4738</v>
      </c>
      <c r="M399" t="s">
        <v>4739</v>
      </c>
      <c r="N399" t="s">
        <v>177</v>
      </c>
      <c r="O399" t="s">
        <v>3949</v>
      </c>
      <c r="P399" t="s">
        <v>3950</v>
      </c>
      <c r="Q399" t="s">
        <v>179</v>
      </c>
      <c r="R399" t="s">
        <v>176</v>
      </c>
      <c r="S399" t="s">
        <v>1150</v>
      </c>
      <c r="T399" t="s">
        <v>174</v>
      </c>
      <c r="U399" t="s">
        <v>3951</v>
      </c>
      <c r="V399" t="s">
        <v>798</v>
      </c>
      <c r="W399" t="s">
        <v>684</v>
      </c>
      <c r="X399" s="51" t="str">
        <f t="shared" si="6"/>
        <v>3</v>
      </c>
      <c r="Y399" s="51" t="str">
        <f>IF(T399="","",IF(AND(T399&lt;&gt;'Tabelas auxiliares'!$B$236,T399&lt;&gt;'Tabelas auxiliares'!$B$237),"FOLHA DE PESSOAL",IF(X399='Tabelas auxiliares'!$A$237,"CUSTEIO",IF(X399='Tabelas auxiliares'!$A$236,"INVESTIMENTO","ERRO - VERIFICAR"))))</f>
        <v>CUSTEIO</v>
      </c>
      <c r="Z399" s="44">
        <v>4365.8100000000004</v>
      </c>
      <c r="AA399" s="44">
        <v>4365.8100000000004</v>
      </c>
    </row>
    <row r="400" spans="1:29" x14ac:dyDescent="0.25">
      <c r="A400" t="s">
        <v>1111</v>
      </c>
      <c r="B400" s="73" t="s">
        <v>527</v>
      </c>
      <c r="C400" s="73" t="s">
        <v>1112</v>
      </c>
      <c r="D400" t="s">
        <v>35</v>
      </c>
      <c r="E400" t="s">
        <v>117</v>
      </c>
      <c r="F400" s="51" t="str">
        <f>IFERROR(VLOOKUP(D400,'Tabelas auxiliares'!$A$3:$B$61,2,FALSE),"")</f>
        <v>PU - PREFEITURA UNIVERSITÁRIA</v>
      </c>
      <c r="G400" s="51" t="str">
        <f>IFERROR(VLOOKUP($B400,'Tabelas auxiliares'!$A$65:$C$102,2,FALSE),"")</f>
        <v>Obrigações tributárias e serviços financeiros</v>
      </c>
      <c r="H400" s="51" t="str">
        <f>IFERROR(VLOOKUP($B400,'Tabelas auxiliares'!$A$65:$C$102,3,FALSE),"")</f>
        <v xml:space="preserve">OBRIGAÇÕES TRIBUTÁRIAS / SEGURO COLETIVO PARA ALUNOS / SEGURO ESTAGIÁRIOS / SEGURO CARROS OFICIAIS / SEGURO PREDIAL / IMPORTAÇÃO (TAXAS/SEGURO) </v>
      </c>
      <c r="I400" t="s">
        <v>4740</v>
      </c>
      <c r="J400" t="s">
        <v>4741</v>
      </c>
      <c r="K400" t="s">
        <v>4742</v>
      </c>
      <c r="L400" t="s">
        <v>4743</v>
      </c>
      <c r="M400" t="s">
        <v>4739</v>
      </c>
      <c r="N400" t="s">
        <v>177</v>
      </c>
      <c r="O400" t="s">
        <v>178</v>
      </c>
      <c r="P400" t="s">
        <v>288</v>
      </c>
      <c r="Q400" t="s">
        <v>179</v>
      </c>
      <c r="R400" t="s">
        <v>176</v>
      </c>
      <c r="S400" t="s">
        <v>120</v>
      </c>
      <c r="T400" t="s">
        <v>174</v>
      </c>
      <c r="U400" t="s">
        <v>119</v>
      </c>
      <c r="V400" t="s">
        <v>798</v>
      </c>
      <c r="W400" t="s">
        <v>684</v>
      </c>
      <c r="X400" s="51" t="str">
        <f t="shared" si="6"/>
        <v>3</v>
      </c>
      <c r="Y400" s="51" t="str">
        <f>IF(T400="","",IF(AND(T400&lt;&gt;'Tabelas auxiliares'!$B$236,T400&lt;&gt;'Tabelas auxiliares'!$B$237),"FOLHA DE PESSOAL",IF(X400='Tabelas auxiliares'!$A$237,"CUSTEIO",IF(X400='Tabelas auxiliares'!$A$236,"INVESTIMENTO","ERRO - VERIFICAR"))))</f>
        <v>CUSTEIO</v>
      </c>
      <c r="Z400" s="44">
        <v>17479.21</v>
      </c>
      <c r="AA400" s="44">
        <v>17479.21</v>
      </c>
    </row>
    <row r="401" spans="1:29" x14ac:dyDescent="0.25">
      <c r="A401" t="s">
        <v>1111</v>
      </c>
      <c r="B401" s="73" t="s">
        <v>527</v>
      </c>
      <c r="C401" s="73" t="s">
        <v>1112</v>
      </c>
      <c r="D401" t="s">
        <v>53</v>
      </c>
      <c r="E401" t="s">
        <v>117</v>
      </c>
      <c r="F401" s="51" t="str">
        <f>IFERROR(VLOOKUP(D401,'Tabelas auxiliares'!$A$3:$B$61,2,FALSE),"")</f>
        <v>PROGRAD - PRÓ-REITORIA DE GRADUAÇÃO</v>
      </c>
      <c r="G401" s="51" t="str">
        <f>IFERROR(VLOOKUP($B401,'Tabelas auxiliares'!$A$65:$C$102,2,FALSE),"")</f>
        <v>Obrigações tributárias e serviços financeiros</v>
      </c>
      <c r="H401" s="51" t="str">
        <f>IFERROR(VLOOKUP($B401,'Tabelas auxiliares'!$A$65:$C$102,3,FALSE),"")</f>
        <v xml:space="preserve">OBRIGAÇÕES TRIBUTÁRIAS / SEGURO COLETIVO PARA ALUNOS / SEGURO ESTAGIÁRIOS / SEGURO CARROS OFICIAIS / SEGURO PREDIAL / IMPORTAÇÃO (TAXAS/SEGURO) </v>
      </c>
      <c r="I401" t="s">
        <v>4744</v>
      </c>
      <c r="J401" t="s">
        <v>4745</v>
      </c>
      <c r="K401" t="s">
        <v>4746</v>
      </c>
      <c r="L401" t="s">
        <v>4747</v>
      </c>
      <c r="M401" t="s">
        <v>382</v>
      </c>
      <c r="N401" t="s">
        <v>177</v>
      </c>
      <c r="O401" t="s">
        <v>178</v>
      </c>
      <c r="P401" t="s">
        <v>288</v>
      </c>
      <c r="Q401" t="s">
        <v>179</v>
      </c>
      <c r="R401" t="s">
        <v>176</v>
      </c>
      <c r="S401" t="s">
        <v>120</v>
      </c>
      <c r="T401" t="s">
        <v>174</v>
      </c>
      <c r="U401" t="s">
        <v>119</v>
      </c>
      <c r="V401" t="s">
        <v>798</v>
      </c>
      <c r="W401" t="s">
        <v>684</v>
      </c>
      <c r="X401" s="51" t="str">
        <f t="shared" si="6"/>
        <v>3</v>
      </c>
      <c r="Y401" s="51" t="str">
        <f>IF(T401="","",IF(AND(T401&lt;&gt;'Tabelas auxiliares'!$B$236,T401&lt;&gt;'Tabelas auxiliares'!$B$237),"FOLHA DE PESSOAL",IF(X401='Tabelas auxiliares'!$A$237,"CUSTEIO",IF(X401='Tabelas auxiliares'!$A$236,"INVESTIMENTO","ERRO - VERIFICAR"))))</f>
        <v>CUSTEIO</v>
      </c>
      <c r="Z401" s="44">
        <v>3758.72</v>
      </c>
      <c r="AA401" s="44">
        <v>3610.88</v>
      </c>
      <c r="AC401" s="44">
        <v>147.84</v>
      </c>
    </row>
    <row r="402" spans="1:29" x14ac:dyDescent="0.25">
      <c r="A402" t="s">
        <v>1111</v>
      </c>
      <c r="B402" s="73" t="s">
        <v>527</v>
      </c>
      <c r="C402" s="73" t="s">
        <v>1112</v>
      </c>
      <c r="D402" t="s">
        <v>61</v>
      </c>
      <c r="E402" t="s">
        <v>117</v>
      </c>
      <c r="F402" s="51" t="str">
        <f>IFERROR(VLOOKUP(D402,'Tabelas auxiliares'!$A$3:$B$61,2,FALSE),"")</f>
        <v>PROAD - PRÓ-REITORIA DE ADMINISTRAÇÃO</v>
      </c>
      <c r="G402" s="51" t="str">
        <f>IFERROR(VLOOKUP($B402,'Tabelas auxiliares'!$A$65:$C$102,2,FALSE),"")</f>
        <v>Obrigações tributárias e serviços financeiros</v>
      </c>
      <c r="H402" s="51" t="str">
        <f>IFERROR(VLOOKUP($B402,'Tabelas auxiliares'!$A$65:$C$102,3,FALSE),"")</f>
        <v xml:space="preserve">OBRIGAÇÕES TRIBUTÁRIAS / SEGURO COLETIVO PARA ALUNOS / SEGURO ESTAGIÁRIOS / SEGURO CARROS OFICIAIS / SEGURO PREDIAL / IMPORTAÇÃO (TAXAS/SEGURO) </v>
      </c>
      <c r="I402" t="s">
        <v>4748</v>
      </c>
      <c r="J402" t="s">
        <v>1850</v>
      </c>
      <c r="K402" t="s">
        <v>4749</v>
      </c>
      <c r="L402" t="s">
        <v>383</v>
      </c>
      <c r="M402" t="s">
        <v>384</v>
      </c>
      <c r="N402" t="s">
        <v>177</v>
      </c>
      <c r="O402" t="s">
        <v>178</v>
      </c>
      <c r="P402" t="s">
        <v>288</v>
      </c>
      <c r="Q402" t="s">
        <v>179</v>
      </c>
      <c r="R402" t="s">
        <v>176</v>
      </c>
      <c r="S402" t="s">
        <v>120</v>
      </c>
      <c r="T402" t="s">
        <v>174</v>
      </c>
      <c r="U402" t="s">
        <v>119</v>
      </c>
      <c r="V402" t="s">
        <v>798</v>
      </c>
      <c r="W402" t="s">
        <v>684</v>
      </c>
      <c r="X402" s="51" t="str">
        <f t="shared" si="6"/>
        <v>3</v>
      </c>
      <c r="Y402" s="51" t="str">
        <f>IF(T402="","",IF(AND(T402&lt;&gt;'Tabelas auxiliares'!$B$236,T402&lt;&gt;'Tabelas auxiliares'!$B$237),"FOLHA DE PESSOAL",IF(X402='Tabelas auxiliares'!$A$237,"CUSTEIO",IF(X402='Tabelas auxiliares'!$A$236,"INVESTIMENTO","ERRO - VERIFICAR"))))</f>
        <v>CUSTEIO</v>
      </c>
      <c r="Z402" s="44">
        <v>1856.16</v>
      </c>
      <c r="AC402" s="44">
        <v>1856.16</v>
      </c>
    </row>
    <row r="403" spans="1:29" x14ac:dyDescent="0.25">
      <c r="A403" t="s">
        <v>1111</v>
      </c>
      <c r="B403" s="73" t="s">
        <v>527</v>
      </c>
      <c r="C403" s="73" t="s">
        <v>1112</v>
      </c>
      <c r="D403" t="s">
        <v>88</v>
      </c>
      <c r="E403" t="s">
        <v>117</v>
      </c>
      <c r="F403" s="51" t="str">
        <f>IFERROR(VLOOKUP(D403,'Tabelas auxiliares'!$A$3:$B$61,2,FALSE),"")</f>
        <v>SUGEPE - SUPERINTENDÊNCIA DE GESTÃO DE PESSOAS</v>
      </c>
      <c r="G403" s="51" t="str">
        <f>IFERROR(VLOOKUP($B403,'Tabelas auxiliares'!$A$65:$C$102,2,FALSE),"")</f>
        <v>Obrigações tributárias e serviços financeiros</v>
      </c>
      <c r="H403" s="51" t="str">
        <f>IFERROR(VLOOKUP($B403,'Tabelas auxiliares'!$A$65:$C$102,3,FALSE),"")</f>
        <v xml:space="preserve">OBRIGAÇÕES TRIBUTÁRIAS / SEGURO COLETIVO PARA ALUNOS / SEGURO ESTAGIÁRIOS / SEGURO CARROS OFICIAIS / SEGURO PREDIAL / IMPORTAÇÃO (TAXAS/SEGURO) </v>
      </c>
      <c r="I403" t="s">
        <v>4750</v>
      </c>
      <c r="J403" t="s">
        <v>2932</v>
      </c>
      <c r="K403" t="s">
        <v>4751</v>
      </c>
      <c r="L403" t="s">
        <v>385</v>
      </c>
      <c r="M403" t="s">
        <v>382</v>
      </c>
      <c r="N403" t="s">
        <v>177</v>
      </c>
      <c r="O403" t="s">
        <v>178</v>
      </c>
      <c r="P403" t="s">
        <v>288</v>
      </c>
      <c r="Q403" t="s">
        <v>179</v>
      </c>
      <c r="R403" t="s">
        <v>176</v>
      </c>
      <c r="S403" t="s">
        <v>120</v>
      </c>
      <c r="T403" t="s">
        <v>174</v>
      </c>
      <c r="U403" t="s">
        <v>119</v>
      </c>
      <c r="V403" t="s">
        <v>798</v>
      </c>
      <c r="W403" t="s">
        <v>684</v>
      </c>
      <c r="X403" s="51" t="str">
        <f t="shared" si="6"/>
        <v>3</v>
      </c>
      <c r="Y403" s="51" t="str">
        <f>IF(T403="","",IF(AND(T403&lt;&gt;'Tabelas auxiliares'!$B$236,T403&lt;&gt;'Tabelas auxiliares'!$B$237),"FOLHA DE PESSOAL",IF(X403='Tabelas auxiliares'!$A$237,"CUSTEIO",IF(X403='Tabelas auxiliares'!$A$236,"INVESTIMENTO","ERRO - VERIFICAR"))))</f>
        <v>CUSTEIO</v>
      </c>
      <c r="Z403" s="44">
        <v>2394.9899999999998</v>
      </c>
      <c r="AA403" s="44">
        <v>2394.9899999999998</v>
      </c>
    </row>
    <row r="404" spans="1:29" x14ac:dyDescent="0.25">
      <c r="A404" t="s">
        <v>1111</v>
      </c>
      <c r="B404" s="73" t="s">
        <v>527</v>
      </c>
      <c r="C404" s="73" t="s">
        <v>1112</v>
      </c>
      <c r="D404" t="s">
        <v>88</v>
      </c>
      <c r="E404" t="s">
        <v>117</v>
      </c>
      <c r="F404" s="51" t="str">
        <f>IFERROR(VLOOKUP(D404,'Tabelas auxiliares'!$A$3:$B$61,2,FALSE),"")</f>
        <v>SUGEPE - SUPERINTENDÊNCIA DE GESTÃO DE PESSOAS</v>
      </c>
      <c r="G404" s="51" t="str">
        <f>IFERROR(VLOOKUP($B404,'Tabelas auxiliares'!$A$65:$C$102,2,FALSE),"")</f>
        <v>Obrigações tributárias e serviços financeiros</v>
      </c>
      <c r="H404" s="51" t="str">
        <f>IFERROR(VLOOKUP($B404,'Tabelas auxiliares'!$A$65:$C$102,3,FALSE),"")</f>
        <v xml:space="preserve">OBRIGAÇÕES TRIBUTÁRIAS / SEGURO COLETIVO PARA ALUNOS / SEGURO ESTAGIÁRIOS / SEGURO CARROS OFICIAIS / SEGURO PREDIAL / IMPORTAÇÃO (TAXAS/SEGURO) </v>
      </c>
      <c r="I404" t="s">
        <v>4752</v>
      </c>
      <c r="J404" t="s">
        <v>2932</v>
      </c>
      <c r="K404" t="s">
        <v>4753</v>
      </c>
      <c r="L404" t="s">
        <v>385</v>
      </c>
      <c r="M404" t="s">
        <v>382</v>
      </c>
      <c r="N404" t="s">
        <v>177</v>
      </c>
      <c r="O404" t="s">
        <v>178</v>
      </c>
      <c r="P404" t="s">
        <v>288</v>
      </c>
      <c r="Q404" t="s">
        <v>179</v>
      </c>
      <c r="R404" t="s">
        <v>176</v>
      </c>
      <c r="S404" t="s">
        <v>120</v>
      </c>
      <c r="T404" t="s">
        <v>174</v>
      </c>
      <c r="U404" t="s">
        <v>119</v>
      </c>
      <c r="V404" t="s">
        <v>798</v>
      </c>
      <c r="W404" t="s">
        <v>684</v>
      </c>
      <c r="X404" s="51" t="str">
        <f t="shared" si="6"/>
        <v>3</v>
      </c>
      <c r="Y404" s="51" t="str">
        <f>IF(T404="","",IF(AND(T404&lt;&gt;'Tabelas auxiliares'!$B$236,T404&lt;&gt;'Tabelas auxiliares'!$B$237),"FOLHA DE PESSOAL",IF(X404='Tabelas auxiliares'!$A$237,"CUSTEIO",IF(X404='Tabelas auxiliares'!$A$236,"INVESTIMENTO","ERRO - VERIFICAR"))))</f>
        <v>CUSTEIO</v>
      </c>
      <c r="Z404" s="44">
        <v>2852.28</v>
      </c>
      <c r="AA404" s="44">
        <v>2529.88</v>
      </c>
      <c r="AC404" s="44">
        <v>322.39999999999998</v>
      </c>
    </row>
    <row r="405" spans="1:29" x14ac:dyDescent="0.25">
      <c r="A405" t="s">
        <v>1111</v>
      </c>
      <c r="B405" s="73" t="s">
        <v>530</v>
      </c>
      <c r="C405" s="73" t="s">
        <v>1112</v>
      </c>
      <c r="D405" t="s">
        <v>35</v>
      </c>
      <c r="E405" t="s">
        <v>117</v>
      </c>
      <c r="F405" s="51" t="str">
        <f>IFERROR(VLOOKUP(D405,'Tabelas auxiliares'!$A$3:$B$61,2,FALSE),"")</f>
        <v>PU - PREFEITURA UNIVERSITÁRIA</v>
      </c>
      <c r="G405" s="51" t="str">
        <f>IFERROR(VLOOKUP($B405,'Tabelas auxiliares'!$A$65:$C$102,2,FALSE),"")</f>
        <v>Transporte e locomoção comunitária</v>
      </c>
      <c r="H405" s="51" t="str">
        <f>IFERROR(VLOOKUP($B405,'Tabelas auxiliares'!$A$65:$C$102,3,FALSE),"")</f>
        <v>MOTORISTA / PNEUS FROTA OFICIAL / ABASTECIMENTO FROTA OFICIAL / TRANSPORTE EVENTUAL / TRANSPORTE INTERCAMPUS / IMPORTAÇÃO (fretes e transportes) / PEDÁGIO</v>
      </c>
      <c r="I405" t="s">
        <v>4754</v>
      </c>
      <c r="J405" t="s">
        <v>2935</v>
      </c>
      <c r="K405" t="s">
        <v>4755</v>
      </c>
      <c r="L405" t="s">
        <v>259</v>
      </c>
      <c r="M405" t="s">
        <v>260</v>
      </c>
      <c r="N405" t="s">
        <v>177</v>
      </c>
      <c r="O405" t="s">
        <v>178</v>
      </c>
      <c r="P405" t="s">
        <v>288</v>
      </c>
      <c r="Q405" t="s">
        <v>179</v>
      </c>
      <c r="R405" t="s">
        <v>176</v>
      </c>
      <c r="S405" t="s">
        <v>120</v>
      </c>
      <c r="T405" t="s">
        <v>174</v>
      </c>
      <c r="U405" t="s">
        <v>119</v>
      </c>
      <c r="V405" t="s">
        <v>799</v>
      </c>
      <c r="W405" t="s">
        <v>685</v>
      </c>
      <c r="X405" s="51" t="str">
        <f t="shared" si="6"/>
        <v>3</v>
      </c>
      <c r="Y405" s="51" t="str">
        <f>IF(T405="","",IF(AND(T405&lt;&gt;'Tabelas auxiliares'!$B$236,T405&lt;&gt;'Tabelas auxiliares'!$B$237),"FOLHA DE PESSOAL",IF(X405='Tabelas auxiliares'!$A$237,"CUSTEIO",IF(X405='Tabelas auxiliares'!$A$236,"INVESTIMENTO","ERRO - VERIFICAR"))))</f>
        <v>CUSTEIO</v>
      </c>
      <c r="Z405" s="44">
        <v>1238.92</v>
      </c>
      <c r="AA405" s="44">
        <v>70.59</v>
      </c>
      <c r="AC405" s="44">
        <v>1168.33</v>
      </c>
    </row>
    <row r="406" spans="1:29" x14ac:dyDescent="0.25">
      <c r="A406" t="s">
        <v>1111</v>
      </c>
      <c r="B406" s="73" t="s">
        <v>530</v>
      </c>
      <c r="C406" s="73" t="s">
        <v>1112</v>
      </c>
      <c r="D406" t="s">
        <v>35</v>
      </c>
      <c r="E406" t="s">
        <v>117</v>
      </c>
      <c r="F406" s="51" t="str">
        <f>IFERROR(VLOOKUP(D406,'Tabelas auxiliares'!$A$3:$B$61,2,FALSE),"")</f>
        <v>PU - PREFEITURA UNIVERSITÁRIA</v>
      </c>
      <c r="G406" s="51" t="str">
        <f>IFERROR(VLOOKUP($B406,'Tabelas auxiliares'!$A$65:$C$102,2,FALSE),"")</f>
        <v>Transporte e locomoção comunitária</v>
      </c>
      <c r="H406" s="51" t="str">
        <f>IFERROR(VLOOKUP($B406,'Tabelas auxiliares'!$A$65:$C$102,3,FALSE),"")</f>
        <v>MOTORISTA / PNEUS FROTA OFICIAL / ABASTECIMENTO FROTA OFICIAL / TRANSPORTE EVENTUAL / TRANSPORTE INTERCAMPUS / IMPORTAÇÃO (fretes e transportes) / PEDÁGIO</v>
      </c>
      <c r="I406" t="s">
        <v>4756</v>
      </c>
      <c r="J406" t="s">
        <v>1462</v>
      </c>
      <c r="K406" t="s">
        <v>4757</v>
      </c>
      <c r="L406" t="s">
        <v>4758</v>
      </c>
      <c r="M406" t="s">
        <v>386</v>
      </c>
      <c r="N406" t="s">
        <v>177</v>
      </c>
      <c r="O406" t="s">
        <v>178</v>
      </c>
      <c r="P406" t="s">
        <v>288</v>
      </c>
      <c r="Q406" t="s">
        <v>179</v>
      </c>
      <c r="R406" t="s">
        <v>176</v>
      </c>
      <c r="S406" t="s">
        <v>120</v>
      </c>
      <c r="T406" t="s">
        <v>174</v>
      </c>
      <c r="U406" t="s">
        <v>119</v>
      </c>
      <c r="V406" t="s">
        <v>795</v>
      </c>
      <c r="W406" t="s">
        <v>681</v>
      </c>
      <c r="X406" s="51" t="str">
        <f t="shared" si="6"/>
        <v>3</v>
      </c>
      <c r="Y406" s="51" t="str">
        <f>IF(T406="","",IF(AND(T406&lt;&gt;'Tabelas auxiliares'!$B$236,T406&lt;&gt;'Tabelas auxiliares'!$B$237),"FOLHA DE PESSOAL",IF(X406='Tabelas auxiliares'!$A$237,"CUSTEIO",IF(X406='Tabelas auxiliares'!$A$236,"INVESTIMENTO","ERRO - VERIFICAR"))))</f>
        <v>CUSTEIO</v>
      </c>
      <c r="Z406" s="44">
        <v>205803.86</v>
      </c>
      <c r="AC406" s="44">
        <v>205803.86</v>
      </c>
    </row>
    <row r="407" spans="1:29" x14ac:dyDescent="0.25">
      <c r="A407" t="s">
        <v>1111</v>
      </c>
      <c r="B407" s="73" t="s">
        <v>530</v>
      </c>
      <c r="C407" s="73" t="s">
        <v>1112</v>
      </c>
      <c r="D407" t="s">
        <v>35</v>
      </c>
      <c r="E407" t="s">
        <v>117</v>
      </c>
      <c r="F407" s="51" t="str">
        <f>IFERROR(VLOOKUP(D407,'Tabelas auxiliares'!$A$3:$B$61,2,FALSE),"")</f>
        <v>PU - PREFEITURA UNIVERSITÁRIA</v>
      </c>
      <c r="G407" s="51" t="str">
        <f>IFERROR(VLOOKUP($B407,'Tabelas auxiliares'!$A$65:$C$102,2,FALSE),"")</f>
        <v>Transporte e locomoção comunitária</v>
      </c>
      <c r="H407" s="51" t="str">
        <f>IFERROR(VLOOKUP($B407,'Tabelas auxiliares'!$A$65:$C$102,3,FALSE),"")</f>
        <v>MOTORISTA / PNEUS FROTA OFICIAL / ABASTECIMENTO FROTA OFICIAL / TRANSPORTE EVENTUAL / TRANSPORTE INTERCAMPUS / IMPORTAÇÃO (fretes e transportes) / PEDÁGIO</v>
      </c>
      <c r="I407" t="s">
        <v>4759</v>
      </c>
      <c r="J407" t="s">
        <v>2937</v>
      </c>
      <c r="K407" t="s">
        <v>4760</v>
      </c>
      <c r="L407" t="s">
        <v>261</v>
      </c>
      <c r="M407" t="s">
        <v>262</v>
      </c>
      <c r="N407" t="s">
        <v>177</v>
      </c>
      <c r="O407" t="s">
        <v>178</v>
      </c>
      <c r="P407" t="s">
        <v>288</v>
      </c>
      <c r="Q407" t="s">
        <v>179</v>
      </c>
      <c r="R407" t="s">
        <v>176</v>
      </c>
      <c r="S407" t="s">
        <v>120</v>
      </c>
      <c r="T407" t="s">
        <v>174</v>
      </c>
      <c r="U407" t="s">
        <v>119</v>
      </c>
      <c r="V407" t="s">
        <v>800</v>
      </c>
      <c r="W407" t="s">
        <v>686</v>
      </c>
      <c r="X407" s="51" t="str">
        <f t="shared" si="6"/>
        <v>3</v>
      </c>
      <c r="Y407" s="51" t="str">
        <f>IF(T407="","",IF(AND(T407&lt;&gt;'Tabelas auxiliares'!$B$236,T407&lt;&gt;'Tabelas auxiliares'!$B$237),"FOLHA DE PESSOAL",IF(X407='Tabelas auxiliares'!$A$237,"CUSTEIO",IF(X407='Tabelas auxiliares'!$A$236,"INVESTIMENTO","ERRO - VERIFICAR"))))</f>
        <v>CUSTEIO</v>
      </c>
      <c r="Z407" s="44">
        <v>650885.47</v>
      </c>
      <c r="AC407" s="44">
        <v>650885.47</v>
      </c>
    </row>
    <row r="408" spans="1:29" x14ac:dyDescent="0.25">
      <c r="A408" t="s">
        <v>1111</v>
      </c>
      <c r="B408" s="73" t="s">
        <v>530</v>
      </c>
      <c r="C408" s="73" t="s">
        <v>1112</v>
      </c>
      <c r="D408" t="s">
        <v>35</v>
      </c>
      <c r="E408" t="s">
        <v>117</v>
      </c>
      <c r="F408" s="51" t="str">
        <f>IFERROR(VLOOKUP(D408,'Tabelas auxiliares'!$A$3:$B$61,2,FALSE),"")</f>
        <v>PU - PREFEITURA UNIVERSITÁRIA</v>
      </c>
      <c r="G408" s="51" t="str">
        <f>IFERROR(VLOOKUP($B408,'Tabelas auxiliares'!$A$65:$C$102,2,FALSE),"")</f>
        <v>Transporte e locomoção comunitária</v>
      </c>
      <c r="H408" s="51" t="str">
        <f>IFERROR(VLOOKUP($B408,'Tabelas auxiliares'!$A$65:$C$102,3,FALSE),"")</f>
        <v>MOTORISTA / PNEUS FROTA OFICIAL / ABASTECIMENTO FROTA OFICIAL / TRANSPORTE EVENTUAL / TRANSPORTE INTERCAMPUS / IMPORTAÇÃO (fretes e transportes) / PEDÁGIO</v>
      </c>
      <c r="I408" t="s">
        <v>4761</v>
      </c>
      <c r="J408" t="s">
        <v>2908</v>
      </c>
      <c r="K408" t="s">
        <v>4762</v>
      </c>
      <c r="L408" t="s">
        <v>387</v>
      </c>
      <c r="M408" t="s">
        <v>388</v>
      </c>
      <c r="N408" t="s">
        <v>177</v>
      </c>
      <c r="O408" t="s">
        <v>178</v>
      </c>
      <c r="P408" t="s">
        <v>288</v>
      </c>
      <c r="Q408" t="s">
        <v>179</v>
      </c>
      <c r="R408" t="s">
        <v>176</v>
      </c>
      <c r="S408" t="s">
        <v>120</v>
      </c>
      <c r="T408" t="s">
        <v>174</v>
      </c>
      <c r="U408" t="s">
        <v>119</v>
      </c>
      <c r="V408" t="s">
        <v>828</v>
      </c>
      <c r="W408" t="s">
        <v>713</v>
      </c>
      <c r="X408" s="51" t="str">
        <f t="shared" si="6"/>
        <v>3</v>
      </c>
      <c r="Y408" s="51" t="str">
        <f>IF(T408="","",IF(AND(T408&lt;&gt;'Tabelas auxiliares'!$B$236,T408&lt;&gt;'Tabelas auxiliares'!$B$237),"FOLHA DE PESSOAL",IF(X408='Tabelas auxiliares'!$A$237,"CUSTEIO",IF(X408='Tabelas auxiliares'!$A$236,"INVESTIMENTO","ERRO - VERIFICAR"))))</f>
        <v>CUSTEIO</v>
      </c>
      <c r="Z408" s="44">
        <v>27958.55</v>
      </c>
      <c r="AC408" s="44">
        <v>27958.55</v>
      </c>
    </row>
    <row r="409" spans="1:29" x14ac:dyDescent="0.25">
      <c r="A409" t="s">
        <v>1111</v>
      </c>
      <c r="B409" t="s">
        <v>530</v>
      </c>
      <c r="C409" t="s">
        <v>1112</v>
      </c>
      <c r="D409" t="s">
        <v>35</v>
      </c>
      <c r="E409" t="s">
        <v>117</v>
      </c>
      <c r="F409" s="51" t="str">
        <f>IFERROR(VLOOKUP(D409,'Tabelas auxiliares'!$A$3:$B$61,2,FALSE),"")</f>
        <v>PU - PREFEITURA UNIVERSITÁRIA</v>
      </c>
      <c r="G409" s="51" t="str">
        <f>IFERROR(VLOOKUP($B409,'Tabelas auxiliares'!$A$65:$C$102,2,FALSE),"")</f>
        <v>Transporte e locomoção comunitária</v>
      </c>
      <c r="H409" s="51" t="str">
        <f>IFERROR(VLOOKUP($B409,'Tabelas auxiliares'!$A$65:$C$102,3,FALSE),"")</f>
        <v>MOTORISTA / PNEUS FROTA OFICIAL / ABASTECIMENTO FROTA OFICIAL / TRANSPORTE EVENTUAL / TRANSPORTE INTERCAMPUS / IMPORTAÇÃO (fretes e transportes) / PEDÁGIO</v>
      </c>
      <c r="I409" t="s">
        <v>3336</v>
      </c>
      <c r="J409" t="s">
        <v>2908</v>
      </c>
      <c r="K409" t="s">
        <v>4763</v>
      </c>
      <c r="L409" t="s">
        <v>4764</v>
      </c>
      <c r="M409" t="s">
        <v>388</v>
      </c>
      <c r="N409" t="s">
        <v>177</v>
      </c>
      <c r="O409" t="s">
        <v>178</v>
      </c>
      <c r="P409" t="s">
        <v>288</v>
      </c>
      <c r="Q409" t="s">
        <v>179</v>
      </c>
      <c r="R409" t="s">
        <v>176</v>
      </c>
      <c r="S409" t="s">
        <v>120</v>
      </c>
      <c r="T409" t="s">
        <v>174</v>
      </c>
      <c r="U409" t="s">
        <v>119</v>
      </c>
      <c r="V409" t="s">
        <v>801</v>
      </c>
      <c r="W409" t="s">
        <v>687</v>
      </c>
      <c r="X409" s="51" t="str">
        <f t="shared" si="6"/>
        <v>3</v>
      </c>
      <c r="Y409" s="51" t="str">
        <f>IF(T409="","",IF(AND(T409&lt;&gt;'Tabelas auxiliares'!$B$236,T409&lt;&gt;'Tabelas auxiliares'!$B$237),"FOLHA DE PESSOAL",IF(X409='Tabelas auxiliares'!$A$237,"CUSTEIO",IF(X409='Tabelas auxiliares'!$A$236,"INVESTIMENTO","ERRO - VERIFICAR"))))</f>
        <v>CUSTEIO</v>
      </c>
      <c r="Z409" s="44">
        <v>33613.620000000003</v>
      </c>
      <c r="AC409" s="44">
        <v>33613.620000000003</v>
      </c>
    </row>
    <row r="410" spans="1:29" x14ac:dyDescent="0.25">
      <c r="A410" t="s">
        <v>1111</v>
      </c>
      <c r="B410" t="s">
        <v>530</v>
      </c>
      <c r="C410" t="s">
        <v>1112</v>
      </c>
      <c r="D410" t="s">
        <v>35</v>
      </c>
      <c r="E410" t="s">
        <v>117</v>
      </c>
      <c r="F410" s="51" t="str">
        <f>IFERROR(VLOOKUP(D410,'Tabelas auxiliares'!$A$3:$B$61,2,FALSE),"")</f>
        <v>PU - PREFEITURA UNIVERSITÁRIA</v>
      </c>
      <c r="G410" s="51" t="str">
        <f>IFERROR(VLOOKUP($B410,'Tabelas auxiliares'!$A$65:$C$102,2,FALSE),"")</f>
        <v>Transporte e locomoção comunitária</v>
      </c>
      <c r="H410" s="51" t="str">
        <f>IFERROR(VLOOKUP($B410,'Tabelas auxiliares'!$A$65:$C$102,3,FALSE),"")</f>
        <v>MOTORISTA / PNEUS FROTA OFICIAL / ABASTECIMENTO FROTA OFICIAL / TRANSPORTE EVENTUAL / TRANSPORTE INTERCAMPUS / IMPORTAÇÃO (fretes e transportes) / PEDÁGIO</v>
      </c>
      <c r="I410" t="s">
        <v>3336</v>
      </c>
      <c r="J410" t="s">
        <v>2908</v>
      </c>
      <c r="K410" t="s">
        <v>4763</v>
      </c>
      <c r="L410" t="s">
        <v>4764</v>
      </c>
      <c r="M410" t="s">
        <v>388</v>
      </c>
      <c r="N410" t="s">
        <v>177</v>
      </c>
      <c r="O410" t="s">
        <v>178</v>
      </c>
      <c r="P410" t="s">
        <v>288</v>
      </c>
      <c r="Q410" t="s">
        <v>179</v>
      </c>
      <c r="R410" t="s">
        <v>176</v>
      </c>
      <c r="S410" t="s">
        <v>120</v>
      </c>
      <c r="T410" t="s">
        <v>174</v>
      </c>
      <c r="U410" t="s">
        <v>119</v>
      </c>
      <c r="V410" t="s">
        <v>802</v>
      </c>
      <c r="W410" t="s">
        <v>688</v>
      </c>
      <c r="X410" s="51" t="str">
        <f t="shared" si="6"/>
        <v>3</v>
      </c>
      <c r="Y410" s="51" t="str">
        <f>IF(T410="","",IF(AND(T410&lt;&gt;'Tabelas auxiliares'!$B$236,T410&lt;&gt;'Tabelas auxiliares'!$B$237),"FOLHA DE PESSOAL",IF(X410='Tabelas auxiliares'!$A$237,"CUSTEIO",IF(X410='Tabelas auxiliares'!$A$236,"INVESTIMENTO","ERRO - VERIFICAR"))))</f>
        <v>CUSTEIO</v>
      </c>
      <c r="Z410" s="44">
        <v>1311.99</v>
      </c>
      <c r="AC410" s="44">
        <v>1311.99</v>
      </c>
    </row>
    <row r="411" spans="1:29" x14ac:dyDescent="0.25">
      <c r="A411" t="s">
        <v>1111</v>
      </c>
      <c r="B411" t="s">
        <v>530</v>
      </c>
      <c r="C411" t="s">
        <v>1112</v>
      </c>
      <c r="D411" t="s">
        <v>35</v>
      </c>
      <c r="E411" t="s">
        <v>117</v>
      </c>
      <c r="F411" s="51" t="str">
        <f>IFERROR(VLOOKUP(D411,'Tabelas auxiliares'!$A$3:$B$61,2,FALSE),"")</f>
        <v>PU - PREFEITURA UNIVERSITÁRIA</v>
      </c>
      <c r="G411" s="51" t="str">
        <f>IFERROR(VLOOKUP($B411,'Tabelas auxiliares'!$A$65:$C$102,2,FALSE),"")</f>
        <v>Transporte e locomoção comunitária</v>
      </c>
      <c r="H411" s="51" t="str">
        <f>IFERROR(VLOOKUP($B411,'Tabelas auxiliares'!$A$65:$C$102,3,FALSE),"")</f>
        <v>MOTORISTA / PNEUS FROTA OFICIAL / ABASTECIMENTO FROTA OFICIAL / TRANSPORTE EVENTUAL / TRANSPORTE INTERCAMPUS / IMPORTAÇÃO (fretes e transportes) / PEDÁGIO</v>
      </c>
      <c r="I411" t="s">
        <v>3682</v>
      </c>
      <c r="J411" t="s">
        <v>2937</v>
      </c>
      <c r="K411" t="s">
        <v>4765</v>
      </c>
      <c r="L411" t="s">
        <v>261</v>
      </c>
      <c r="M411" t="s">
        <v>262</v>
      </c>
      <c r="N411" t="s">
        <v>182</v>
      </c>
      <c r="O411" t="s">
        <v>178</v>
      </c>
      <c r="P411" t="s">
        <v>2954</v>
      </c>
      <c r="Q411" t="s">
        <v>179</v>
      </c>
      <c r="R411" t="s">
        <v>176</v>
      </c>
      <c r="S411" t="s">
        <v>120</v>
      </c>
      <c r="T411" t="s">
        <v>319</v>
      </c>
      <c r="U411" t="s">
        <v>4169</v>
      </c>
      <c r="V411" t="s">
        <v>800</v>
      </c>
      <c r="W411" t="s">
        <v>686</v>
      </c>
      <c r="X411" s="51" t="str">
        <f t="shared" si="6"/>
        <v>3</v>
      </c>
      <c r="Y411" s="51" t="str">
        <f>IF(T411="","",IF(AND(T411&lt;&gt;'Tabelas auxiliares'!$B$236,T411&lt;&gt;'Tabelas auxiliares'!$B$237),"FOLHA DE PESSOAL",IF(X411='Tabelas auxiliares'!$A$237,"CUSTEIO",IF(X411='Tabelas auxiliares'!$A$236,"INVESTIMENTO","ERRO - VERIFICAR"))))</f>
        <v>CUSTEIO</v>
      </c>
      <c r="Z411" s="44">
        <v>45920</v>
      </c>
      <c r="AC411" s="44">
        <v>45920</v>
      </c>
    </row>
    <row r="412" spans="1:29" x14ac:dyDescent="0.25">
      <c r="A412" t="s">
        <v>1111</v>
      </c>
      <c r="B412" t="s">
        <v>530</v>
      </c>
      <c r="C412" t="s">
        <v>1112</v>
      </c>
      <c r="D412" t="s">
        <v>39</v>
      </c>
      <c r="E412" t="s">
        <v>117</v>
      </c>
      <c r="F412" s="51" t="str">
        <f>IFERROR(VLOOKUP(D412,'Tabelas auxiliares'!$A$3:$B$61,2,FALSE),"")</f>
        <v>PU - LOCAÇÃO DE VEÍCULOS * D.U.C</v>
      </c>
      <c r="G412" s="51" t="str">
        <f>IFERROR(VLOOKUP($B412,'Tabelas auxiliares'!$A$65:$C$102,2,FALSE),"")</f>
        <v>Transporte e locomoção comunitária</v>
      </c>
      <c r="H412" s="51" t="str">
        <f>IFERROR(VLOOKUP($B412,'Tabelas auxiliares'!$A$65:$C$102,3,FALSE),"")</f>
        <v>MOTORISTA / PNEUS FROTA OFICIAL / ABASTECIMENTO FROTA OFICIAL / TRANSPORTE EVENTUAL / TRANSPORTE INTERCAMPUS / IMPORTAÇÃO (fretes e transportes) / PEDÁGIO</v>
      </c>
      <c r="I412" t="s">
        <v>4766</v>
      </c>
      <c r="J412" t="s">
        <v>2944</v>
      </c>
      <c r="K412" t="s">
        <v>4767</v>
      </c>
      <c r="L412" t="s">
        <v>263</v>
      </c>
      <c r="M412" t="s">
        <v>389</v>
      </c>
      <c r="N412" t="s">
        <v>177</v>
      </c>
      <c r="O412" t="s">
        <v>178</v>
      </c>
      <c r="P412" t="s">
        <v>288</v>
      </c>
      <c r="Q412" t="s">
        <v>179</v>
      </c>
      <c r="R412" t="s">
        <v>176</v>
      </c>
      <c r="S412" t="s">
        <v>120</v>
      </c>
      <c r="T412" t="s">
        <v>174</v>
      </c>
      <c r="U412" t="s">
        <v>119</v>
      </c>
      <c r="V412" t="s">
        <v>803</v>
      </c>
      <c r="W412" t="s">
        <v>690</v>
      </c>
      <c r="X412" s="51" t="str">
        <f t="shared" si="6"/>
        <v>3</v>
      </c>
      <c r="Y412" s="51" t="str">
        <f>IF(T412="","",IF(AND(T412&lt;&gt;'Tabelas auxiliares'!$B$236,T412&lt;&gt;'Tabelas auxiliares'!$B$237),"FOLHA DE PESSOAL",IF(X412='Tabelas auxiliares'!$A$237,"CUSTEIO",IF(X412='Tabelas auxiliares'!$A$236,"INVESTIMENTO","ERRO - VERIFICAR"))))</f>
        <v>CUSTEIO</v>
      </c>
      <c r="Z412" s="44">
        <v>18220</v>
      </c>
      <c r="AA412" s="44">
        <v>673.2</v>
      </c>
      <c r="AC412" s="44">
        <v>17546.8</v>
      </c>
    </row>
    <row r="413" spans="1:29" x14ac:dyDescent="0.25">
      <c r="A413" t="s">
        <v>1111</v>
      </c>
      <c r="B413" t="s">
        <v>530</v>
      </c>
      <c r="C413" t="s">
        <v>1112</v>
      </c>
      <c r="D413" t="s">
        <v>39</v>
      </c>
      <c r="E413" t="s">
        <v>117</v>
      </c>
      <c r="F413" s="51" t="str">
        <f>IFERROR(VLOOKUP(D413,'Tabelas auxiliares'!$A$3:$B$61,2,FALSE),"")</f>
        <v>PU - LOCAÇÃO DE VEÍCULOS * D.U.C</v>
      </c>
      <c r="G413" s="51" t="str">
        <f>IFERROR(VLOOKUP($B413,'Tabelas auxiliares'!$A$65:$C$102,2,FALSE),"")</f>
        <v>Transporte e locomoção comunitária</v>
      </c>
      <c r="H413" s="51" t="str">
        <f>IFERROR(VLOOKUP($B413,'Tabelas auxiliares'!$A$65:$C$102,3,FALSE),"")</f>
        <v>MOTORISTA / PNEUS FROTA OFICIAL / ABASTECIMENTO FROTA OFICIAL / TRANSPORTE EVENTUAL / TRANSPORTE INTERCAMPUS / IMPORTAÇÃO (fretes e transportes) / PEDÁGIO</v>
      </c>
      <c r="I413" t="s">
        <v>4766</v>
      </c>
      <c r="J413" t="s">
        <v>2944</v>
      </c>
      <c r="K413" t="s">
        <v>4768</v>
      </c>
      <c r="L413" t="s">
        <v>263</v>
      </c>
      <c r="M413" t="s">
        <v>264</v>
      </c>
      <c r="N413" t="s">
        <v>177</v>
      </c>
      <c r="O413" t="s">
        <v>178</v>
      </c>
      <c r="P413" t="s">
        <v>288</v>
      </c>
      <c r="Q413" t="s">
        <v>179</v>
      </c>
      <c r="R413" t="s">
        <v>176</v>
      </c>
      <c r="S413" t="s">
        <v>120</v>
      </c>
      <c r="T413" t="s">
        <v>174</v>
      </c>
      <c r="U413" t="s">
        <v>119</v>
      </c>
      <c r="V413" t="s">
        <v>803</v>
      </c>
      <c r="W413" t="s">
        <v>690</v>
      </c>
      <c r="X413" s="51" t="str">
        <f t="shared" si="6"/>
        <v>3</v>
      </c>
      <c r="Y413" s="51" t="str">
        <f>IF(T413="","",IF(AND(T413&lt;&gt;'Tabelas auxiliares'!$B$236,T413&lt;&gt;'Tabelas auxiliares'!$B$237),"FOLHA DE PESSOAL",IF(X413='Tabelas auxiliares'!$A$237,"CUSTEIO",IF(X413='Tabelas auxiliares'!$A$236,"INVESTIMENTO","ERRO - VERIFICAR"))))</f>
        <v>CUSTEIO</v>
      </c>
      <c r="Z413" s="44">
        <v>42383.199999999997</v>
      </c>
      <c r="AA413" s="44">
        <v>10</v>
      </c>
      <c r="AC413" s="44">
        <v>42373.2</v>
      </c>
    </row>
    <row r="414" spans="1:29" x14ac:dyDescent="0.25">
      <c r="A414" t="s">
        <v>1111</v>
      </c>
      <c r="B414" t="s">
        <v>530</v>
      </c>
      <c r="C414" t="s">
        <v>1112</v>
      </c>
      <c r="D414" t="s">
        <v>39</v>
      </c>
      <c r="E414" t="s">
        <v>117</v>
      </c>
      <c r="F414" s="51" t="str">
        <f>IFERROR(VLOOKUP(D414,'Tabelas auxiliares'!$A$3:$B$61,2,FALSE),"")</f>
        <v>PU - LOCAÇÃO DE VEÍCULOS * D.U.C</v>
      </c>
      <c r="G414" s="51" t="str">
        <f>IFERROR(VLOOKUP($B414,'Tabelas auxiliares'!$A$65:$C$102,2,FALSE),"")</f>
        <v>Transporte e locomoção comunitária</v>
      </c>
      <c r="H414" s="51" t="str">
        <f>IFERROR(VLOOKUP($B414,'Tabelas auxiliares'!$A$65:$C$102,3,FALSE),"")</f>
        <v>MOTORISTA / PNEUS FROTA OFICIAL / ABASTECIMENTO FROTA OFICIAL / TRANSPORTE EVENTUAL / TRANSPORTE INTERCAMPUS / IMPORTAÇÃO (fretes e transportes) / PEDÁGIO</v>
      </c>
      <c r="I414" t="s">
        <v>4769</v>
      </c>
      <c r="J414" t="s">
        <v>2944</v>
      </c>
      <c r="K414" t="s">
        <v>4770</v>
      </c>
      <c r="L414" t="s">
        <v>263</v>
      </c>
      <c r="M414" t="s">
        <v>389</v>
      </c>
      <c r="N414" t="s">
        <v>177</v>
      </c>
      <c r="O414" t="s">
        <v>178</v>
      </c>
      <c r="P414" t="s">
        <v>288</v>
      </c>
      <c r="Q414" t="s">
        <v>179</v>
      </c>
      <c r="R414" t="s">
        <v>176</v>
      </c>
      <c r="S414" t="s">
        <v>120</v>
      </c>
      <c r="T414" t="s">
        <v>174</v>
      </c>
      <c r="U414" t="s">
        <v>119</v>
      </c>
      <c r="V414" t="s">
        <v>803</v>
      </c>
      <c r="W414" t="s">
        <v>690</v>
      </c>
      <c r="X414" s="51" t="str">
        <f t="shared" si="6"/>
        <v>3</v>
      </c>
      <c r="Y414" s="51" t="str">
        <f>IF(T414="","",IF(AND(T414&lt;&gt;'Tabelas auxiliares'!$B$236,T414&lt;&gt;'Tabelas auxiliares'!$B$237),"FOLHA DE PESSOAL",IF(X414='Tabelas auxiliares'!$A$237,"CUSTEIO",IF(X414='Tabelas auxiliares'!$A$236,"INVESTIMENTO","ERRO - VERIFICAR"))))</f>
        <v>CUSTEIO</v>
      </c>
      <c r="Z414" s="44">
        <v>23500</v>
      </c>
      <c r="AA414" s="44">
        <v>44</v>
      </c>
      <c r="AC414" s="44">
        <v>23456</v>
      </c>
    </row>
    <row r="415" spans="1:29" x14ac:dyDescent="0.25">
      <c r="A415" t="s">
        <v>1111</v>
      </c>
      <c r="B415" t="s">
        <v>530</v>
      </c>
      <c r="C415" t="s">
        <v>1112</v>
      </c>
      <c r="D415" t="s">
        <v>39</v>
      </c>
      <c r="E415" t="s">
        <v>117</v>
      </c>
      <c r="F415" s="51" t="str">
        <f>IFERROR(VLOOKUP(D415,'Tabelas auxiliares'!$A$3:$B$61,2,FALSE),"")</f>
        <v>PU - LOCAÇÃO DE VEÍCULOS * D.U.C</v>
      </c>
      <c r="G415" s="51" t="str">
        <f>IFERROR(VLOOKUP($B415,'Tabelas auxiliares'!$A$65:$C$102,2,FALSE),"")</f>
        <v>Transporte e locomoção comunitária</v>
      </c>
      <c r="H415" s="51" t="str">
        <f>IFERROR(VLOOKUP($B415,'Tabelas auxiliares'!$A$65:$C$102,3,FALSE),"")</f>
        <v>MOTORISTA / PNEUS FROTA OFICIAL / ABASTECIMENTO FROTA OFICIAL / TRANSPORTE EVENTUAL / TRANSPORTE INTERCAMPUS / IMPORTAÇÃO (fretes e transportes) / PEDÁGIO</v>
      </c>
      <c r="I415" t="s">
        <v>4769</v>
      </c>
      <c r="J415" t="s">
        <v>2944</v>
      </c>
      <c r="K415" t="s">
        <v>4771</v>
      </c>
      <c r="L415" t="s">
        <v>263</v>
      </c>
      <c r="M415" t="s">
        <v>264</v>
      </c>
      <c r="N415" t="s">
        <v>177</v>
      </c>
      <c r="O415" t="s">
        <v>178</v>
      </c>
      <c r="P415" t="s">
        <v>288</v>
      </c>
      <c r="Q415" t="s">
        <v>179</v>
      </c>
      <c r="R415" t="s">
        <v>176</v>
      </c>
      <c r="S415" t="s">
        <v>120</v>
      </c>
      <c r="T415" t="s">
        <v>174</v>
      </c>
      <c r="U415" t="s">
        <v>119</v>
      </c>
      <c r="V415" t="s">
        <v>803</v>
      </c>
      <c r="W415" t="s">
        <v>690</v>
      </c>
      <c r="X415" s="51" t="str">
        <f t="shared" si="6"/>
        <v>3</v>
      </c>
      <c r="Y415" s="51" t="str">
        <f>IF(T415="","",IF(AND(T415&lt;&gt;'Tabelas auxiliares'!$B$236,T415&lt;&gt;'Tabelas auxiliares'!$B$237),"FOLHA DE PESSOAL",IF(X415='Tabelas auxiliares'!$A$237,"CUSTEIO",IF(X415='Tabelas auxiliares'!$A$236,"INVESTIMENTO","ERRO - VERIFICAR"))))</f>
        <v>CUSTEIO</v>
      </c>
      <c r="Z415" s="44">
        <v>28070</v>
      </c>
      <c r="AA415" s="44">
        <v>1633.4</v>
      </c>
      <c r="AC415" s="44">
        <v>26436.6</v>
      </c>
    </row>
    <row r="416" spans="1:29" x14ac:dyDescent="0.25">
      <c r="A416" t="s">
        <v>1111</v>
      </c>
      <c r="B416" t="s">
        <v>530</v>
      </c>
      <c r="C416" t="s">
        <v>1112</v>
      </c>
      <c r="D416" t="s">
        <v>61</v>
      </c>
      <c r="E416" t="s">
        <v>117</v>
      </c>
      <c r="F416" s="51" t="str">
        <f>IFERROR(VLOOKUP(D416,'Tabelas auxiliares'!$A$3:$B$61,2,FALSE),"")</f>
        <v>PROAD - PRÓ-REITORIA DE ADMINISTRAÇÃO</v>
      </c>
      <c r="G416" s="51" t="str">
        <f>IFERROR(VLOOKUP($B416,'Tabelas auxiliares'!$A$65:$C$102,2,FALSE),"")</f>
        <v>Transporte e locomoção comunitária</v>
      </c>
      <c r="H416" s="51" t="str">
        <f>IFERROR(VLOOKUP($B416,'Tabelas auxiliares'!$A$65:$C$102,3,FALSE),"")</f>
        <v>MOTORISTA / PNEUS FROTA OFICIAL / ABASTECIMENTO FROTA OFICIAL / TRANSPORTE EVENTUAL / TRANSPORTE INTERCAMPUS / IMPORTAÇÃO (fretes e transportes) / PEDÁGIO</v>
      </c>
      <c r="I416" t="s">
        <v>3304</v>
      </c>
      <c r="J416" t="s">
        <v>4772</v>
      </c>
      <c r="K416" t="s">
        <v>4773</v>
      </c>
      <c r="L416" t="s">
        <v>4774</v>
      </c>
      <c r="M416" t="s">
        <v>1863</v>
      </c>
      <c r="N416" t="s">
        <v>177</v>
      </c>
      <c r="O416" t="s">
        <v>178</v>
      </c>
      <c r="P416" t="s">
        <v>288</v>
      </c>
      <c r="Q416" t="s">
        <v>179</v>
      </c>
      <c r="R416" t="s">
        <v>176</v>
      </c>
      <c r="S416" t="s">
        <v>120</v>
      </c>
      <c r="T416" t="s">
        <v>174</v>
      </c>
      <c r="U416" t="s">
        <v>119</v>
      </c>
      <c r="V416" t="s">
        <v>724</v>
      </c>
      <c r="W416" t="s">
        <v>636</v>
      </c>
      <c r="X416" s="51" t="str">
        <f t="shared" si="6"/>
        <v>3</v>
      </c>
      <c r="Y416" s="51" t="str">
        <f>IF(T416="","",IF(AND(T416&lt;&gt;'Tabelas auxiliares'!$B$236,T416&lt;&gt;'Tabelas auxiliares'!$B$237),"FOLHA DE PESSOAL",IF(X416='Tabelas auxiliares'!$A$237,"CUSTEIO",IF(X416='Tabelas auxiliares'!$A$236,"INVESTIMENTO","ERRO - VERIFICAR"))))</f>
        <v>CUSTEIO</v>
      </c>
      <c r="Z416" s="44">
        <v>7108.32</v>
      </c>
      <c r="AA416" s="44">
        <v>1807.19</v>
      </c>
      <c r="AC416" s="44">
        <v>5301.13</v>
      </c>
    </row>
    <row r="417" spans="1:29" x14ac:dyDescent="0.25">
      <c r="A417" t="s">
        <v>1111</v>
      </c>
      <c r="B417" t="s">
        <v>533</v>
      </c>
      <c r="C417" t="s">
        <v>1112</v>
      </c>
      <c r="D417" t="s">
        <v>63</v>
      </c>
      <c r="E417" t="s">
        <v>117</v>
      </c>
      <c r="F417" s="51" t="str">
        <f>IFERROR(VLOOKUP(D417,'Tabelas auxiliares'!$A$3:$B$61,2,FALSE),"")</f>
        <v>PROAD - PASSAGENS * D.U.C</v>
      </c>
      <c r="G417" s="51" t="str">
        <f>IFERROR(VLOOKUP($B417,'Tabelas auxiliares'!$A$65:$C$102,2,FALSE),"")</f>
        <v>Diárias e passagens nacionais</v>
      </c>
      <c r="H417" s="51" t="str">
        <f>IFERROR(VLOOKUP($B417,'Tabelas auxiliares'!$A$65:$C$102,3,FALSE),"")</f>
        <v>PASSAGENS NACIONAIS / DIÁRIAS NACIONAIS / REEMBOLSO DE PASSAGENS TERRESTRES</v>
      </c>
      <c r="I417" t="s">
        <v>4775</v>
      </c>
      <c r="J417" t="s">
        <v>3002</v>
      </c>
      <c r="K417" t="s">
        <v>4776</v>
      </c>
      <c r="L417" t="s">
        <v>4777</v>
      </c>
      <c r="M417" t="s">
        <v>390</v>
      </c>
      <c r="N417" t="s">
        <v>177</v>
      </c>
      <c r="O417" t="s">
        <v>178</v>
      </c>
      <c r="P417" t="s">
        <v>288</v>
      </c>
      <c r="Q417" t="s">
        <v>179</v>
      </c>
      <c r="R417" t="s">
        <v>176</v>
      </c>
      <c r="S417" t="s">
        <v>120</v>
      </c>
      <c r="T417" t="s">
        <v>174</v>
      </c>
      <c r="U417" t="s">
        <v>119</v>
      </c>
      <c r="V417" t="s">
        <v>829</v>
      </c>
      <c r="W417" t="s">
        <v>714</v>
      </c>
      <c r="X417" s="51" t="str">
        <f t="shared" si="6"/>
        <v>3</v>
      </c>
      <c r="Y417" s="51" t="str">
        <f>IF(T417="","",IF(AND(T417&lt;&gt;'Tabelas auxiliares'!$B$236,T417&lt;&gt;'Tabelas auxiliares'!$B$237),"FOLHA DE PESSOAL",IF(X417='Tabelas auxiliares'!$A$237,"CUSTEIO",IF(X417='Tabelas auxiliares'!$A$236,"INVESTIMENTO","ERRO - VERIFICAR"))))</f>
        <v>CUSTEIO</v>
      </c>
      <c r="Z417" s="44">
        <v>18818.189999999999</v>
      </c>
      <c r="AA417" s="44">
        <v>18818.189999999999</v>
      </c>
    </row>
    <row r="418" spans="1:29" x14ac:dyDescent="0.25">
      <c r="A418" t="s">
        <v>1111</v>
      </c>
      <c r="B418" t="s">
        <v>533</v>
      </c>
      <c r="C418" t="s">
        <v>1112</v>
      </c>
      <c r="D418" t="s">
        <v>63</v>
      </c>
      <c r="E418" t="s">
        <v>117</v>
      </c>
      <c r="F418" s="51" t="str">
        <f>IFERROR(VLOOKUP(D418,'Tabelas auxiliares'!$A$3:$B$61,2,FALSE),"")</f>
        <v>PROAD - PASSAGENS * D.U.C</v>
      </c>
      <c r="G418" s="51" t="str">
        <f>IFERROR(VLOOKUP($B418,'Tabelas auxiliares'!$A$65:$C$102,2,FALSE),"")</f>
        <v>Diárias e passagens nacionais</v>
      </c>
      <c r="H418" s="51" t="str">
        <f>IFERROR(VLOOKUP($B418,'Tabelas auxiliares'!$A$65:$C$102,3,FALSE),"")</f>
        <v>PASSAGENS NACIONAIS / DIÁRIAS NACIONAIS / REEMBOLSO DE PASSAGENS TERRESTRES</v>
      </c>
      <c r="I418" t="s">
        <v>4775</v>
      </c>
      <c r="J418" t="s">
        <v>3002</v>
      </c>
      <c r="K418" t="s">
        <v>4778</v>
      </c>
      <c r="L418" t="s">
        <v>4779</v>
      </c>
      <c r="M418" t="s">
        <v>390</v>
      </c>
      <c r="N418" t="s">
        <v>177</v>
      </c>
      <c r="O418" t="s">
        <v>178</v>
      </c>
      <c r="P418" t="s">
        <v>288</v>
      </c>
      <c r="Q418" t="s">
        <v>179</v>
      </c>
      <c r="R418" t="s">
        <v>176</v>
      </c>
      <c r="S418" t="s">
        <v>120</v>
      </c>
      <c r="T418" t="s">
        <v>174</v>
      </c>
      <c r="U418" t="s">
        <v>119</v>
      </c>
      <c r="V418" t="s">
        <v>830</v>
      </c>
      <c r="W418" t="s">
        <v>715</v>
      </c>
      <c r="X418" s="51" t="str">
        <f t="shared" si="6"/>
        <v>3</v>
      </c>
      <c r="Y418" s="51" t="str">
        <f>IF(T418="","",IF(AND(T418&lt;&gt;'Tabelas auxiliares'!$B$236,T418&lt;&gt;'Tabelas auxiliares'!$B$237),"FOLHA DE PESSOAL",IF(X418='Tabelas auxiliares'!$A$237,"CUSTEIO",IF(X418='Tabelas auxiliares'!$A$236,"INVESTIMENTO","ERRO - VERIFICAR"))))</f>
        <v>CUSTEIO</v>
      </c>
      <c r="Z418" s="44">
        <v>16509.04</v>
      </c>
      <c r="AA418" s="44">
        <v>16509.04</v>
      </c>
    </row>
    <row r="419" spans="1:29" x14ac:dyDescent="0.25">
      <c r="A419" t="s">
        <v>1111</v>
      </c>
      <c r="B419" t="s">
        <v>533</v>
      </c>
      <c r="C419" t="s">
        <v>1112</v>
      </c>
      <c r="D419" t="s">
        <v>63</v>
      </c>
      <c r="E419" t="s">
        <v>117</v>
      </c>
      <c r="F419" s="51" t="str">
        <f>IFERROR(VLOOKUP(D419,'Tabelas auxiliares'!$A$3:$B$61,2,FALSE),"")</f>
        <v>PROAD - PASSAGENS * D.U.C</v>
      </c>
      <c r="G419" s="51" t="str">
        <f>IFERROR(VLOOKUP($B419,'Tabelas auxiliares'!$A$65:$C$102,2,FALSE),"")</f>
        <v>Diárias e passagens nacionais</v>
      </c>
      <c r="H419" s="51" t="str">
        <f>IFERROR(VLOOKUP($B419,'Tabelas auxiliares'!$A$65:$C$102,3,FALSE),"")</f>
        <v>PASSAGENS NACIONAIS / DIÁRIAS NACIONAIS / REEMBOLSO DE PASSAGENS TERRESTRES</v>
      </c>
      <c r="I419" t="s">
        <v>4775</v>
      </c>
      <c r="J419" t="s">
        <v>3002</v>
      </c>
      <c r="K419" t="s">
        <v>4780</v>
      </c>
      <c r="L419" t="s">
        <v>4781</v>
      </c>
      <c r="M419" t="s">
        <v>390</v>
      </c>
      <c r="N419" t="s">
        <v>177</v>
      </c>
      <c r="O419" t="s">
        <v>178</v>
      </c>
      <c r="P419" t="s">
        <v>288</v>
      </c>
      <c r="Q419" t="s">
        <v>179</v>
      </c>
      <c r="R419" t="s">
        <v>176</v>
      </c>
      <c r="S419" t="s">
        <v>120</v>
      </c>
      <c r="T419" t="s">
        <v>174</v>
      </c>
      <c r="U419" t="s">
        <v>119</v>
      </c>
      <c r="V419" t="s">
        <v>829</v>
      </c>
      <c r="W419" t="s">
        <v>714</v>
      </c>
      <c r="X419" s="51" t="str">
        <f t="shared" si="6"/>
        <v>3</v>
      </c>
      <c r="Y419" s="51" t="str">
        <f>IF(T419="","",IF(AND(T419&lt;&gt;'Tabelas auxiliares'!$B$236,T419&lt;&gt;'Tabelas auxiliares'!$B$237),"FOLHA DE PESSOAL",IF(X419='Tabelas auxiliares'!$A$237,"CUSTEIO",IF(X419='Tabelas auxiliares'!$A$236,"INVESTIMENTO","ERRO - VERIFICAR"))))</f>
        <v>CUSTEIO</v>
      </c>
      <c r="Z419" s="44">
        <v>757.08</v>
      </c>
      <c r="AA419" s="44">
        <v>757.08</v>
      </c>
    </row>
    <row r="420" spans="1:29" x14ac:dyDescent="0.25">
      <c r="A420" t="s">
        <v>1111</v>
      </c>
      <c r="B420" t="s">
        <v>533</v>
      </c>
      <c r="C420" t="s">
        <v>1112</v>
      </c>
      <c r="D420" t="s">
        <v>63</v>
      </c>
      <c r="E420" t="s">
        <v>117</v>
      </c>
      <c r="F420" s="51" t="str">
        <f>IFERROR(VLOOKUP(D420,'Tabelas auxiliares'!$A$3:$B$61,2,FALSE),"")</f>
        <v>PROAD - PASSAGENS * D.U.C</v>
      </c>
      <c r="G420" s="51" t="str">
        <f>IFERROR(VLOOKUP($B420,'Tabelas auxiliares'!$A$65:$C$102,2,FALSE),"")</f>
        <v>Diárias e passagens nacionais</v>
      </c>
      <c r="H420" s="51" t="str">
        <f>IFERROR(VLOOKUP($B420,'Tabelas auxiliares'!$A$65:$C$102,3,FALSE),"")</f>
        <v>PASSAGENS NACIONAIS / DIÁRIAS NACIONAIS / REEMBOLSO DE PASSAGENS TERRESTRES</v>
      </c>
      <c r="I420" t="s">
        <v>4782</v>
      </c>
      <c r="J420" t="s">
        <v>4783</v>
      </c>
      <c r="K420" t="s">
        <v>4784</v>
      </c>
      <c r="L420" t="s">
        <v>4785</v>
      </c>
      <c r="M420" t="s">
        <v>176</v>
      </c>
      <c r="N420" t="s">
        <v>177</v>
      </c>
      <c r="O420" t="s">
        <v>178</v>
      </c>
      <c r="P420" t="s">
        <v>288</v>
      </c>
      <c r="Q420" t="s">
        <v>179</v>
      </c>
      <c r="R420" t="s">
        <v>176</v>
      </c>
      <c r="S420" t="s">
        <v>120</v>
      </c>
      <c r="T420" t="s">
        <v>174</v>
      </c>
      <c r="U420" t="s">
        <v>119</v>
      </c>
      <c r="V420" t="s">
        <v>831</v>
      </c>
      <c r="W420" t="s">
        <v>716</v>
      </c>
      <c r="X420" s="51" t="str">
        <f t="shared" si="6"/>
        <v>3</v>
      </c>
      <c r="Y420" s="51" t="str">
        <f>IF(T420="","",IF(AND(T420&lt;&gt;'Tabelas auxiliares'!$B$236,T420&lt;&gt;'Tabelas auxiliares'!$B$237),"FOLHA DE PESSOAL",IF(X420='Tabelas auxiliares'!$A$237,"CUSTEIO",IF(X420='Tabelas auxiliares'!$A$236,"INVESTIMENTO","ERRO - VERIFICAR"))))</f>
        <v>CUSTEIO</v>
      </c>
      <c r="Z420" s="44">
        <v>348.64</v>
      </c>
      <c r="AA420" s="44">
        <v>348.64</v>
      </c>
    </row>
    <row r="421" spans="1:29" x14ac:dyDescent="0.25">
      <c r="A421" t="s">
        <v>1111</v>
      </c>
      <c r="B421" t="s">
        <v>533</v>
      </c>
      <c r="C421" t="s">
        <v>1112</v>
      </c>
      <c r="D421" t="s">
        <v>63</v>
      </c>
      <c r="E421" t="s">
        <v>117</v>
      </c>
      <c r="F421" s="51" t="str">
        <f>IFERROR(VLOOKUP(D421,'Tabelas auxiliares'!$A$3:$B$61,2,FALSE),"")</f>
        <v>PROAD - PASSAGENS * D.U.C</v>
      </c>
      <c r="G421" s="51" t="str">
        <f>IFERROR(VLOOKUP($B421,'Tabelas auxiliares'!$A$65:$C$102,2,FALSE),"")</f>
        <v>Diárias e passagens nacionais</v>
      </c>
      <c r="H421" s="51" t="str">
        <f>IFERROR(VLOOKUP($B421,'Tabelas auxiliares'!$A$65:$C$102,3,FALSE),"")</f>
        <v>PASSAGENS NACIONAIS / DIÁRIAS NACIONAIS / REEMBOLSO DE PASSAGENS TERRESTRES</v>
      </c>
      <c r="I421" t="s">
        <v>4786</v>
      </c>
      <c r="J421" t="s">
        <v>3002</v>
      </c>
      <c r="K421" t="s">
        <v>4787</v>
      </c>
      <c r="L421" t="s">
        <v>391</v>
      </c>
      <c r="M421" t="s">
        <v>390</v>
      </c>
      <c r="N421" t="s">
        <v>177</v>
      </c>
      <c r="O421" t="s">
        <v>178</v>
      </c>
      <c r="P421" t="s">
        <v>288</v>
      </c>
      <c r="Q421" t="s">
        <v>179</v>
      </c>
      <c r="R421" t="s">
        <v>176</v>
      </c>
      <c r="S421" t="s">
        <v>120</v>
      </c>
      <c r="T421" t="s">
        <v>174</v>
      </c>
      <c r="U421" t="s">
        <v>119</v>
      </c>
      <c r="V421" t="s">
        <v>830</v>
      </c>
      <c r="W421" t="s">
        <v>715</v>
      </c>
      <c r="X421" s="51" t="str">
        <f t="shared" si="6"/>
        <v>3</v>
      </c>
      <c r="Y421" s="51" t="str">
        <f>IF(T421="","",IF(AND(T421&lt;&gt;'Tabelas auxiliares'!$B$236,T421&lt;&gt;'Tabelas auxiliares'!$B$237),"FOLHA DE PESSOAL",IF(X421='Tabelas auxiliares'!$A$237,"CUSTEIO",IF(X421='Tabelas auxiliares'!$A$236,"INVESTIMENTO","ERRO - VERIFICAR"))))</f>
        <v>CUSTEIO</v>
      </c>
      <c r="Z421" s="44">
        <v>26108.639999999999</v>
      </c>
      <c r="AC421" s="44">
        <v>26108.639999999999</v>
      </c>
    </row>
    <row r="422" spans="1:29" x14ac:dyDescent="0.25">
      <c r="A422" t="s">
        <v>1111</v>
      </c>
      <c r="B422" t="s">
        <v>533</v>
      </c>
      <c r="C422" t="s">
        <v>1112</v>
      </c>
      <c r="D422" t="s">
        <v>63</v>
      </c>
      <c r="E422" t="s">
        <v>117</v>
      </c>
      <c r="F422" s="51" t="str">
        <f>IFERROR(VLOOKUP(D422,'Tabelas auxiliares'!$A$3:$B$61,2,FALSE),"")</f>
        <v>PROAD - PASSAGENS * D.U.C</v>
      </c>
      <c r="G422" s="51" t="str">
        <f>IFERROR(VLOOKUP($B422,'Tabelas auxiliares'!$A$65:$C$102,2,FALSE),"")</f>
        <v>Diárias e passagens nacionais</v>
      </c>
      <c r="H422" s="51" t="str">
        <f>IFERROR(VLOOKUP($B422,'Tabelas auxiliares'!$A$65:$C$102,3,FALSE),"")</f>
        <v>PASSAGENS NACIONAIS / DIÁRIAS NACIONAIS / REEMBOLSO DE PASSAGENS TERRESTRES</v>
      </c>
      <c r="I422" t="s">
        <v>4786</v>
      </c>
      <c r="J422" t="s">
        <v>3002</v>
      </c>
      <c r="K422" t="s">
        <v>4788</v>
      </c>
      <c r="L422" t="s">
        <v>391</v>
      </c>
      <c r="M422" t="s">
        <v>390</v>
      </c>
      <c r="N422" t="s">
        <v>177</v>
      </c>
      <c r="O422" t="s">
        <v>178</v>
      </c>
      <c r="P422" t="s">
        <v>288</v>
      </c>
      <c r="Q422" t="s">
        <v>179</v>
      </c>
      <c r="R422" t="s">
        <v>176</v>
      </c>
      <c r="S422" t="s">
        <v>120</v>
      </c>
      <c r="T422" t="s">
        <v>174</v>
      </c>
      <c r="U422" t="s">
        <v>119</v>
      </c>
      <c r="V422" t="s">
        <v>829</v>
      </c>
      <c r="W422" t="s">
        <v>714</v>
      </c>
      <c r="X422" s="51" t="str">
        <f t="shared" si="6"/>
        <v>3</v>
      </c>
      <c r="Y422" s="51" t="str">
        <f>IF(T422="","",IF(AND(T422&lt;&gt;'Tabelas auxiliares'!$B$236,T422&lt;&gt;'Tabelas auxiliares'!$B$237),"FOLHA DE PESSOAL",IF(X422='Tabelas auxiliares'!$A$237,"CUSTEIO",IF(X422='Tabelas auxiliares'!$A$236,"INVESTIMENTO","ERRO - VERIFICAR"))))</f>
        <v>CUSTEIO</v>
      </c>
      <c r="Z422" s="44">
        <v>100000</v>
      </c>
      <c r="AA422" s="44">
        <v>27437</v>
      </c>
      <c r="AC422" s="44">
        <v>72563</v>
      </c>
    </row>
    <row r="423" spans="1:29" x14ac:dyDescent="0.25">
      <c r="A423" t="s">
        <v>1111</v>
      </c>
      <c r="B423" t="s">
        <v>533</v>
      </c>
      <c r="C423" t="s">
        <v>1112</v>
      </c>
      <c r="D423" t="s">
        <v>63</v>
      </c>
      <c r="E423" t="s">
        <v>117</v>
      </c>
      <c r="F423" s="51" t="str">
        <f>IFERROR(VLOOKUP(D423,'Tabelas auxiliares'!$A$3:$B$61,2,FALSE),"")</f>
        <v>PROAD - PASSAGENS * D.U.C</v>
      </c>
      <c r="G423" s="51" t="str">
        <f>IFERROR(VLOOKUP($B423,'Tabelas auxiliares'!$A$65:$C$102,2,FALSE),"")</f>
        <v>Diárias e passagens nacionais</v>
      </c>
      <c r="H423" s="51" t="str">
        <f>IFERROR(VLOOKUP($B423,'Tabelas auxiliares'!$A$65:$C$102,3,FALSE),"")</f>
        <v>PASSAGENS NACIONAIS / DIÁRIAS NACIONAIS / REEMBOLSO DE PASSAGENS TERRESTRES</v>
      </c>
      <c r="I423" t="s">
        <v>4789</v>
      </c>
      <c r="J423" t="s">
        <v>3002</v>
      </c>
      <c r="K423" t="s">
        <v>4790</v>
      </c>
      <c r="L423" t="s">
        <v>4791</v>
      </c>
      <c r="M423" t="s">
        <v>390</v>
      </c>
      <c r="N423" t="s">
        <v>177</v>
      </c>
      <c r="O423" t="s">
        <v>178</v>
      </c>
      <c r="P423" t="s">
        <v>288</v>
      </c>
      <c r="Q423" t="s">
        <v>179</v>
      </c>
      <c r="R423" t="s">
        <v>176</v>
      </c>
      <c r="S423" t="s">
        <v>120</v>
      </c>
      <c r="T423" t="s">
        <v>174</v>
      </c>
      <c r="U423" t="s">
        <v>119</v>
      </c>
      <c r="V423" t="s">
        <v>798</v>
      </c>
      <c r="W423" t="s">
        <v>684</v>
      </c>
      <c r="X423" s="51" t="str">
        <f t="shared" si="6"/>
        <v>3</v>
      </c>
      <c r="Y423" s="51" t="str">
        <f>IF(T423="","",IF(AND(T423&lt;&gt;'Tabelas auxiliares'!$B$236,T423&lt;&gt;'Tabelas auxiliares'!$B$237),"FOLHA DE PESSOAL",IF(X423='Tabelas auxiliares'!$A$237,"CUSTEIO",IF(X423='Tabelas auxiliares'!$A$236,"INVESTIMENTO","ERRO - VERIFICAR"))))</f>
        <v>CUSTEIO</v>
      </c>
      <c r="Z423" s="44">
        <v>3636.8</v>
      </c>
      <c r="AC423" s="44">
        <v>3636.8</v>
      </c>
    </row>
    <row r="424" spans="1:29" x14ac:dyDescent="0.25">
      <c r="F424" s="51" t="str">
        <f>IFERROR(VLOOKUP(D424,'Tabelas auxiliares'!$A$3:$B$61,2,FALSE),"")</f>
        <v/>
      </c>
      <c r="G424" s="51" t="str">
        <f>IFERROR(VLOOKUP($B424,'Tabelas auxiliares'!$A$65:$C$102,2,FALSE),"")</f>
        <v/>
      </c>
      <c r="H424" s="51" t="str">
        <f>IFERROR(VLOOKUP($B424,'Tabelas auxiliares'!$A$65:$C$102,3,FALSE),"")</f>
        <v/>
      </c>
      <c r="X424" s="51" t="str">
        <f t="shared" si="6"/>
        <v/>
      </c>
      <c r="Y424" s="51" t="str">
        <f>IF(T424="","",IF(AND(T424&lt;&gt;'Tabelas auxiliares'!$B$236,T424&lt;&gt;'Tabelas auxiliares'!$B$237),"FOLHA DE PESSOAL",IF(X424='Tabelas auxiliares'!$A$237,"CUSTEIO",IF(X424='Tabelas auxiliares'!$A$236,"INVESTIMENTO","ERRO - VERIFICAR"))))</f>
        <v/>
      </c>
      <c r="Z424" s="66"/>
    </row>
    <row r="425" spans="1:29" x14ac:dyDescent="0.25">
      <c r="F425" s="51" t="str">
        <f>IFERROR(VLOOKUP(D425,'Tabelas auxiliares'!$A$3:$B$61,2,FALSE),"")</f>
        <v/>
      </c>
      <c r="G425" s="51" t="str">
        <f>IFERROR(VLOOKUP($B425,'Tabelas auxiliares'!$A$65:$C$102,2,FALSE),"")</f>
        <v/>
      </c>
      <c r="H425" s="51" t="str">
        <f>IFERROR(VLOOKUP($B425,'Tabelas auxiliares'!$A$65:$C$102,3,FALSE),"")</f>
        <v/>
      </c>
      <c r="X425" s="51" t="str">
        <f t="shared" si="6"/>
        <v/>
      </c>
      <c r="Y425" s="51" t="str">
        <f>IF(T425="","",IF(AND(T425&lt;&gt;'Tabelas auxiliares'!$B$236,T425&lt;&gt;'Tabelas auxiliares'!$B$237),"FOLHA DE PESSOAL",IF(X425='Tabelas auxiliares'!$A$237,"CUSTEIO",IF(X425='Tabelas auxiliares'!$A$236,"INVESTIMENTO","ERRO - VERIFICAR"))))</f>
        <v/>
      </c>
      <c r="Z425" s="66"/>
    </row>
    <row r="426" spans="1:29" x14ac:dyDescent="0.25">
      <c r="F426" s="51" t="str">
        <f>IFERROR(VLOOKUP(D426,'Tabelas auxiliares'!$A$3:$B$61,2,FALSE),"")</f>
        <v/>
      </c>
      <c r="G426" s="51" t="str">
        <f>IFERROR(VLOOKUP($B426,'Tabelas auxiliares'!$A$65:$C$102,2,FALSE),"")</f>
        <v/>
      </c>
      <c r="H426" s="51" t="str">
        <f>IFERROR(VLOOKUP($B426,'Tabelas auxiliares'!$A$65:$C$102,3,FALSE),"")</f>
        <v/>
      </c>
      <c r="X426" s="51" t="str">
        <f t="shared" si="6"/>
        <v/>
      </c>
      <c r="Y426" s="51" t="str">
        <f>IF(T426="","",IF(AND(T426&lt;&gt;'Tabelas auxiliares'!$B$236,T426&lt;&gt;'Tabelas auxiliares'!$B$237),"FOLHA DE PESSOAL",IF(X426='Tabelas auxiliares'!$A$237,"CUSTEIO",IF(X426='Tabelas auxiliares'!$A$236,"INVESTIMENTO","ERRO - VERIFICAR"))))</f>
        <v/>
      </c>
      <c r="Z426" s="66"/>
    </row>
    <row r="427" spans="1:29" x14ac:dyDescent="0.25">
      <c r="F427" s="51" t="str">
        <f>IFERROR(VLOOKUP(D427,'Tabelas auxiliares'!$A$3:$B$61,2,FALSE),"")</f>
        <v/>
      </c>
      <c r="G427" s="51" t="str">
        <f>IFERROR(VLOOKUP($B427,'Tabelas auxiliares'!$A$65:$C$102,2,FALSE),"")</f>
        <v/>
      </c>
      <c r="H427" s="51" t="str">
        <f>IFERROR(VLOOKUP($B427,'Tabelas auxiliares'!$A$65:$C$102,3,FALSE),"")</f>
        <v/>
      </c>
      <c r="X427" s="51" t="str">
        <f t="shared" si="6"/>
        <v/>
      </c>
      <c r="Y427" s="51" t="str">
        <f>IF(T427="","",IF(AND(T427&lt;&gt;'Tabelas auxiliares'!$B$236,T427&lt;&gt;'Tabelas auxiliares'!$B$237),"FOLHA DE PESSOAL",IF(X427='Tabelas auxiliares'!$A$237,"CUSTEIO",IF(X427='Tabelas auxiliares'!$A$236,"INVESTIMENTO","ERRO - VERIFICAR"))))</f>
        <v/>
      </c>
      <c r="Z427" s="66"/>
    </row>
    <row r="428" spans="1:29" x14ac:dyDescent="0.25">
      <c r="F428" s="51" t="str">
        <f>IFERROR(VLOOKUP(D428,'Tabelas auxiliares'!$A$3:$B$61,2,FALSE),"")</f>
        <v/>
      </c>
      <c r="G428" s="51" t="str">
        <f>IFERROR(VLOOKUP($B428,'Tabelas auxiliares'!$A$65:$C$102,2,FALSE),"")</f>
        <v/>
      </c>
      <c r="H428" s="51" t="str">
        <f>IFERROR(VLOOKUP($B428,'Tabelas auxiliares'!$A$65:$C$102,3,FALSE),"")</f>
        <v/>
      </c>
      <c r="X428" s="51" t="str">
        <f t="shared" si="6"/>
        <v/>
      </c>
      <c r="Y428" s="51" t="str">
        <f>IF(T428="","",IF(AND(T428&lt;&gt;'Tabelas auxiliares'!$B$236,T428&lt;&gt;'Tabelas auxiliares'!$B$237),"FOLHA DE PESSOAL",IF(X428='Tabelas auxiliares'!$A$237,"CUSTEIO",IF(X428='Tabelas auxiliares'!$A$236,"INVESTIMENTO","ERRO - VERIFICAR"))))</f>
        <v/>
      </c>
      <c r="Z428" s="66"/>
    </row>
    <row r="429" spans="1:29" x14ac:dyDescent="0.25">
      <c r="F429" s="51" t="str">
        <f>IFERROR(VLOOKUP(D429,'Tabelas auxiliares'!$A$3:$B$61,2,FALSE),"")</f>
        <v/>
      </c>
      <c r="G429" s="51" t="str">
        <f>IFERROR(VLOOKUP($B429,'Tabelas auxiliares'!$A$65:$C$102,2,FALSE),"")</f>
        <v/>
      </c>
      <c r="H429" s="51" t="str">
        <f>IFERROR(VLOOKUP($B429,'Tabelas auxiliares'!$A$65:$C$102,3,FALSE),"")</f>
        <v/>
      </c>
      <c r="X429" s="51" t="str">
        <f t="shared" si="6"/>
        <v/>
      </c>
      <c r="Y429" s="51" t="str">
        <f>IF(T429="","",IF(AND(T429&lt;&gt;'Tabelas auxiliares'!$B$236,T429&lt;&gt;'Tabelas auxiliares'!$B$237),"FOLHA DE PESSOAL",IF(X429='Tabelas auxiliares'!$A$237,"CUSTEIO",IF(X429='Tabelas auxiliares'!$A$236,"INVESTIMENTO","ERRO - VERIFICAR"))))</f>
        <v/>
      </c>
      <c r="Z429" s="66"/>
    </row>
    <row r="430" spans="1:29" x14ac:dyDescent="0.25">
      <c r="F430" s="51" t="str">
        <f>IFERROR(VLOOKUP(D430,'Tabelas auxiliares'!$A$3:$B$61,2,FALSE),"")</f>
        <v/>
      </c>
      <c r="G430" s="51" t="str">
        <f>IFERROR(VLOOKUP($B430,'Tabelas auxiliares'!$A$65:$C$102,2,FALSE),"")</f>
        <v/>
      </c>
      <c r="H430" s="51" t="str">
        <f>IFERROR(VLOOKUP($B430,'Tabelas auxiliares'!$A$65:$C$102,3,FALSE),"")</f>
        <v/>
      </c>
      <c r="X430" s="51" t="str">
        <f t="shared" si="6"/>
        <v/>
      </c>
      <c r="Y430" s="51" t="str">
        <f>IF(T430="","",IF(AND(T430&lt;&gt;'Tabelas auxiliares'!$B$236,T430&lt;&gt;'Tabelas auxiliares'!$B$237),"FOLHA DE PESSOAL",IF(X430='Tabelas auxiliares'!$A$237,"CUSTEIO",IF(X430='Tabelas auxiliares'!$A$236,"INVESTIMENTO","ERRO - VERIFICAR"))))</f>
        <v/>
      </c>
      <c r="Z430" s="66"/>
    </row>
    <row r="431" spans="1:29" x14ac:dyDescent="0.25">
      <c r="F431" s="51" t="str">
        <f>IFERROR(VLOOKUP(D431,'Tabelas auxiliares'!$A$3:$B$61,2,FALSE),"")</f>
        <v/>
      </c>
      <c r="G431" s="51" t="str">
        <f>IFERROR(VLOOKUP($B431,'Tabelas auxiliares'!$A$65:$C$102,2,FALSE),"")</f>
        <v/>
      </c>
      <c r="H431" s="51" t="str">
        <f>IFERROR(VLOOKUP($B431,'Tabelas auxiliares'!$A$65:$C$102,3,FALSE),"")</f>
        <v/>
      </c>
      <c r="X431" s="51" t="str">
        <f t="shared" si="6"/>
        <v/>
      </c>
      <c r="Y431" s="51" t="str">
        <f>IF(T431="","",IF(AND(T431&lt;&gt;'Tabelas auxiliares'!$B$236,T431&lt;&gt;'Tabelas auxiliares'!$B$237),"FOLHA DE PESSOAL",IF(X431='Tabelas auxiliares'!$A$237,"CUSTEIO",IF(X431='Tabelas auxiliares'!$A$236,"INVESTIMENTO","ERRO - VERIFICAR"))))</f>
        <v/>
      </c>
      <c r="Z431" s="66"/>
    </row>
    <row r="432" spans="1:29" x14ac:dyDescent="0.25">
      <c r="F432" s="51" t="str">
        <f>IFERROR(VLOOKUP(D432,'Tabelas auxiliares'!$A$3:$B$61,2,FALSE),"")</f>
        <v/>
      </c>
      <c r="G432" s="51" t="str">
        <f>IFERROR(VLOOKUP($B432,'Tabelas auxiliares'!$A$65:$C$102,2,FALSE),"")</f>
        <v/>
      </c>
      <c r="H432" s="51" t="str">
        <f>IFERROR(VLOOKUP($B432,'Tabelas auxiliares'!$A$65:$C$102,3,FALSE),"")</f>
        <v/>
      </c>
      <c r="X432" s="51" t="str">
        <f t="shared" si="6"/>
        <v/>
      </c>
      <c r="Y432" s="51" t="str">
        <f>IF(T432="","",IF(AND(T432&lt;&gt;'Tabelas auxiliares'!$B$236,T432&lt;&gt;'Tabelas auxiliares'!$B$237),"FOLHA DE PESSOAL",IF(X432='Tabelas auxiliares'!$A$237,"CUSTEIO",IF(X432='Tabelas auxiliares'!$A$236,"INVESTIMENTO","ERRO - VERIFICAR"))))</f>
        <v/>
      </c>
      <c r="Z432" s="66"/>
    </row>
    <row r="433" spans="6:26" x14ac:dyDescent="0.25">
      <c r="F433" s="51" t="str">
        <f>IFERROR(VLOOKUP(D433,'Tabelas auxiliares'!$A$3:$B$61,2,FALSE),"")</f>
        <v/>
      </c>
      <c r="G433" s="51" t="str">
        <f>IFERROR(VLOOKUP($B433,'Tabelas auxiliares'!$A$65:$C$102,2,FALSE),"")</f>
        <v/>
      </c>
      <c r="H433" s="51" t="str">
        <f>IFERROR(VLOOKUP($B433,'Tabelas auxiliares'!$A$65:$C$102,3,FALSE),"")</f>
        <v/>
      </c>
      <c r="X433" s="51" t="str">
        <f t="shared" si="6"/>
        <v/>
      </c>
      <c r="Y433" s="51" t="str">
        <f>IF(T433="","",IF(AND(T433&lt;&gt;'Tabelas auxiliares'!$B$236,T433&lt;&gt;'Tabelas auxiliares'!$B$237),"FOLHA DE PESSOAL",IF(X433='Tabelas auxiliares'!$A$237,"CUSTEIO",IF(X433='Tabelas auxiliares'!$A$236,"INVESTIMENTO","ERRO - VERIFICAR"))))</f>
        <v/>
      </c>
      <c r="Z433" s="66"/>
    </row>
    <row r="434" spans="6:26" x14ac:dyDescent="0.25">
      <c r="F434" s="51" t="str">
        <f>IFERROR(VLOOKUP(D434,'Tabelas auxiliares'!$A$3:$B$61,2,FALSE),"")</f>
        <v/>
      </c>
      <c r="G434" s="51" t="str">
        <f>IFERROR(VLOOKUP($B434,'Tabelas auxiliares'!$A$65:$C$102,2,FALSE),"")</f>
        <v/>
      </c>
      <c r="H434" s="51" t="str">
        <f>IFERROR(VLOOKUP($B434,'Tabelas auxiliares'!$A$65:$C$102,3,FALSE),"")</f>
        <v/>
      </c>
      <c r="X434" s="51" t="str">
        <f t="shared" si="6"/>
        <v/>
      </c>
      <c r="Y434" s="51" t="str">
        <f>IF(T434="","",IF(AND(T434&lt;&gt;'Tabelas auxiliares'!$B$236,T434&lt;&gt;'Tabelas auxiliares'!$B$237),"FOLHA DE PESSOAL",IF(X434='Tabelas auxiliares'!$A$237,"CUSTEIO",IF(X434='Tabelas auxiliares'!$A$236,"INVESTIMENTO","ERRO - VERIFICAR"))))</f>
        <v/>
      </c>
      <c r="Z434" s="66"/>
    </row>
    <row r="435" spans="6:26" x14ac:dyDescent="0.25">
      <c r="F435" s="51" t="str">
        <f>IFERROR(VLOOKUP(D435,'Tabelas auxiliares'!$A$3:$B$61,2,FALSE),"")</f>
        <v/>
      </c>
      <c r="G435" s="51" t="str">
        <f>IFERROR(VLOOKUP($B435,'Tabelas auxiliares'!$A$65:$C$102,2,FALSE),"")</f>
        <v/>
      </c>
      <c r="H435" s="51" t="str">
        <f>IFERROR(VLOOKUP($B435,'Tabelas auxiliares'!$A$65:$C$102,3,FALSE),"")</f>
        <v/>
      </c>
      <c r="X435" s="51" t="str">
        <f t="shared" si="6"/>
        <v/>
      </c>
      <c r="Y435" s="51" t="str">
        <f>IF(T435="","",IF(AND(T435&lt;&gt;'Tabelas auxiliares'!$B$236,T435&lt;&gt;'Tabelas auxiliares'!$B$237),"FOLHA DE PESSOAL",IF(X435='Tabelas auxiliares'!$A$237,"CUSTEIO",IF(X435='Tabelas auxiliares'!$A$236,"INVESTIMENTO","ERRO - VERIFICAR"))))</f>
        <v/>
      </c>
      <c r="Z435" s="66"/>
    </row>
    <row r="436" spans="6:26" x14ac:dyDescent="0.25">
      <c r="F436" s="51" t="str">
        <f>IFERROR(VLOOKUP(D436,'Tabelas auxiliares'!$A$3:$B$61,2,FALSE),"")</f>
        <v/>
      </c>
      <c r="G436" s="51" t="str">
        <f>IFERROR(VLOOKUP($B436,'Tabelas auxiliares'!$A$65:$C$102,2,FALSE),"")</f>
        <v/>
      </c>
      <c r="H436" s="51" t="str">
        <f>IFERROR(VLOOKUP($B436,'Tabelas auxiliares'!$A$65:$C$102,3,FALSE),"")</f>
        <v/>
      </c>
      <c r="X436" s="51" t="str">
        <f t="shared" si="6"/>
        <v/>
      </c>
      <c r="Y436" s="51" t="str">
        <f>IF(T436="","",IF(AND(T436&lt;&gt;'Tabelas auxiliares'!$B$236,T436&lt;&gt;'Tabelas auxiliares'!$B$237),"FOLHA DE PESSOAL",IF(X436='Tabelas auxiliares'!$A$237,"CUSTEIO",IF(X436='Tabelas auxiliares'!$A$236,"INVESTIMENTO","ERRO - VERIFICAR"))))</f>
        <v/>
      </c>
      <c r="Z436" s="66"/>
    </row>
    <row r="437" spans="6:26" x14ac:dyDescent="0.25">
      <c r="F437" s="51" t="str">
        <f>IFERROR(VLOOKUP(D437,'Tabelas auxiliares'!$A$3:$B$61,2,FALSE),"")</f>
        <v/>
      </c>
      <c r="G437" s="51" t="str">
        <f>IFERROR(VLOOKUP($B437,'Tabelas auxiliares'!$A$65:$C$102,2,FALSE),"")</f>
        <v/>
      </c>
      <c r="H437" s="51" t="str">
        <f>IFERROR(VLOOKUP($B437,'Tabelas auxiliares'!$A$65:$C$102,3,FALSE),"")</f>
        <v/>
      </c>
      <c r="X437" s="51" t="str">
        <f t="shared" si="6"/>
        <v/>
      </c>
      <c r="Y437" s="51" t="str">
        <f>IF(T437="","",IF(AND(T437&lt;&gt;'Tabelas auxiliares'!$B$236,T437&lt;&gt;'Tabelas auxiliares'!$B$237),"FOLHA DE PESSOAL",IF(X437='Tabelas auxiliares'!$A$237,"CUSTEIO",IF(X437='Tabelas auxiliares'!$A$236,"INVESTIMENTO","ERRO - VERIFICAR"))))</f>
        <v/>
      </c>
      <c r="Z437" s="66"/>
    </row>
    <row r="438" spans="6:26" x14ac:dyDescent="0.25">
      <c r="F438" s="51" t="str">
        <f>IFERROR(VLOOKUP(D438,'Tabelas auxiliares'!$A$3:$B$61,2,FALSE),"")</f>
        <v/>
      </c>
      <c r="G438" s="51" t="str">
        <f>IFERROR(VLOOKUP($B438,'Tabelas auxiliares'!$A$65:$C$102,2,FALSE),"")</f>
        <v/>
      </c>
      <c r="H438" s="51" t="str">
        <f>IFERROR(VLOOKUP($B438,'Tabelas auxiliares'!$A$65:$C$102,3,FALSE),"")</f>
        <v/>
      </c>
      <c r="X438" s="51" t="str">
        <f t="shared" si="6"/>
        <v/>
      </c>
      <c r="Y438" s="51" t="str">
        <f>IF(T438="","",IF(AND(T438&lt;&gt;'Tabelas auxiliares'!$B$236,T438&lt;&gt;'Tabelas auxiliares'!$B$237),"FOLHA DE PESSOAL",IF(X438='Tabelas auxiliares'!$A$237,"CUSTEIO",IF(X438='Tabelas auxiliares'!$A$236,"INVESTIMENTO","ERRO - VERIFICAR"))))</f>
        <v/>
      </c>
      <c r="Z438" s="66"/>
    </row>
    <row r="439" spans="6:26" x14ac:dyDescent="0.25">
      <c r="F439" s="51" t="str">
        <f>IFERROR(VLOOKUP(D439,'Tabelas auxiliares'!$A$3:$B$61,2,FALSE),"")</f>
        <v/>
      </c>
      <c r="G439" s="51" t="str">
        <f>IFERROR(VLOOKUP($B439,'Tabelas auxiliares'!$A$65:$C$102,2,FALSE),"")</f>
        <v/>
      </c>
      <c r="H439" s="51" t="str">
        <f>IFERROR(VLOOKUP($B439,'Tabelas auxiliares'!$A$65:$C$102,3,FALSE),"")</f>
        <v/>
      </c>
      <c r="X439" s="51" t="str">
        <f t="shared" si="6"/>
        <v/>
      </c>
      <c r="Y439" s="51" t="str">
        <f>IF(T439="","",IF(AND(T439&lt;&gt;'Tabelas auxiliares'!$B$236,T439&lt;&gt;'Tabelas auxiliares'!$B$237),"FOLHA DE PESSOAL",IF(X439='Tabelas auxiliares'!$A$237,"CUSTEIO",IF(X439='Tabelas auxiliares'!$A$236,"INVESTIMENTO","ERRO - VERIFICAR"))))</f>
        <v/>
      </c>
      <c r="Z439" s="66"/>
    </row>
    <row r="440" spans="6:26" x14ac:dyDescent="0.25">
      <c r="F440" s="51" t="str">
        <f>IFERROR(VLOOKUP(D440,'Tabelas auxiliares'!$A$3:$B$61,2,FALSE),"")</f>
        <v/>
      </c>
      <c r="G440" s="51" t="str">
        <f>IFERROR(VLOOKUP($B440,'Tabelas auxiliares'!$A$65:$C$102,2,FALSE),"")</f>
        <v/>
      </c>
      <c r="H440" s="51" t="str">
        <f>IFERROR(VLOOKUP($B440,'Tabelas auxiliares'!$A$65:$C$102,3,FALSE),"")</f>
        <v/>
      </c>
      <c r="X440" s="51" t="str">
        <f t="shared" si="6"/>
        <v/>
      </c>
      <c r="Y440" s="51" t="str">
        <f>IF(T440="","",IF(AND(T440&lt;&gt;'Tabelas auxiliares'!$B$236,T440&lt;&gt;'Tabelas auxiliares'!$B$237),"FOLHA DE PESSOAL",IF(X440='Tabelas auxiliares'!$A$237,"CUSTEIO",IF(X440='Tabelas auxiliares'!$A$236,"INVESTIMENTO","ERRO - VERIFICAR"))))</f>
        <v/>
      </c>
      <c r="Z440" s="66"/>
    </row>
    <row r="441" spans="6:26" x14ac:dyDescent="0.25">
      <c r="F441" s="51" t="str">
        <f>IFERROR(VLOOKUP(D441,'Tabelas auxiliares'!$A$3:$B$61,2,FALSE),"")</f>
        <v/>
      </c>
      <c r="G441" s="51" t="str">
        <f>IFERROR(VLOOKUP($B441,'Tabelas auxiliares'!$A$65:$C$102,2,FALSE),"")</f>
        <v/>
      </c>
      <c r="H441" s="51" t="str">
        <f>IFERROR(VLOOKUP($B441,'Tabelas auxiliares'!$A$65:$C$102,3,FALSE),"")</f>
        <v/>
      </c>
      <c r="X441" s="51" t="str">
        <f t="shared" si="6"/>
        <v/>
      </c>
      <c r="Y441" s="51" t="str">
        <f>IF(T441="","",IF(AND(T441&lt;&gt;'Tabelas auxiliares'!$B$236,T441&lt;&gt;'Tabelas auxiliares'!$B$237),"FOLHA DE PESSOAL",IF(X441='Tabelas auxiliares'!$A$237,"CUSTEIO",IF(X441='Tabelas auxiliares'!$A$236,"INVESTIMENTO","ERRO - VERIFICAR"))))</f>
        <v/>
      </c>
      <c r="Z441" s="66"/>
    </row>
    <row r="442" spans="6:26" x14ac:dyDescent="0.25">
      <c r="F442" s="51" t="str">
        <f>IFERROR(VLOOKUP(D442,'Tabelas auxiliares'!$A$3:$B$61,2,FALSE),"")</f>
        <v/>
      </c>
      <c r="G442" s="51" t="str">
        <f>IFERROR(VLOOKUP($B442,'Tabelas auxiliares'!$A$65:$C$102,2,FALSE),"")</f>
        <v/>
      </c>
      <c r="H442" s="51" t="str">
        <f>IFERROR(VLOOKUP($B442,'Tabelas auxiliares'!$A$65:$C$102,3,FALSE),"")</f>
        <v/>
      </c>
      <c r="X442" s="51" t="str">
        <f t="shared" si="6"/>
        <v/>
      </c>
      <c r="Y442" s="51" t="str">
        <f>IF(T442="","",IF(AND(T442&lt;&gt;'Tabelas auxiliares'!$B$236,T442&lt;&gt;'Tabelas auxiliares'!$B$237),"FOLHA DE PESSOAL",IF(X442='Tabelas auxiliares'!$A$237,"CUSTEIO",IF(X442='Tabelas auxiliares'!$A$236,"INVESTIMENTO","ERRO - VERIFICAR"))))</f>
        <v/>
      </c>
      <c r="Z442" s="66"/>
    </row>
    <row r="443" spans="6:26" x14ac:dyDescent="0.25">
      <c r="F443" s="51" t="str">
        <f>IFERROR(VLOOKUP(D443,'Tabelas auxiliares'!$A$3:$B$61,2,FALSE),"")</f>
        <v/>
      </c>
      <c r="G443" s="51" t="str">
        <f>IFERROR(VLOOKUP($B443,'Tabelas auxiliares'!$A$65:$C$102,2,FALSE),"")</f>
        <v/>
      </c>
      <c r="H443" s="51" t="str">
        <f>IFERROR(VLOOKUP($B443,'Tabelas auxiliares'!$A$65:$C$102,3,FALSE),"")</f>
        <v/>
      </c>
      <c r="X443" s="51" t="str">
        <f t="shared" si="6"/>
        <v/>
      </c>
      <c r="Y443" s="51" t="str">
        <f>IF(T443="","",IF(AND(T443&lt;&gt;'Tabelas auxiliares'!$B$236,T443&lt;&gt;'Tabelas auxiliares'!$B$237),"FOLHA DE PESSOAL",IF(X443='Tabelas auxiliares'!$A$237,"CUSTEIO",IF(X443='Tabelas auxiliares'!$A$236,"INVESTIMENTO","ERRO - VERIFICAR"))))</f>
        <v/>
      </c>
      <c r="Z443" s="66"/>
    </row>
    <row r="444" spans="6:26" x14ac:dyDescent="0.25">
      <c r="F444" s="51" t="str">
        <f>IFERROR(VLOOKUP(D444,'Tabelas auxiliares'!$A$3:$B$61,2,FALSE),"")</f>
        <v/>
      </c>
      <c r="G444" s="51" t="str">
        <f>IFERROR(VLOOKUP($B444,'Tabelas auxiliares'!$A$65:$C$102,2,FALSE),"")</f>
        <v/>
      </c>
      <c r="H444" s="51" t="str">
        <f>IFERROR(VLOOKUP($B444,'Tabelas auxiliares'!$A$65:$C$102,3,FALSE),"")</f>
        <v/>
      </c>
      <c r="X444" s="51" t="str">
        <f t="shared" si="6"/>
        <v/>
      </c>
      <c r="Y444" s="51" t="str">
        <f>IF(T444="","",IF(AND(T444&lt;&gt;'Tabelas auxiliares'!$B$236,T444&lt;&gt;'Tabelas auxiliares'!$B$237),"FOLHA DE PESSOAL",IF(X444='Tabelas auxiliares'!$A$237,"CUSTEIO",IF(X444='Tabelas auxiliares'!$A$236,"INVESTIMENTO","ERRO - VERIFICAR"))))</f>
        <v/>
      </c>
      <c r="Z444" s="66"/>
    </row>
    <row r="445" spans="6:26" x14ac:dyDescent="0.25">
      <c r="F445" s="51" t="str">
        <f>IFERROR(VLOOKUP(D445,'Tabelas auxiliares'!$A$3:$B$61,2,FALSE),"")</f>
        <v/>
      </c>
      <c r="G445" s="51" t="str">
        <f>IFERROR(VLOOKUP($B445,'Tabelas auxiliares'!$A$65:$C$102,2,FALSE),"")</f>
        <v/>
      </c>
      <c r="H445" s="51" t="str">
        <f>IFERROR(VLOOKUP($B445,'Tabelas auxiliares'!$A$65:$C$102,3,FALSE),"")</f>
        <v/>
      </c>
      <c r="X445" s="51" t="str">
        <f t="shared" si="6"/>
        <v/>
      </c>
      <c r="Y445" s="51" t="str">
        <f>IF(T445="","",IF(AND(T445&lt;&gt;'Tabelas auxiliares'!$B$236,T445&lt;&gt;'Tabelas auxiliares'!$B$237),"FOLHA DE PESSOAL",IF(X445='Tabelas auxiliares'!$A$237,"CUSTEIO",IF(X445='Tabelas auxiliares'!$A$236,"INVESTIMENTO","ERRO - VERIFICAR"))))</f>
        <v/>
      </c>
      <c r="Z445" s="66"/>
    </row>
    <row r="446" spans="6:26" x14ac:dyDescent="0.25">
      <c r="F446" s="51" t="str">
        <f>IFERROR(VLOOKUP(D446,'Tabelas auxiliares'!$A$3:$B$61,2,FALSE),"")</f>
        <v/>
      </c>
      <c r="G446" s="51" t="str">
        <f>IFERROR(VLOOKUP($B446,'Tabelas auxiliares'!$A$65:$C$102,2,FALSE),"")</f>
        <v/>
      </c>
      <c r="H446" s="51" t="str">
        <f>IFERROR(VLOOKUP($B446,'Tabelas auxiliares'!$A$65:$C$102,3,FALSE),"")</f>
        <v/>
      </c>
      <c r="X446" s="51" t="str">
        <f t="shared" si="6"/>
        <v/>
      </c>
      <c r="Y446" s="51" t="str">
        <f>IF(T446="","",IF(AND(T446&lt;&gt;'Tabelas auxiliares'!$B$236,T446&lt;&gt;'Tabelas auxiliares'!$B$237),"FOLHA DE PESSOAL",IF(X446='Tabelas auxiliares'!$A$237,"CUSTEIO",IF(X446='Tabelas auxiliares'!$A$236,"INVESTIMENTO","ERRO - VERIFICAR"))))</f>
        <v/>
      </c>
      <c r="Z446" s="66"/>
    </row>
    <row r="447" spans="6:26" x14ac:dyDescent="0.25">
      <c r="F447" s="51" t="str">
        <f>IFERROR(VLOOKUP(D447,'Tabelas auxiliares'!$A$3:$B$61,2,FALSE),"")</f>
        <v/>
      </c>
      <c r="G447" s="51" t="str">
        <f>IFERROR(VLOOKUP($B447,'Tabelas auxiliares'!$A$65:$C$102,2,FALSE),"")</f>
        <v/>
      </c>
      <c r="H447" s="51" t="str">
        <f>IFERROR(VLOOKUP($B447,'Tabelas auxiliares'!$A$65:$C$102,3,FALSE),"")</f>
        <v/>
      </c>
      <c r="X447" s="51" t="str">
        <f t="shared" si="6"/>
        <v/>
      </c>
      <c r="Y447" s="51" t="str">
        <f>IF(T447="","",IF(AND(T447&lt;&gt;'Tabelas auxiliares'!$B$236,T447&lt;&gt;'Tabelas auxiliares'!$B$237),"FOLHA DE PESSOAL",IF(X447='Tabelas auxiliares'!$A$237,"CUSTEIO",IF(X447='Tabelas auxiliares'!$A$236,"INVESTIMENTO","ERRO - VERIFICAR"))))</f>
        <v/>
      </c>
      <c r="Z447" s="66"/>
    </row>
    <row r="448" spans="6:26" x14ac:dyDescent="0.25">
      <c r="F448" s="51" t="str">
        <f>IFERROR(VLOOKUP(D448,'Tabelas auxiliares'!$A$3:$B$61,2,FALSE),"")</f>
        <v/>
      </c>
      <c r="G448" s="51" t="str">
        <f>IFERROR(VLOOKUP($B448,'Tabelas auxiliares'!$A$65:$C$102,2,FALSE),"")</f>
        <v/>
      </c>
      <c r="H448" s="51" t="str">
        <f>IFERROR(VLOOKUP($B448,'Tabelas auxiliares'!$A$65:$C$102,3,FALSE),"")</f>
        <v/>
      </c>
      <c r="X448" s="51" t="str">
        <f t="shared" si="6"/>
        <v/>
      </c>
      <c r="Y448" s="51" t="str">
        <f>IF(T448="","",IF(AND(T448&lt;&gt;'Tabelas auxiliares'!$B$236,T448&lt;&gt;'Tabelas auxiliares'!$B$237),"FOLHA DE PESSOAL",IF(X448='Tabelas auxiliares'!$A$237,"CUSTEIO",IF(X448='Tabelas auxiliares'!$A$236,"INVESTIMENTO","ERRO - VERIFICAR"))))</f>
        <v/>
      </c>
      <c r="Z448" s="66"/>
    </row>
    <row r="449" spans="6:26" x14ac:dyDescent="0.25">
      <c r="F449" s="51" t="str">
        <f>IFERROR(VLOOKUP(D449,'Tabelas auxiliares'!$A$3:$B$61,2,FALSE),"")</f>
        <v/>
      </c>
      <c r="G449" s="51" t="str">
        <f>IFERROR(VLOOKUP($B449,'Tabelas auxiliares'!$A$65:$C$102,2,FALSE),"")</f>
        <v/>
      </c>
      <c r="H449" s="51" t="str">
        <f>IFERROR(VLOOKUP($B449,'Tabelas auxiliares'!$A$65:$C$102,3,FALSE),"")</f>
        <v/>
      </c>
      <c r="X449" s="51" t="str">
        <f t="shared" si="6"/>
        <v/>
      </c>
      <c r="Y449" s="51" t="str">
        <f>IF(T449="","",IF(AND(T449&lt;&gt;'Tabelas auxiliares'!$B$236,T449&lt;&gt;'Tabelas auxiliares'!$B$237),"FOLHA DE PESSOAL",IF(X449='Tabelas auxiliares'!$A$237,"CUSTEIO",IF(X449='Tabelas auxiliares'!$A$236,"INVESTIMENTO","ERRO - VERIFICAR"))))</f>
        <v/>
      </c>
      <c r="Z449" s="66"/>
    </row>
    <row r="450" spans="6:26" x14ac:dyDescent="0.25">
      <c r="F450" s="51" t="str">
        <f>IFERROR(VLOOKUP(D450,'Tabelas auxiliares'!$A$3:$B$61,2,FALSE),"")</f>
        <v/>
      </c>
      <c r="G450" s="51" t="str">
        <f>IFERROR(VLOOKUP($B450,'Tabelas auxiliares'!$A$65:$C$102,2,FALSE),"")</f>
        <v/>
      </c>
      <c r="H450" s="51" t="str">
        <f>IFERROR(VLOOKUP($B450,'Tabelas auxiliares'!$A$65:$C$102,3,FALSE),"")</f>
        <v/>
      </c>
      <c r="X450" s="51" t="str">
        <f t="shared" si="6"/>
        <v/>
      </c>
      <c r="Y450" s="51" t="str">
        <f>IF(T450="","",IF(AND(T450&lt;&gt;'Tabelas auxiliares'!$B$236,T450&lt;&gt;'Tabelas auxiliares'!$B$237),"FOLHA DE PESSOAL",IF(X450='Tabelas auxiliares'!$A$237,"CUSTEIO",IF(X450='Tabelas auxiliares'!$A$236,"INVESTIMENTO","ERRO - VERIFICAR"))))</f>
        <v/>
      </c>
      <c r="Z450" s="66"/>
    </row>
    <row r="451" spans="6:26" x14ac:dyDescent="0.25">
      <c r="F451" s="51" t="str">
        <f>IFERROR(VLOOKUP(D451,'Tabelas auxiliares'!$A$3:$B$61,2,FALSE),"")</f>
        <v/>
      </c>
      <c r="G451" s="51" t="str">
        <f>IFERROR(VLOOKUP($B451,'Tabelas auxiliares'!$A$65:$C$102,2,FALSE),"")</f>
        <v/>
      </c>
      <c r="H451" s="51" t="str">
        <f>IFERROR(VLOOKUP($B451,'Tabelas auxiliares'!$A$65:$C$102,3,FALSE),"")</f>
        <v/>
      </c>
      <c r="X451" s="51" t="str">
        <f t="shared" si="6"/>
        <v/>
      </c>
      <c r="Y451" s="51" t="str">
        <f>IF(T451="","",IF(AND(T451&lt;&gt;'Tabelas auxiliares'!$B$236,T451&lt;&gt;'Tabelas auxiliares'!$B$237),"FOLHA DE PESSOAL",IF(X451='Tabelas auxiliares'!$A$237,"CUSTEIO",IF(X451='Tabelas auxiliares'!$A$236,"INVESTIMENTO","ERRO - VERIFICAR"))))</f>
        <v/>
      </c>
      <c r="Z451" s="66"/>
    </row>
    <row r="452" spans="6:26" x14ac:dyDescent="0.25">
      <c r="F452" s="51" t="str">
        <f>IFERROR(VLOOKUP(D452,'Tabelas auxiliares'!$A$3:$B$61,2,FALSE),"")</f>
        <v/>
      </c>
      <c r="G452" s="51" t="str">
        <f>IFERROR(VLOOKUP($B452,'Tabelas auxiliares'!$A$65:$C$102,2,FALSE),"")</f>
        <v/>
      </c>
      <c r="H452" s="51" t="str">
        <f>IFERROR(VLOOKUP($B452,'Tabelas auxiliares'!$A$65:$C$102,3,FALSE),"")</f>
        <v/>
      </c>
      <c r="X452" s="51" t="str">
        <f t="shared" ref="X452:X515" si="7">LEFT(V452,1)</f>
        <v/>
      </c>
      <c r="Y452" s="51" t="str">
        <f>IF(T452="","",IF(AND(T452&lt;&gt;'Tabelas auxiliares'!$B$236,T452&lt;&gt;'Tabelas auxiliares'!$B$237),"FOLHA DE PESSOAL",IF(X452='Tabelas auxiliares'!$A$237,"CUSTEIO",IF(X452='Tabelas auxiliares'!$A$236,"INVESTIMENTO","ERRO - VERIFICAR"))))</f>
        <v/>
      </c>
      <c r="Z452" s="66"/>
    </row>
    <row r="453" spans="6:26" x14ac:dyDescent="0.25">
      <c r="F453" s="51" t="str">
        <f>IFERROR(VLOOKUP(D453,'Tabelas auxiliares'!$A$3:$B$61,2,FALSE),"")</f>
        <v/>
      </c>
      <c r="G453" s="51" t="str">
        <f>IFERROR(VLOOKUP($B453,'Tabelas auxiliares'!$A$65:$C$102,2,FALSE),"")</f>
        <v/>
      </c>
      <c r="H453" s="51" t="str">
        <f>IFERROR(VLOOKUP($B453,'Tabelas auxiliares'!$A$65:$C$102,3,FALSE),"")</f>
        <v/>
      </c>
      <c r="X453" s="51" t="str">
        <f t="shared" si="7"/>
        <v/>
      </c>
      <c r="Y453" s="51" t="str">
        <f>IF(T453="","",IF(AND(T453&lt;&gt;'Tabelas auxiliares'!$B$236,T453&lt;&gt;'Tabelas auxiliares'!$B$237),"FOLHA DE PESSOAL",IF(X453='Tabelas auxiliares'!$A$237,"CUSTEIO",IF(X453='Tabelas auxiliares'!$A$236,"INVESTIMENTO","ERRO - VERIFICAR"))))</f>
        <v/>
      </c>
      <c r="Z453" s="66"/>
    </row>
    <row r="454" spans="6:26" x14ac:dyDescent="0.25">
      <c r="F454" s="51" t="str">
        <f>IFERROR(VLOOKUP(D454,'Tabelas auxiliares'!$A$3:$B$61,2,FALSE),"")</f>
        <v/>
      </c>
      <c r="G454" s="51" t="str">
        <f>IFERROR(VLOOKUP($B454,'Tabelas auxiliares'!$A$65:$C$102,2,FALSE),"")</f>
        <v/>
      </c>
      <c r="H454" s="51" t="str">
        <f>IFERROR(VLOOKUP($B454,'Tabelas auxiliares'!$A$65:$C$102,3,FALSE),"")</f>
        <v/>
      </c>
      <c r="X454" s="51" t="str">
        <f t="shared" si="7"/>
        <v/>
      </c>
      <c r="Y454" s="51" t="str">
        <f>IF(T454="","",IF(AND(T454&lt;&gt;'Tabelas auxiliares'!$B$236,T454&lt;&gt;'Tabelas auxiliares'!$B$237),"FOLHA DE PESSOAL",IF(X454='Tabelas auxiliares'!$A$237,"CUSTEIO",IF(X454='Tabelas auxiliares'!$A$236,"INVESTIMENTO","ERRO - VERIFICAR"))))</f>
        <v/>
      </c>
      <c r="Z454" s="66"/>
    </row>
    <row r="455" spans="6:26" x14ac:dyDescent="0.25">
      <c r="F455" s="51" t="str">
        <f>IFERROR(VLOOKUP(D455,'Tabelas auxiliares'!$A$3:$B$61,2,FALSE),"")</f>
        <v/>
      </c>
      <c r="G455" s="51" t="str">
        <f>IFERROR(VLOOKUP($B455,'Tabelas auxiliares'!$A$65:$C$102,2,FALSE),"")</f>
        <v/>
      </c>
      <c r="H455" s="51" t="str">
        <f>IFERROR(VLOOKUP($B455,'Tabelas auxiliares'!$A$65:$C$102,3,FALSE),"")</f>
        <v/>
      </c>
      <c r="X455" s="51" t="str">
        <f t="shared" si="7"/>
        <v/>
      </c>
      <c r="Y455" s="51" t="str">
        <f>IF(T455="","",IF(AND(T455&lt;&gt;'Tabelas auxiliares'!$B$236,T455&lt;&gt;'Tabelas auxiliares'!$B$237),"FOLHA DE PESSOAL",IF(X455='Tabelas auxiliares'!$A$237,"CUSTEIO",IF(X455='Tabelas auxiliares'!$A$236,"INVESTIMENTO","ERRO - VERIFICAR"))))</f>
        <v/>
      </c>
      <c r="Z455" s="66"/>
    </row>
    <row r="456" spans="6:26" x14ac:dyDescent="0.25">
      <c r="F456" s="51" t="str">
        <f>IFERROR(VLOOKUP(D456,'Tabelas auxiliares'!$A$3:$B$61,2,FALSE),"")</f>
        <v/>
      </c>
      <c r="G456" s="51" t="str">
        <f>IFERROR(VLOOKUP($B456,'Tabelas auxiliares'!$A$65:$C$102,2,FALSE),"")</f>
        <v/>
      </c>
      <c r="H456" s="51" t="str">
        <f>IFERROR(VLOOKUP($B456,'Tabelas auxiliares'!$A$65:$C$102,3,FALSE),"")</f>
        <v/>
      </c>
      <c r="X456" s="51" t="str">
        <f t="shared" si="7"/>
        <v/>
      </c>
      <c r="Y456" s="51" t="str">
        <f>IF(T456="","",IF(AND(T456&lt;&gt;'Tabelas auxiliares'!$B$236,T456&lt;&gt;'Tabelas auxiliares'!$B$237),"FOLHA DE PESSOAL",IF(X456='Tabelas auxiliares'!$A$237,"CUSTEIO",IF(X456='Tabelas auxiliares'!$A$236,"INVESTIMENTO","ERRO - VERIFICAR"))))</f>
        <v/>
      </c>
      <c r="Z456" s="66"/>
    </row>
    <row r="457" spans="6:26" x14ac:dyDescent="0.25">
      <c r="F457" s="51" t="str">
        <f>IFERROR(VLOOKUP(D457,'Tabelas auxiliares'!$A$3:$B$61,2,FALSE),"")</f>
        <v/>
      </c>
      <c r="G457" s="51" t="str">
        <f>IFERROR(VLOOKUP($B457,'Tabelas auxiliares'!$A$65:$C$102,2,FALSE),"")</f>
        <v/>
      </c>
      <c r="H457" s="51" t="str">
        <f>IFERROR(VLOOKUP($B457,'Tabelas auxiliares'!$A$65:$C$102,3,FALSE),"")</f>
        <v/>
      </c>
      <c r="X457" s="51" t="str">
        <f t="shared" si="7"/>
        <v/>
      </c>
      <c r="Y457" s="51" t="str">
        <f>IF(T457="","",IF(AND(T457&lt;&gt;'Tabelas auxiliares'!$B$236,T457&lt;&gt;'Tabelas auxiliares'!$B$237),"FOLHA DE PESSOAL",IF(X457='Tabelas auxiliares'!$A$237,"CUSTEIO",IF(X457='Tabelas auxiliares'!$A$236,"INVESTIMENTO","ERRO - VERIFICAR"))))</f>
        <v/>
      </c>
      <c r="Z457" s="66"/>
    </row>
    <row r="458" spans="6:26" x14ac:dyDescent="0.25">
      <c r="F458" s="51" t="str">
        <f>IFERROR(VLOOKUP(D458,'Tabelas auxiliares'!$A$3:$B$61,2,FALSE),"")</f>
        <v/>
      </c>
      <c r="G458" s="51" t="str">
        <f>IFERROR(VLOOKUP($B458,'Tabelas auxiliares'!$A$65:$C$102,2,FALSE),"")</f>
        <v/>
      </c>
      <c r="H458" s="51" t="str">
        <f>IFERROR(VLOOKUP($B458,'Tabelas auxiliares'!$A$65:$C$102,3,FALSE),"")</f>
        <v/>
      </c>
      <c r="X458" s="51" t="str">
        <f t="shared" si="7"/>
        <v/>
      </c>
      <c r="Y458" s="51" t="str">
        <f>IF(T458="","",IF(AND(T458&lt;&gt;'Tabelas auxiliares'!$B$236,T458&lt;&gt;'Tabelas auxiliares'!$B$237),"FOLHA DE PESSOAL",IF(X458='Tabelas auxiliares'!$A$237,"CUSTEIO",IF(X458='Tabelas auxiliares'!$A$236,"INVESTIMENTO","ERRO - VERIFICAR"))))</f>
        <v/>
      </c>
      <c r="Z458" s="66"/>
    </row>
    <row r="459" spans="6:26" x14ac:dyDescent="0.25">
      <c r="F459" s="51" t="str">
        <f>IFERROR(VLOOKUP(D459,'Tabelas auxiliares'!$A$3:$B$61,2,FALSE),"")</f>
        <v/>
      </c>
      <c r="G459" s="51" t="str">
        <f>IFERROR(VLOOKUP($B459,'Tabelas auxiliares'!$A$65:$C$102,2,FALSE),"")</f>
        <v/>
      </c>
      <c r="H459" s="51" t="str">
        <f>IFERROR(VLOOKUP($B459,'Tabelas auxiliares'!$A$65:$C$102,3,FALSE),"")</f>
        <v/>
      </c>
      <c r="X459" s="51" t="str">
        <f t="shared" si="7"/>
        <v/>
      </c>
      <c r="Y459" s="51" t="str">
        <f>IF(T459="","",IF(AND(T459&lt;&gt;'Tabelas auxiliares'!$B$236,T459&lt;&gt;'Tabelas auxiliares'!$B$237),"FOLHA DE PESSOAL",IF(X459='Tabelas auxiliares'!$A$237,"CUSTEIO",IF(X459='Tabelas auxiliares'!$A$236,"INVESTIMENTO","ERRO - VERIFICAR"))))</f>
        <v/>
      </c>
      <c r="Z459" s="66"/>
    </row>
    <row r="460" spans="6:26" x14ac:dyDescent="0.25">
      <c r="F460" s="51" t="str">
        <f>IFERROR(VLOOKUP(D460,'Tabelas auxiliares'!$A$3:$B$61,2,FALSE),"")</f>
        <v/>
      </c>
      <c r="G460" s="51" t="str">
        <f>IFERROR(VLOOKUP($B460,'Tabelas auxiliares'!$A$65:$C$102,2,FALSE),"")</f>
        <v/>
      </c>
      <c r="H460" s="51" t="str">
        <f>IFERROR(VLOOKUP($B460,'Tabelas auxiliares'!$A$65:$C$102,3,FALSE),"")</f>
        <v/>
      </c>
      <c r="X460" s="51" t="str">
        <f t="shared" si="7"/>
        <v/>
      </c>
      <c r="Y460" s="51" t="str">
        <f>IF(T460="","",IF(AND(T460&lt;&gt;'Tabelas auxiliares'!$B$236,T460&lt;&gt;'Tabelas auxiliares'!$B$237),"FOLHA DE PESSOAL",IF(X460='Tabelas auxiliares'!$A$237,"CUSTEIO",IF(X460='Tabelas auxiliares'!$A$236,"INVESTIMENTO","ERRO - VERIFICAR"))))</f>
        <v/>
      </c>
      <c r="Z460" s="66"/>
    </row>
    <row r="461" spans="6:26" x14ac:dyDescent="0.25">
      <c r="F461" s="51" t="str">
        <f>IFERROR(VLOOKUP(D461,'Tabelas auxiliares'!$A$3:$B$61,2,FALSE),"")</f>
        <v/>
      </c>
      <c r="G461" s="51" t="str">
        <f>IFERROR(VLOOKUP($B461,'Tabelas auxiliares'!$A$65:$C$102,2,FALSE),"")</f>
        <v/>
      </c>
      <c r="H461" s="51" t="str">
        <f>IFERROR(VLOOKUP($B461,'Tabelas auxiliares'!$A$65:$C$102,3,FALSE),"")</f>
        <v/>
      </c>
      <c r="X461" s="51" t="str">
        <f t="shared" si="7"/>
        <v/>
      </c>
      <c r="Y461" s="51" t="str">
        <f>IF(T461="","",IF(AND(T461&lt;&gt;'Tabelas auxiliares'!$B$236,T461&lt;&gt;'Tabelas auxiliares'!$B$237),"FOLHA DE PESSOAL",IF(X461='Tabelas auxiliares'!$A$237,"CUSTEIO",IF(X461='Tabelas auxiliares'!$A$236,"INVESTIMENTO","ERRO - VERIFICAR"))))</f>
        <v/>
      </c>
      <c r="Z461" s="66"/>
    </row>
    <row r="462" spans="6:26" x14ac:dyDescent="0.25">
      <c r="F462" s="51" t="str">
        <f>IFERROR(VLOOKUP(D462,'Tabelas auxiliares'!$A$3:$B$61,2,FALSE),"")</f>
        <v/>
      </c>
      <c r="G462" s="51" t="str">
        <f>IFERROR(VLOOKUP($B462,'Tabelas auxiliares'!$A$65:$C$102,2,FALSE),"")</f>
        <v/>
      </c>
      <c r="H462" s="51" t="str">
        <f>IFERROR(VLOOKUP($B462,'Tabelas auxiliares'!$A$65:$C$102,3,FALSE),"")</f>
        <v/>
      </c>
      <c r="X462" s="51" t="str">
        <f t="shared" si="7"/>
        <v/>
      </c>
      <c r="Y462" s="51" t="str">
        <f>IF(T462="","",IF(AND(T462&lt;&gt;'Tabelas auxiliares'!$B$236,T462&lt;&gt;'Tabelas auxiliares'!$B$237),"FOLHA DE PESSOAL",IF(X462='Tabelas auxiliares'!$A$237,"CUSTEIO",IF(X462='Tabelas auxiliares'!$A$236,"INVESTIMENTO","ERRO - VERIFICAR"))))</f>
        <v/>
      </c>
      <c r="Z462" s="66"/>
    </row>
    <row r="463" spans="6:26" x14ac:dyDescent="0.25">
      <c r="F463" s="51" t="str">
        <f>IFERROR(VLOOKUP(D463,'Tabelas auxiliares'!$A$3:$B$61,2,FALSE),"")</f>
        <v/>
      </c>
      <c r="G463" s="51" t="str">
        <f>IFERROR(VLOOKUP($B463,'Tabelas auxiliares'!$A$65:$C$102,2,FALSE),"")</f>
        <v/>
      </c>
      <c r="H463" s="51" t="str">
        <f>IFERROR(VLOOKUP($B463,'Tabelas auxiliares'!$A$65:$C$102,3,FALSE),"")</f>
        <v/>
      </c>
      <c r="X463" s="51" t="str">
        <f t="shared" si="7"/>
        <v/>
      </c>
      <c r="Y463" s="51" t="str">
        <f>IF(T463="","",IF(AND(T463&lt;&gt;'Tabelas auxiliares'!$B$236,T463&lt;&gt;'Tabelas auxiliares'!$B$237),"FOLHA DE PESSOAL",IF(X463='Tabelas auxiliares'!$A$237,"CUSTEIO",IF(X463='Tabelas auxiliares'!$A$236,"INVESTIMENTO","ERRO - VERIFICAR"))))</f>
        <v/>
      </c>
      <c r="Z463" s="66"/>
    </row>
    <row r="464" spans="6:26" x14ac:dyDescent="0.25">
      <c r="F464" s="51" t="str">
        <f>IFERROR(VLOOKUP(D464,'Tabelas auxiliares'!$A$3:$B$61,2,FALSE),"")</f>
        <v/>
      </c>
      <c r="G464" s="51" t="str">
        <f>IFERROR(VLOOKUP($B464,'Tabelas auxiliares'!$A$65:$C$102,2,FALSE),"")</f>
        <v/>
      </c>
      <c r="H464" s="51" t="str">
        <f>IFERROR(VLOOKUP($B464,'Tabelas auxiliares'!$A$65:$C$102,3,FALSE),"")</f>
        <v/>
      </c>
      <c r="X464" s="51" t="str">
        <f t="shared" si="7"/>
        <v/>
      </c>
      <c r="Y464" s="51" t="str">
        <f>IF(T464="","",IF(AND(T464&lt;&gt;'Tabelas auxiliares'!$B$236,T464&lt;&gt;'Tabelas auxiliares'!$B$237),"FOLHA DE PESSOAL",IF(X464='Tabelas auxiliares'!$A$237,"CUSTEIO",IF(X464='Tabelas auxiliares'!$A$236,"INVESTIMENTO","ERRO - VERIFICAR"))))</f>
        <v/>
      </c>
      <c r="Z464" s="66"/>
    </row>
    <row r="465" spans="6:26" x14ac:dyDescent="0.25">
      <c r="F465" s="51" t="str">
        <f>IFERROR(VLOOKUP(D465,'Tabelas auxiliares'!$A$3:$B$61,2,FALSE),"")</f>
        <v/>
      </c>
      <c r="G465" s="51" t="str">
        <f>IFERROR(VLOOKUP($B465,'Tabelas auxiliares'!$A$65:$C$102,2,FALSE),"")</f>
        <v/>
      </c>
      <c r="H465" s="51" t="str">
        <f>IFERROR(VLOOKUP($B465,'Tabelas auxiliares'!$A$65:$C$102,3,FALSE),"")</f>
        <v/>
      </c>
      <c r="X465" s="51" t="str">
        <f t="shared" si="7"/>
        <v/>
      </c>
      <c r="Y465" s="51" t="str">
        <f>IF(T465="","",IF(AND(T465&lt;&gt;'Tabelas auxiliares'!$B$236,T465&lt;&gt;'Tabelas auxiliares'!$B$237),"FOLHA DE PESSOAL",IF(X465='Tabelas auxiliares'!$A$237,"CUSTEIO",IF(X465='Tabelas auxiliares'!$A$236,"INVESTIMENTO","ERRO - VERIFICAR"))))</f>
        <v/>
      </c>
      <c r="Z465" s="66"/>
    </row>
    <row r="466" spans="6:26" x14ac:dyDescent="0.25">
      <c r="F466" s="51" t="str">
        <f>IFERROR(VLOOKUP(D466,'Tabelas auxiliares'!$A$3:$B$61,2,FALSE),"")</f>
        <v/>
      </c>
      <c r="G466" s="51" t="str">
        <f>IFERROR(VLOOKUP($B466,'Tabelas auxiliares'!$A$65:$C$102,2,FALSE),"")</f>
        <v/>
      </c>
      <c r="H466" s="51" t="str">
        <f>IFERROR(VLOOKUP($B466,'Tabelas auxiliares'!$A$65:$C$102,3,FALSE),"")</f>
        <v/>
      </c>
      <c r="X466" s="51" t="str">
        <f t="shared" si="7"/>
        <v/>
      </c>
      <c r="Y466" s="51" t="str">
        <f>IF(T466="","",IF(AND(T466&lt;&gt;'Tabelas auxiliares'!$B$236,T466&lt;&gt;'Tabelas auxiliares'!$B$237),"FOLHA DE PESSOAL",IF(X466='Tabelas auxiliares'!$A$237,"CUSTEIO",IF(X466='Tabelas auxiliares'!$A$236,"INVESTIMENTO","ERRO - VERIFICAR"))))</f>
        <v/>
      </c>
      <c r="Z466" s="66"/>
    </row>
    <row r="467" spans="6:26" x14ac:dyDescent="0.25">
      <c r="F467" s="51" t="str">
        <f>IFERROR(VLOOKUP(D467,'Tabelas auxiliares'!$A$3:$B$61,2,FALSE),"")</f>
        <v/>
      </c>
      <c r="G467" s="51" t="str">
        <f>IFERROR(VLOOKUP($B467,'Tabelas auxiliares'!$A$65:$C$102,2,FALSE),"")</f>
        <v/>
      </c>
      <c r="H467" s="51" t="str">
        <f>IFERROR(VLOOKUP($B467,'Tabelas auxiliares'!$A$65:$C$102,3,FALSE),"")</f>
        <v/>
      </c>
      <c r="X467" s="51" t="str">
        <f t="shared" si="7"/>
        <v/>
      </c>
      <c r="Y467" s="51" t="str">
        <f>IF(T467="","",IF(AND(T467&lt;&gt;'Tabelas auxiliares'!$B$236,T467&lt;&gt;'Tabelas auxiliares'!$B$237),"FOLHA DE PESSOAL",IF(X467='Tabelas auxiliares'!$A$237,"CUSTEIO",IF(X467='Tabelas auxiliares'!$A$236,"INVESTIMENTO","ERRO - VERIFICAR"))))</f>
        <v/>
      </c>
      <c r="Z467" s="66"/>
    </row>
    <row r="468" spans="6:26" x14ac:dyDescent="0.25">
      <c r="F468" s="51" t="str">
        <f>IFERROR(VLOOKUP(D468,'Tabelas auxiliares'!$A$3:$B$61,2,FALSE),"")</f>
        <v/>
      </c>
      <c r="G468" s="51" t="str">
        <f>IFERROR(VLOOKUP($B468,'Tabelas auxiliares'!$A$65:$C$102,2,FALSE),"")</f>
        <v/>
      </c>
      <c r="H468" s="51" t="str">
        <f>IFERROR(VLOOKUP($B468,'Tabelas auxiliares'!$A$65:$C$102,3,FALSE),"")</f>
        <v/>
      </c>
      <c r="X468" s="51" t="str">
        <f t="shared" si="7"/>
        <v/>
      </c>
      <c r="Y468" s="51" t="str">
        <f>IF(T468="","",IF(AND(T468&lt;&gt;'Tabelas auxiliares'!$B$236,T468&lt;&gt;'Tabelas auxiliares'!$B$237),"FOLHA DE PESSOAL",IF(X468='Tabelas auxiliares'!$A$237,"CUSTEIO",IF(X468='Tabelas auxiliares'!$A$236,"INVESTIMENTO","ERRO - VERIFICAR"))))</f>
        <v/>
      </c>
      <c r="Z468" s="66"/>
    </row>
    <row r="469" spans="6:26" x14ac:dyDescent="0.25">
      <c r="F469" s="51" t="str">
        <f>IFERROR(VLOOKUP(D469,'Tabelas auxiliares'!$A$3:$B$61,2,FALSE),"")</f>
        <v/>
      </c>
      <c r="G469" s="51" t="str">
        <f>IFERROR(VLOOKUP($B469,'Tabelas auxiliares'!$A$65:$C$102,2,FALSE),"")</f>
        <v/>
      </c>
      <c r="H469" s="51" t="str">
        <f>IFERROR(VLOOKUP($B469,'Tabelas auxiliares'!$A$65:$C$102,3,FALSE),"")</f>
        <v/>
      </c>
      <c r="X469" s="51" t="str">
        <f t="shared" si="7"/>
        <v/>
      </c>
      <c r="Y469" s="51" t="str">
        <f>IF(T469="","",IF(AND(T469&lt;&gt;'Tabelas auxiliares'!$B$236,T469&lt;&gt;'Tabelas auxiliares'!$B$237),"FOLHA DE PESSOAL",IF(X469='Tabelas auxiliares'!$A$237,"CUSTEIO",IF(X469='Tabelas auxiliares'!$A$236,"INVESTIMENTO","ERRO - VERIFICAR"))))</f>
        <v/>
      </c>
      <c r="Z469" s="66"/>
    </row>
    <row r="470" spans="6:26" x14ac:dyDescent="0.25">
      <c r="F470" s="51" t="str">
        <f>IFERROR(VLOOKUP(D470,'Tabelas auxiliares'!$A$3:$B$61,2,FALSE),"")</f>
        <v/>
      </c>
      <c r="G470" s="51" t="str">
        <f>IFERROR(VLOOKUP($B470,'Tabelas auxiliares'!$A$65:$C$102,2,FALSE),"")</f>
        <v/>
      </c>
      <c r="H470" s="51" t="str">
        <f>IFERROR(VLOOKUP($B470,'Tabelas auxiliares'!$A$65:$C$102,3,FALSE),"")</f>
        <v/>
      </c>
      <c r="X470" s="51" t="str">
        <f t="shared" si="7"/>
        <v/>
      </c>
      <c r="Y470" s="51" t="str">
        <f>IF(T470="","",IF(AND(T470&lt;&gt;'Tabelas auxiliares'!$B$236,T470&lt;&gt;'Tabelas auxiliares'!$B$237),"FOLHA DE PESSOAL",IF(X470='Tabelas auxiliares'!$A$237,"CUSTEIO",IF(X470='Tabelas auxiliares'!$A$236,"INVESTIMENTO","ERRO - VERIFICAR"))))</f>
        <v/>
      </c>
      <c r="Z470" s="66"/>
    </row>
    <row r="471" spans="6:26" x14ac:dyDescent="0.25">
      <c r="F471" s="51" t="str">
        <f>IFERROR(VLOOKUP(D471,'Tabelas auxiliares'!$A$3:$B$61,2,FALSE),"")</f>
        <v/>
      </c>
      <c r="G471" s="51" t="str">
        <f>IFERROR(VLOOKUP($B471,'Tabelas auxiliares'!$A$65:$C$102,2,FALSE),"")</f>
        <v/>
      </c>
      <c r="H471" s="51" t="str">
        <f>IFERROR(VLOOKUP($B471,'Tabelas auxiliares'!$A$65:$C$102,3,FALSE),"")</f>
        <v/>
      </c>
      <c r="X471" s="51" t="str">
        <f t="shared" si="7"/>
        <v/>
      </c>
      <c r="Y471" s="51" t="str">
        <f>IF(T471="","",IF(AND(T471&lt;&gt;'Tabelas auxiliares'!$B$236,T471&lt;&gt;'Tabelas auxiliares'!$B$237),"FOLHA DE PESSOAL",IF(X471='Tabelas auxiliares'!$A$237,"CUSTEIO",IF(X471='Tabelas auxiliares'!$A$236,"INVESTIMENTO","ERRO - VERIFICAR"))))</f>
        <v/>
      </c>
      <c r="Z471" s="66"/>
    </row>
    <row r="472" spans="6:26" x14ac:dyDescent="0.25">
      <c r="F472" s="51" t="str">
        <f>IFERROR(VLOOKUP(D472,'Tabelas auxiliares'!$A$3:$B$61,2,FALSE),"")</f>
        <v/>
      </c>
      <c r="G472" s="51" t="str">
        <f>IFERROR(VLOOKUP($B472,'Tabelas auxiliares'!$A$65:$C$102,2,FALSE),"")</f>
        <v/>
      </c>
      <c r="H472" s="51" t="str">
        <f>IFERROR(VLOOKUP($B472,'Tabelas auxiliares'!$A$65:$C$102,3,FALSE),"")</f>
        <v/>
      </c>
      <c r="X472" s="51" t="str">
        <f t="shared" si="7"/>
        <v/>
      </c>
      <c r="Y472" s="51" t="str">
        <f>IF(T472="","",IF(AND(T472&lt;&gt;'Tabelas auxiliares'!$B$236,T472&lt;&gt;'Tabelas auxiliares'!$B$237),"FOLHA DE PESSOAL",IF(X472='Tabelas auxiliares'!$A$237,"CUSTEIO",IF(X472='Tabelas auxiliares'!$A$236,"INVESTIMENTO","ERRO - VERIFICAR"))))</f>
        <v/>
      </c>
      <c r="Z472" s="66"/>
    </row>
    <row r="473" spans="6:26" x14ac:dyDescent="0.25">
      <c r="F473" s="51" t="str">
        <f>IFERROR(VLOOKUP(D473,'Tabelas auxiliares'!$A$3:$B$61,2,FALSE),"")</f>
        <v/>
      </c>
      <c r="G473" s="51" t="str">
        <f>IFERROR(VLOOKUP($B473,'Tabelas auxiliares'!$A$65:$C$102,2,FALSE),"")</f>
        <v/>
      </c>
      <c r="H473" s="51" t="str">
        <f>IFERROR(VLOOKUP($B473,'Tabelas auxiliares'!$A$65:$C$102,3,FALSE),"")</f>
        <v/>
      </c>
      <c r="X473" s="51" t="str">
        <f t="shared" si="7"/>
        <v/>
      </c>
      <c r="Y473" s="51" t="str">
        <f>IF(T473="","",IF(AND(T473&lt;&gt;'Tabelas auxiliares'!$B$236,T473&lt;&gt;'Tabelas auxiliares'!$B$237),"FOLHA DE PESSOAL",IF(X473='Tabelas auxiliares'!$A$237,"CUSTEIO",IF(X473='Tabelas auxiliares'!$A$236,"INVESTIMENTO","ERRO - VERIFICAR"))))</f>
        <v/>
      </c>
      <c r="Z473" s="66"/>
    </row>
    <row r="474" spans="6:26" x14ac:dyDescent="0.25">
      <c r="F474" s="51" t="str">
        <f>IFERROR(VLOOKUP(D474,'Tabelas auxiliares'!$A$3:$B$61,2,FALSE),"")</f>
        <v/>
      </c>
      <c r="G474" s="51" t="str">
        <f>IFERROR(VLOOKUP($B474,'Tabelas auxiliares'!$A$65:$C$102,2,FALSE),"")</f>
        <v/>
      </c>
      <c r="H474" s="51" t="str">
        <f>IFERROR(VLOOKUP($B474,'Tabelas auxiliares'!$A$65:$C$102,3,FALSE),"")</f>
        <v/>
      </c>
      <c r="X474" s="51" t="str">
        <f t="shared" si="7"/>
        <v/>
      </c>
      <c r="Y474" s="51" t="str">
        <f>IF(T474="","",IF(AND(T474&lt;&gt;'Tabelas auxiliares'!$B$236,T474&lt;&gt;'Tabelas auxiliares'!$B$237),"FOLHA DE PESSOAL",IF(X474='Tabelas auxiliares'!$A$237,"CUSTEIO",IF(X474='Tabelas auxiliares'!$A$236,"INVESTIMENTO","ERRO - VERIFICAR"))))</f>
        <v/>
      </c>
      <c r="Z474" s="66"/>
    </row>
    <row r="475" spans="6:26" x14ac:dyDescent="0.25">
      <c r="F475" s="51" t="str">
        <f>IFERROR(VLOOKUP(D475,'Tabelas auxiliares'!$A$3:$B$61,2,FALSE),"")</f>
        <v/>
      </c>
      <c r="G475" s="51" t="str">
        <f>IFERROR(VLOOKUP($B475,'Tabelas auxiliares'!$A$65:$C$102,2,FALSE),"")</f>
        <v/>
      </c>
      <c r="H475" s="51" t="str">
        <f>IFERROR(VLOOKUP($B475,'Tabelas auxiliares'!$A$65:$C$102,3,FALSE),"")</f>
        <v/>
      </c>
      <c r="X475" s="51" t="str">
        <f t="shared" si="7"/>
        <v/>
      </c>
      <c r="Y475" s="51" t="str">
        <f>IF(T475="","",IF(AND(T475&lt;&gt;'Tabelas auxiliares'!$B$236,T475&lt;&gt;'Tabelas auxiliares'!$B$237),"FOLHA DE PESSOAL",IF(X475='Tabelas auxiliares'!$A$237,"CUSTEIO",IF(X475='Tabelas auxiliares'!$A$236,"INVESTIMENTO","ERRO - VERIFICAR"))))</f>
        <v/>
      </c>
      <c r="Z475" s="66"/>
    </row>
    <row r="476" spans="6:26" x14ac:dyDescent="0.25">
      <c r="F476" s="51" t="str">
        <f>IFERROR(VLOOKUP(D476,'Tabelas auxiliares'!$A$3:$B$61,2,FALSE),"")</f>
        <v/>
      </c>
      <c r="G476" s="51" t="str">
        <f>IFERROR(VLOOKUP($B476,'Tabelas auxiliares'!$A$65:$C$102,2,FALSE),"")</f>
        <v/>
      </c>
      <c r="H476" s="51" t="str">
        <f>IFERROR(VLOOKUP($B476,'Tabelas auxiliares'!$A$65:$C$102,3,FALSE),"")</f>
        <v/>
      </c>
      <c r="X476" s="51" t="str">
        <f t="shared" si="7"/>
        <v/>
      </c>
      <c r="Y476" s="51" t="str">
        <f>IF(T476="","",IF(AND(T476&lt;&gt;'Tabelas auxiliares'!$B$236,T476&lt;&gt;'Tabelas auxiliares'!$B$237),"FOLHA DE PESSOAL",IF(X476='Tabelas auxiliares'!$A$237,"CUSTEIO",IF(X476='Tabelas auxiliares'!$A$236,"INVESTIMENTO","ERRO - VERIFICAR"))))</f>
        <v/>
      </c>
      <c r="Z476" s="66"/>
    </row>
    <row r="477" spans="6:26" x14ac:dyDescent="0.25">
      <c r="F477" s="51" t="str">
        <f>IFERROR(VLOOKUP(D477,'Tabelas auxiliares'!$A$3:$B$61,2,FALSE),"")</f>
        <v/>
      </c>
      <c r="G477" s="51" t="str">
        <f>IFERROR(VLOOKUP($B477,'Tabelas auxiliares'!$A$65:$C$102,2,FALSE),"")</f>
        <v/>
      </c>
      <c r="H477" s="51" t="str">
        <f>IFERROR(VLOOKUP($B477,'Tabelas auxiliares'!$A$65:$C$102,3,FALSE),"")</f>
        <v/>
      </c>
      <c r="X477" s="51" t="str">
        <f t="shared" si="7"/>
        <v/>
      </c>
      <c r="Y477" s="51" t="str">
        <f>IF(T477="","",IF(AND(T477&lt;&gt;'Tabelas auxiliares'!$B$236,T477&lt;&gt;'Tabelas auxiliares'!$B$237),"FOLHA DE PESSOAL",IF(X477='Tabelas auxiliares'!$A$237,"CUSTEIO",IF(X477='Tabelas auxiliares'!$A$236,"INVESTIMENTO","ERRO - VERIFICAR"))))</f>
        <v/>
      </c>
      <c r="Z477" s="66"/>
    </row>
    <row r="478" spans="6:26" x14ac:dyDescent="0.25">
      <c r="F478" s="51" t="str">
        <f>IFERROR(VLOOKUP(D478,'Tabelas auxiliares'!$A$3:$B$61,2,FALSE),"")</f>
        <v/>
      </c>
      <c r="G478" s="51" t="str">
        <f>IFERROR(VLOOKUP($B478,'Tabelas auxiliares'!$A$65:$C$102,2,FALSE),"")</f>
        <v/>
      </c>
      <c r="H478" s="51" t="str">
        <f>IFERROR(VLOOKUP($B478,'Tabelas auxiliares'!$A$65:$C$102,3,FALSE),"")</f>
        <v/>
      </c>
      <c r="X478" s="51" t="str">
        <f t="shared" si="7"/>
        <v/>
      </c>
      <c r="Y478" s="51" t="str">
        <f>IF(T478="","",IF(AND(T478&lt;&gt;'Tabelas auxiliares'!$B$236,T478&lt;&gt;'Tabelas auxiliares'!$B$237),"FOLHA DE PESSOAL",IF(X478='Tabelas auxiliares'!$A$237,"CUSTEIO",IF(X478='Tabelas auxiliares'!$A$236,"INVESTIMENTO","ERRO - VERIFICAR"))))</f>
        <v/>
      </c>
      <c r="Z478" s="66"/>
    </row>
    <row r="479" spans="6:26" x14ac:dyDescent="0.25">
      <c r="F479" s="51" t="str">
        <f>IFERROR(VLOOKUP(D479,'Tabelas auxiliares'!$A$3:$B$61,2,FALSE),"")</f>
        <v/>
      </c>
      <c r="G479" s="51" t="str">
        <f>IFERROR(VLOOKUP($B479,'Tabelas auxiliares'!$A$65:$C$102,2,FALSE),"")</f>
        <v/>
      </c>
      <c r="H479" s="51" t="str">
        <f>IFERROR(VLOOKUP($B479,'Tabelas auxiliares'!$A$65:$C$102,3,FALSE),"")</f>
        <v/>
      </c>
      <c r="X479" s="51" t="str">
        <f t="shared" si="7"/>
        <v/>
      </c>
      <c r="Y479" s="51" t="str">
        <f>IF(T479="","",IF(AND(T479&lt;&gt;'Tabelas auxiliares'!$B$236,T479&lt;&gt;'Tabelas auxiliares'!$B$237),"FOLHA DE PESSOAL",IF(X479='Tabelas auxiliares'!$A$237,"CUSTEIO",IF(X479='Tabelas auxiliares'!$A$236,"INVESTIMENTO","ERRO - VERIFICAR"))))</f>
        <v/>
      </c>
      <c r="Z479" s="66"/>
    </row>
    <row r="480" spans="6:26" x14ac:dyDescent="0.25">
      <c r="F480" s="51" t="str">
        <f>IFERROR(VLOOKUP(D480,'Tabelas auxiliares'!$A$3:$B$61,2,FALSE),"")</f>
        <v/>
      </c>
      <c r="G480" s="51" t="str">
        <f>IFERROR(VLOOKUP($B480,'Tabelas auxiliares'!$A$65:$C$102,2,FALSE),"")</f>
        <v/>
      </c>
      <c r="H480" s="51" t="str">
        <f>IFERROR(VLOOKUP($B480,'Tabelas auxiliares'!$A$65:$C$102,3,FALSE),"")</f>
        <v/>
      </c>
      <c r="X480" s="51" t="str">
        <f t="shared" si="7"/>
        <v/>
      </c>
      <c r="Y480" s="51" t="str">
        <f>IF(T480="","",IF(AND(T480&lt;&gt;'Tabelas auxiliares'!$B$236,T480&lt;&gt;'Tabelas auxiliares'!$B$237),"FOLHA DE PESSOAL",IF(X480='Tabelas auxiliares'!$A$237,"CUSTEIO",IF(X480='Tabelas auxiliares'!$A$236,"INVESTIMENTO","ERRO - VERIFICAR"))))</f>
        <v/>
      </c>
      <c r="Z480" s="66"/>
    </row>
    <row r="481" spans="6:26" x14ac:dyDescent="0.25">
      <c r="F481" s="51" t="str">
        <f>IFERROR(VLOOKUP(D481,'Tabelas auxiliares'!$A$3:$B$61,2,FALSE),"")</f>
        <v/>
      </c>
      <c r="G481" s="51" t="str">
        <f>IFERROR(VLOOKUP($B481,'Tabelas auxiliares'!$A$65:$C$102,2,FALSE),"")</f>
        <v/>
      </c>
      <c r="H481" s="51" t="str">
        <f>IFERROR(VLOOKUP($B481,'Tabelas auxiliares'!$A$65:$C$102,3,FALSE),"")</f>
        <v/>
      </c>
      <c r="X481" s="51" t="str">
        <f t="shared" si="7"/>
        <v/>
      </c>
      <c r="Y481" s="51" t="str">
        <f>IF(T481="","",IF(AND(T481&lt;&gt;'Tabelas auxiliares'!$B$236,T481&lt;&gt;'Tabelas auxiliares'!$B$237),"FOLHA DE PESSOAL",IF(X481='Tabelas auxiliares'!$A$237,"CUSTEIO",IF(X481='Tabelas auxiliares'!$A$236,"INVESTIMENTO","ERRO - VERIFICAR"))))</f>
        <v/>
      </c>
      <c r="Z481" s="66"/>
    </row>
    <row r="482" spans="6:26" x14ac:dyDescent="0.25">
      <c r="F482" s="51" t="str">
        <f>IFERROR(VLOOKUP(D482,'Tabelas auxiliares'!$A$3:$B$61,2,FALSE),"")</f>
        <v/>
      </c>
      <c r="G482" s="51" t="str">
        <f>IFERROR(VLOOKUP($B482,'Tabelas auxiliares'!$A$65:$C$102,2,FALSE),"")</f>
        <v/>
      </c>
      <c r="H482" s="51" t="str">
        <f>IFERROR(VLOOKUP($B482,'Tabelas auxiliares'!$A$65:$C$102,3,FALSE),"")</f>
        <v/>
      </c>
      <c r="X482" s="51" t="str">
        <f t="shared" si="7"/>
        <v/>
      </c>
      <c r="Y482" s="51" t="str">
        <f>IF(T482="","",IF(AND(T482&lt;&gt;'Tabelas auxiliares'!$B$236,T482&lt;&gt;'Tabelas auxiliares'!$B$237),"FOLHA DE PESSOAL",IF(X482='Tabelas auxiliares'!$A$237,"CUSTEIO",IF(X482='Tabelas auxiliares'!$A$236,"INVESTIMENTO","ERRO - VERIFICAR"))))</f>
        <v/>
      </c>
      <c r="Z482" s="66"/>
    </row>
    <row r="483" spans="6:26" x14ac:dyDescent="0.25">
      <c r="F483" s="51" t="str">
        <f>IFERROR(VLOOKUP(D483,'Tabelas auxiliares'!$A$3:$B$61,2,FALSE),"")</f>
        <v/>
      </c>
      <c r="G483" s="51" t="str">
        <f>IFERROR(VLOOKUP($B483,'Tabelas auxiliares'!$A$65:$C$102,2,FALSE),"")</f>
        <v/>
      </c>
      <c r="H483" s="51" t="str">
        <f>IFERROR(VLOOKUP($B483,'Tabelas auxiliares'!$A$65:$C$102,3,FALSE),"")</f>
        <v/>
      </c>
      <c r="X483" s="51" t="str">
        <f t="shared" si="7"/>
        <v/>
      </c>
      <c r="Y483" s="51" t="str">
        <f>IF(T483="","",IF(AND(T483&lt;&gt;'Tabelas auxiliares'!$B$236,T483&lt;&gt;'Tabelas auxiliares'!$B$237),"FOLHA DE PESSOAL",IF(X483='Tabelas auxiliares'!$A$237,"CUSTEIO",IF(X483='Tabelas auxiliares'!$A$236,"INVESTIMENTO","ERRO - VERIFICAR"))))</f>
        <v/>
      </c>
      <c r="Z483" s="66"/>
    </row>
    <row r="484" spans="6:26" x14ac:dyDescent="0.25">
      <c r="F484" s="51" t="str">
        <f>IFERROR(VLOOKUP(D484,'Tabelas auxiliares'!$A$3:$B$61,2,FALSE),"")</f>
        <v/>
      </c>
      <c r="G484" s="51" t="str">
        <f>IFERROR(VLOOKUP($B484,'Tabelas auxiliares'!$A$65:$C$102,2,FALSE),"")</f>
        <v/>
      </c>
      <c r="H484" s="51" t="str">
        <f>IFERROR(VLOOKUP($B484,'Tabelas auxiliares'!$A$65:$C$102,3,FALSE),"")</f>
        <v/>
      </c>
      <c r="X484" s="51" t="str">
        <f t="shared" si="7"/>
        <v/>
      </c>
      <c r="Y484" s="51" t="str">
        <f>IF(T484="","",IF(AND(T484&lt;&gt;'Tabelas auxiliares'!$B$236,T484&lt;&gt;'Tabelas auxiliares'!$B$237),"FOLHA DE PESSOAL",IF(X484='Tabelas auxiliares'!$A$237,"CUSTEIO",IF(X484='Tabelas auxiliares'!$A$236,"INVESTIMENTO","ERRO - VERIFICAR"))))</f>
        <v/>
      </c>
      <c r="Z484" s="66"/>
    </row>
    <row r="485" spans="6:26" x14ac:dyDescent="0.25">
      <c r="F485" s="51" t="str">
        <f>IFERROR(VLOOKUP(D485,'Tabelas auxiliares'!$A$3:$B$61,2,FALSE),"")</f>
        <v/>
      </c>
      <c r="G485" s="51" t="str">
        <f>IFERROR(VLOOKUP($B485,'Tabelas auxiliares'!$A$65:$C$102,2,FALSE),"")</f>
        <v/>
      </c>
      <c r="H485" s="51" t="str">
        <f>IFERROR(VLOOKUP($B485,'Tabelas auxiliares'!$A$65:$C$102,3,FALSE),"")</f>
        <v/>
      </c>
      <c r="X485" s="51" t="str">
        <f t="shared" si="7"/>
        <v/>
      </c>
      <c r="Y485" s="51" t="str">
        <f>IF(T485="","",IF(AND(T485&lt;&gt;'Tabelas auxiliares'!$B$236,T485&lt;&gt;'Tabelas auxiliares'!$B$237),"FOLHA DE PESSOAL",IF(X485='Tabelas auxiliares'!$A$237,"CUSTEIO",IF(X485='Tabelas auxiliares'!$A$236,"INVESTIMENTO","ERRO - VERIFICAR"))))</f>
        <v/>
      </c>
      <c r="Z485" s="66"/>
    </row>
    <row r="486" spans="6:26" x14ac:dyDescent="0.25">
      <c r="F486" s="51" t="str">
        <f>IFERROR(VLOOKUP(D486,'Tabelas auxiliares'!$A$3:$B$61,2,FALSE),"")</f>
        <v/>
      </c>
      <c r="G486" s="51" t="str">
        <f>IFERROR(VLOOKUP($B486,'Tabelas auxiliares'!$A$65:$C$102,2,FALSE),"")</f>
        <v/>
      </c>
      <c r="H486" s="51" t="str">
        <f>IFERROR(VLOOKUP($B486,'Tabelas auxiliares'!$A$65:$C$102,3,FALSE),"")</f>
        <v/>
      </c>
      <c r="X486" s="51" t="str">
        <f t="shared" si="7"/>
        <v/>
      </c>
      <c r="Y486" s="51" t="str">
        <f>IF(T486="","",IF(AND(T486&lt;&gt;'Tabelas auxiliares'!$B$236,T486&lt;&gt;'Tabelas auxiliares'!$B$237),"FOLHA DE PESSOAL",IF(X486='Tabelas auxiliares'!$A$237,"CUSTEIO",IF(X486='Tabelas auxiliares'!$A$236,"INVESTIMENTO","ERRO - VERIFICAR"))))</f>
        <v/>
      </c>
      <c r="Z486" s="66"/>
    </row>
    <row r="487" spans="6:26" x14ac:dyDescent="0.25">
      <c r="F487" s="51" t="str">
        <f>IFERROR(VLOOKUP(D487,'Tabelas auxiliares'!$A$3:$B$61,2,FALSE),"")</f>
        <v/>
      </c>
      <c r="G487" s="51" t="str">
        <f>IFERROR(VLOOKUP($B487,'Tabelas auxiliares'!$A$65:$C$102,2,FALSE),"")</f>
        <v/>
      </c>
      <c r="H487" s="51" t="str">
        <f>IFERROR(VLOOKUP($B487,'Tabelas auxiliares'!$A$65:$C$102,3,FALSE),"")</f>
        <v/>
      </c>
      <c r="X487" s="51" t="str">
        <f t="shared" si="7"/>
        <v/>
      </c>
      <c r="Y487" s="51" t="str">
        <f>IF(T487="","",IF(AND(T487&lt;&gt;'Tabelas auxiliares'!$B$236,T487&lt;&gt;'Tabelas auxiliares'!$B$237),"FOLHA DE PESSOAL",IF(X487='Tabelas auxiliares'!$A$237,"CUSTEIO",IF(X487='Tabelas auxiliares'!$A$236,"INVESTIMENTO","ERRO - VERIFICAR"))))</f>
        <v/>
      </c>
      <c r="Z487" s="66"/>
    </row>
    <row r="488" spans="6:26" x14ac:dyDescent="0.25">
      <c r="F488" s="51" t="str">
        <f>IFERROR(VLOOKUP(D488,'Tabelas auxiliares'!$A$3:$B$61,2,FALSE),"")</f>
        <v/>
      </c>
      <c r="G488" s="51" t="str">
        <f>IFERROR(VLOOKUP($B488,'Tabelas auxiliares'!$A$65:$C$102,2,FALSE),"")</f>
        <v/>
      </c>
      <c r="H488" s="51" t="str">
        <f>IFERROR(VLOOKUP($B488,'Tabelas auxiliares'!$A$65:$C$102,3,FALSE),"")</f>
        <v/>
      </c>
      <c r="X488" s="51" t="str">
        <f t="shared" si="7"/>
        <v/>
      </c>
      <c r="Y488" s="51" t="str">
        <f>IF(T488="","",IF(AND(T488&lt;&gt;'Tabelas auxiliares'!$B$236,T488&lt;&gt;'Tabelas auxiliares'!$B$237),"FOLHA DE PESSOAL",IF(X488='Tabelas auxiliares'!$A$237,"CUSTEIO",IF(X488='Tabelas auxiliares'!$A$236,"INVESTIMENTO","ERRO - VERIFICAR"))))</f>
        <v/>
      </c>
      <c r="Z488" s="66"/>
    </row>
    <row r="489" spans="6:26" x14ac:dyDescent="0.25">
      <c r="F489" s="51" t="str">
        <f>IFERROR(VLOOKUP(D489,'Tabelas auxiliares'!$A$3:$B$61,2,FALSE),"")</f>
        <v/>
      </c>
      <c r="G489" s="51" t="str">
        <f>IFERROR(VLOOKUP($B489,'Tabelas auxiliares'!$A$65:$C$102,2,FALSE),"")</f>
        <v/>
      </c>
      <c r="H489" s="51" t="str">
        <f>IFERROR(VLOOKUP($B489,'Tabelas auxiliares'!$A$65:$C$102,3,FALSE),"")</f>
        <v/>
      </c>
      <c r="X489" s="51" t="str">
        <f t="shared" si="7"/>
        <v/>
      </c>
      <c r="Y489" s="51" t="str">
        <f>IF(T489="","",IF(AND(T489&lt;&gt;'Tabelas auxiliares'!$B$236,T489&lt;&gt;'Tabelas auxiliares'!$B$237),"FOLHA DE PESSOAL",IF(X489='Tabelas auxiliares'!$A$237,"CUSTEIO",IF(X489='Tabelas auxiliares'!$A$236,"INVESTIMENTO","ERRO - VERIFICAR"))))</f>
        <v/>
      </c>
      <c r="Z489" s="66"/>
    </row>
    <row r="490" spans="6:26" x14ac:dyDescent="0.25">
      <c r="F490" s="51" t="str">
        <f>IFERROR(VLOOKUP(D490,'Tabelas auxiliares'!$A$3:$B$61,2,FALSE),"")</f>
        <v/>
      </c>
      <c r="G490" s="51" t="str">
        <f>IFERROR(VLOOKUP($B490,'Tabelas auxiliares'!$A$65:$C$102,2,FALSE),"")</f>
        <v/>
      </c>
      <c r="H490" s="51" t="str">
        <f>IFERROR(VLOOKUP($B490,'Tabelas auxiliares'!$A$65:$C$102,3,FALSE),"")</f>
        <v/>
      </c>
      <c r="X490" s="51" t="str">
        <f t="shared" si="7"/>
        <v/>
      </c>
      <c r="Y490" s="51" t="str">
        <f>IF(T490="","",IF(AND(T490&lt;&gt;'Tabelas auxiliares'!$B$236,T490&lt;&gt;'Tabelas auxiliares'!$B$237),"FOLHA DE PESSOAL",IF(X490='Tabelas auxiliares'!$A$237,"CUSTEIO",IF(X490='Tabelas auxiliares'!$A$236,"INVESTIMENTO","ERRO - VERIFICAR"))))</f>
        <v/>
      </c>
      <c r="Z490" s="66"/>
    </row>
    <row r="491" spans="6:26" x14ac:dyDescent="0.25">
      <c r="F491" s="51" t="str">
        <f>IFERROR(VLOOKUP(D491,'Tabelas auxiliares'!$A$3:$B$61,2,FALSE),"")</f>
        <v/>
      </c>
      <c r="G491" s="51" t="str">
        <f>IFERROR(VLOOKUP($B491,'Tabelas auxiliares'!$A$65:$C$102,2,FALSE),"")</f>
        <v/>
      </c>
      <c r="H491" s="51" t="str">
        <f>IFERROR(VLOOKUP($B491,'Tabelas auxiliares'!$A$65:$C$102,3,FALSE),"")</f>
        <v/>
      </c>
      <c r="X491" s="51" t="str">
        <f t="shared" si="7"/>
        <v/>
      </c>
      <c r="Y491" s="51" t="str">
        <f>IF(T491="","",IF(AND(T491&lt;&gt;'Tabelas auxiliares'!$B$236,T491&lt;&gt;'Tabelas auxiliares'!$B$237),"FOLHA DE PESSOAL",IF(X491='Tabelas auxiliares'!$A$237,"CUSTEIO",IF(X491='Tabelas auxiliares'!$A$236,"INVESTIMENTO","ERRO - VERIFICAR"))))</f>
        <v/>
      </c>
      <c r="Z491" s="66"/>
    </row>
    <row r="492" spans="6:26" x14ac:dyDescent="0.25">
      <c r="F492" s="51" t="str">
        <f>IFERROR(VLOOKUP(D492,'Tabelas auxiliares'!$A$3:$B$61,2,FALSE),"")</f>
        <v/>
      </c>
      <c r="G492" s="51" t="str">
        <f>IFERROR(VLOOKUP($B492,'Tabelas auxiliares'!$A$65:$C$102,2,FALSE),"")</f>
        <v/>
      </c>
      <c r="H492" s="51" t="str">
        <f>IFERROR(VLOOKUP($B492,'Tabelas auxiliares'!$A$65:$C$102,3,FALSE),"")</f>
        <v/>
      </c>
      <c r="X492" s="51" t="str">
        <f t="shared" si="7"/>
        <v/>
      </c>
      <c r="Y492" s="51" t="str">
        <f>IF(T492="","",IF(AND(T492&lt;&gt;'Tabelas auxiliares'!$B$236,T492&lt;&gt;'Tabelas auxiliares'!$B$237),"FOLHA DE PESSOAL",IF(X492='Tabelas auxiliares'!$A$237,"CUSTEIO",IF(X492='Tabelas auxiliares'!$A$236,"INVESTIMENTO","ERRO - VERIFICAR"))))</f>
        <v/>
      </c>
      <c r="Z492" s="66"/>
    </row>
    <row r="493" spans="6:26" x14ac:dyDescent="0.25">
      <c r="F493" s="51" t="str">
        <f>IFERROR(VLOOKUP(D493,'Tabelas auxiliares'!$A$3:$B$61,2,FALSE),"")</f>
        <v/>
      </c>
      <c r="G493" s="51" t="str">
        <f>IFERROR(VLOOKUP($B493,'Tabelas auxiliares'!$A$65:$C$102,2,FALSE),"")</f>
        <v/>
      </c>
      <c r="H493" s="51" t="str">
        <f>IFERROR(VLOOKUP($B493,'Tabelas auxiliares'!$A$65:$C$102,3,FALSE),"")</f>
        <v/>
      </c>
      <c r="X493" s="51" t="str">
        <f t="shared" si="7"/>
        <v/>
      </c>
      <c r="Y493" s="51" t="str">
        <f>IF(T493="","",IF(AND(T493&lt;&gt;'Tabelas auxiliares'!$B$236,T493&lt;&gt;'Tabelas auxiliares'!$B$237),"FOLHA DE PESSOAL",IF(X493='Tabelas auxiliares'!$A$237,"CUSTEIO",IF(X493='Tabelas auxiliares'!$A$236,"INVESTIMENTO","ERRO - VERIFICAR"))))</f>
        <v/>
      </c>
      <c r="Z493" s="66"/>
    </row>
    <row r="494" spans="6:26" x14ac:dyDescent="0.25">
      <c r="F494" s="51" t="str">
        <f>IFERROR(VLOOKUP(D494,'Tabelas auxiliares'!$A$3:$B$61,2,FALSE),"")</f>
        <v/>
      </c>
      <c r="G494" s="51" t="str">
        <f>IFERROR(VLOOKUP($B494,'Tabelas auxiliares'!$A$65:$C$102,2,FALSE),"")</f>
        <v/>
      </c>
      <c r="H494" s="51" t="str">
        <f>IFERROR(VLOOKUP($B494,'Tabelas auxiliares'!$A$65:$C$102,3,FALSE),"")</f>
        <v/>
      </c>
      <c r="X494" s="51" t="str">
        <f t="shared" si="7"/>
        <v/>
      </c>
      <c r="Y494" s="51" t="str">
        <f>IF(T494="","",IF(AND(T494&lt;&gt;'Tabelas auxiliares'!$B$236,T494&lt;&gt;'Tabelas auxiliares'!$B$237),"FOLHA DE PESSOAL",IF(X494='Tabelas auxiliares'!$A$237,"CUSTEIO",IF(X494='Tabelas auxiliares'!$A$236,"INVESTIMENTO","ERRO - VERIFICAR"))))</f>
        <v/>
      </c>
      <c r="Z494" s="66"/>
    </row>
    <row r="495" spans="6:26" x14ac:dyDescent="0.25">
      <c r="F495" s="51" t="str">
        <f>IFERROR(VLOOKUP(D495,'Tabelas auxiliares'!$A$3:$B$61,2,FALSE),"")</f>
        <v/>
      </c>
      <c r="G495" s="51" t="str">
        <f>IFERROR(VLOOKUP($B495,'Tabelas auxiliares'!$A$65:$C$102,2,FALSE),"")</f>
        <v/>
      </c>
      <c r="H495" s="51" t="str">
        <f>IFERROR(VLOOKUP($B495,'Tabelas auxiliares'!$A$65:$C$102,3,FALSE),"")</f>
        <v/>
      </c>
      <c r="X495" s="51" t="str">
        <f t="shared" si="7"/>
        <v/>
      </c>
      <c r="Y495" s="51" t="str">
        <f>IF(T495="","",IF(AND(T495&lt;&gt;'Tabelas auxiliares'!$B$236,T495&lt;&gt;'Tabelas auxiliares'!$B$237),"FOLHA DE PESSOAL",IF(X495='Tabelas auxiliares'!$A$237,"CUSTEIO",IF(X495='Tabelas auxiliares'!$A$236,"INVESTIMENTO","ERRO - VERIFICAR"))))</f>
        <v/>
      </c>
      <c r="Z495" s="66"/>
    </row>
    <row r="496" spans="6:26" x14ac:dyDescent="0.25">
      <c r="F496" s="51" t="str">
        <f>IFERROR(VLOOKUP(D496,'Tabelas auxiliares'!$A$3:$B$61,2,FALSE),"")</f>
        <v/>
      </c>
      <c r="G496" s="51" t="str">
        <f>IFERROR(VLOOKUP($B496,'Tabelas auxiliares'!$A$65:$C$102,2,FALSE),"")</f>
        <v/>
      </c>
      <c r="H496" s="51" t="str">
        <f>IFERROR(VLOOKUP($B496,'Tabelas auxiliares'!$A$65:$C$102,3,FALSE),"")</f>
        <v/>
      </c>
      <c r="X496" s="51" t="str">
        <f t="shared" si="7"/>
        <v/>
      </c>
      <c r="Y496" s="51" t="str">
        <f>IF(T496="","",IF(AND(T496&lt;&gt;'Tabelas auxiliares'!$B$236,T496&lt;&gt;'Tabelas auxiliares'!$B$237),"FOLHA DE PESSOAL",IF(X496='Tabelas auxiliares'!$A$237,"CUSTEIO",IF(X496='Tabelas auxiliares'!$A$236,"INVESTIMENTO","ERRO - VERIFICAR"))))</f>
        <v/>
      </c>
      <c r="Z496" s="66"/>
    </row>
    <row r="497" spans="6:26" x14ac:dyDescent="0.25">
      <c r="F497" s="51" t="str">
        <f>IFERROR(VLOOKUP(D497,'Tabelas auxiliares'!$A$3:$B$61,2,FALSE),"")</f>
        <v/>
      </c>
      <c r="G497" s="51" t="str">
        <f>IFERROR(VLOOKUP($B497,'Tabelas auxiliares'!$A$65:$C$102,2,FALSE),"")</f>
        <v/>
      </c>
      <c r="H497" s="51" t="str">
        <f>IFERROR(VLOOKUP($B497,'Tabelas auxiliares'!$A$65:$C$102,3,FALSE),"")</f>
        <v/>
      </c>
      <c r="X497" s="51" t="str">
        <f t="shared" si="7"/>
        <v/>
      </c>
      <c r="Y497" s="51" t="str">
        <f>IF(T497="","",IF(AND(T497&lt;&gt;'Tabelas auxiliares'!$B$236,T497&lt;&gt;'Tabelas auxiliares'!$B$237),"FOLHA DE PESSOAL",IF(X497='Tabelas auxiliares'!$A$237,"CUSTEIO",IF(X497='Tabelas auxiliares'!$A$236,"INVESTIMENTO","ERRO - VERIFICAR"))))</f>
        <v/>
      </c>
      <c r="Z497" s="66"/>
    </row>
    <row r="498" spans="6:26" x14ac:dyDescent="0.25">
      <c r="F498" s="51" t="str">
        <f>IFERROR(VLOOKUP(D498,'Tabelas auxiliares'!$A$3:$B$61,2,FALSE),"")</f>
        <v/>
      </c>
      <c r="G498" s="51" t="str">
        <f>IFERROR(VLOOKUP($B498,'Tabelas auxiliares'!$A$65:$C$102,2,FALSE),"")</f>
        <v/>
      </c>
      <c r="H498" s="51" t="str">
        <f>IFERROR(VLOOKUP($B498,'Tabelas auxiliares'!$A$65:$C$102,3,FALSE),"")</f>
        <v/>
      </c>
      <c r="X498" s="51" t="str">
        <f t="shared" si="7"/>
        <v/>
      </c>
      <c r="Y498" s="51" t="str">
        <f>IF(T498="","",IF(AND(T498&lt;&gt;'Tabelas auxiliares'!$B$236,T498&lt;&gt;'Tabelas auxiliares'!$B$237),"FOLHA DE PESSOAL",IF(X498='Tabelas auxiliares'!$A$237,"CUSTEIO",IF(X498='Tabelas auxiliares'!$A$236,"INVESTIMENTO","ERRO - VERIFICAR"))))</f>
        <v/>
      </c>
      <c r="Z498" s="66"/>
    </row>
    <row r="499" spans="6:26" x14ac:dyDescent="0.25">
      <c r="F499" s="51" t="str">
        <f>IFERROR(VLOOKUP(D499,'Tabelas auxiliares'!$A$3:$B$61,2,FALSE),"")</f>
        <v/>
      </c>
      <c r="G499" s="51" t="str">
        <f>IFERROR(VLOOKUP($B499,'Tabelas auxiliares'!$A$65:$C$102,2,FALSE),"")</f>
        <v/>
      </c>
      <c r="H499" s="51" t="str">
        <f>IFERROR(VLOOKUP($B499,'Tabelas auxiliares'!$A$65:$C$102,3,FALSE),"")</f>
        <v/>
      </c>
      <c r="X499" s="51" t="str">
        <f t="shared" si="7"/>
        <v/>
      </c>
      <c r="Y499" s="51" t="str">
        <f>IF(T499="","",IF(AND(T499&lt;&gt;'Tabelas auxiliares'!$B$236,T499&lt;&gt;'Tabelas auxiliares'!$B$237),"FOLHA DE PESSOAL",IF(X499='Tabelas auxiliares'!$A$237,"CUSTEIO",IF(X499='Tabelas auxiliares'!$A$236,"INVESTIMENTO","ERRO - VERIFICAR"))))</f>
        <v/>
      </c>
      <c r="Z499" s="66"/>
    </row>
    <row r="500" spans="6:26" x14ac:dyDescent="0.25">
      <c r="F500" s="51" t="str">
        <f>IFERROR(VLOOKUP(D500,'Tabelas auxiliares'!$A$3:$B$61,2,FALSE),"")</f>
        <v/>
      </c>
      <c r="G500" s="51" t="str">
        <f>IFERROR(VLOOKUP($B500,'Tabelas auxiliares'!$A$65:$C$102,2,FALSE),"")</f>
        <v/>
      </c>
      <c r="H500" s="51" t="str">
        <f>IFERROR(VLOOKUP($B500,'Tabelas auxiliares'!$A$65:$C$102,3,FALSE),"")</f>
        <v/>
      </c>
      <c r="X500" s="51" t="str">
        <f t="shared" si="7"/>
        <v/>
      </c>
      <c r="Y500" s="51" t="str">
        <f>IF(T500="","",IF(AND(T500&lt;&gt;'Tabelas auxiliares'!$B$236,T500&lt;&gt;'Tabelas auxiliares'!$B$237),"FOLHA DE PESSOAL",IF(X500='Tabelas auxiliares'!$A$237,"CUSTEIO",IF(X500='Tabelas auxiliares'!$A$236,"INVESTIMENTO","ERRO - VERIFICAR"))))</f>
        <v/>
      </c>
      <c r="Z500" s="66"/>
    </row>
    <row r="501" spans="6:26" x14ac:dyDescent="0.25">
      <c r="F501" s="51" t="str">
        <f>IFERROR(VLOOKUP(D501,'Tabelas auxiliares'!$A$3:$B$61,2,FALSE),"")</f>
        <v/>
      </c>
      <c r="G501" s="51" t="str">
        <f>IFERROR(VLOOKUP($B501,'Tabelas auxiliares'!$A$65:$C$102,2,FALSE),"")</f>
        <v/>
      </c>
      <c r="H501" s="51" t="str">
        <f>IFERROR(VLOOKUP($B501,'Tabelas auxiliares'!$A$65:$C$102,3,FALSE),"")</f>
        <v/>
      </c>
      <c r="X501" s="51" t="str">
        <f t="shared" si="7"/>
        <v/>
      </c>
      <c r="Y501" s="51" t="str">
        <f>IF(T501="","",IF(AND(T501&lt;&gt;'Tabelas auxiliares'!$B$236,T501&lt;&gt;'Tabelas auxiliares'!$B$237),"FOLHA DE PESSOAL",IF(X501='Tabelas auxiliares'!$A$237,"CUSTEIO",IF(X501='Tabelas auxiliares'!$A$236,"INVESTIMENTO","ERRO - VERIFICAR"))))</f>
        <v/>
      </c>
      <c r="Z501" s="66"/>
    </row>
    <row r="502" spans="6:26" x14ac:dyDescent="0.25">
      <c r="F502" s="51" t="str">
        <f>IFERROR(VLOOKUP(D502,'Tabelas auxiliares'!$A$3:$B$61,2,FALSE),"")</f>
        <v/>
      </c>
      <c r="G502" s="51" t="str">
        <f>IFERROR(VLOOKUP($B502,'Tabelas auxiliares'!$A$65:$C$102,2,FALSE),"")</f>
        <v/>
      </c>
      <c r="H502" s="51" t="str">
        <f>IFERROR(VLOOKUP($B502,'Tabelas auxiliares'!$A$65:$C$102,3,FALSE),"")</f>
        <v/>
      </c>
      <c r="X502" s="51" t="str">
        <f t="shared" si="7"/>
        <v/>
      </c>
      <c r="Y502" s="51" t="str">
        <f>IF(T502="","",IF(AND(T502&lt;&gt;'Tabelas auxiliares'!$B$236,T502&lt;&gt;'Tabelas auxiliares'!$B$237),"FOLHA DE PESSOAL",IF(X502='Tabelas auxiliares'!$A$237,"CUSTEIO",IF(X502='Tabelas auxiliares'!$A$236,"INVESTIMENTO","ERRO - VERIFICAR"))))</f>
        <v/>
      </c>
      <c r="Z502" s="66"/>
    </row>
    <row r="503" spans="6:26" x14ac:dyDescent="0.25">
      <c r="F503" s="51" t="str">
        <f>IFERROR(VLOOKUP(D503,'Tabelas auxiliares'!$A$3:$B$61,2,FALSE),"")</f>
        <v/>
      </c>
      <c r="G503" s="51" t="str">
        <f>IFERROR(VLOOKUP($B503,'Tabelas auxiliares'!$A$65:$C$102,2,FALSE),"")</f>
        <v/>
      </c>
      <c r="H503" s="51" t="str">
        <f>IFERROR(VLOOKUP($B503,'Tabelas auxiliares'!$A$65:$C$102,3,FALSE),"")</f>
        <v/>
      </c>
      <c r="X503" s="51" t="str">
        <f t="shared" si="7"/>
        <v/>
      </c>
      <c r="Y503" s="51" t="str">
        <f>IF(T503="","",IF(AND(T503&lt;&gt;'Tabelas auxiliares'!$B$236,T503&lt;&gt;'Tabelas auxiliares'!$B$237),"FOLHA DE PESSOAL",IF(X503='Tabelas auxiliares'!$A$237,"CUSTEIO",IF(X503='Tabelas auxiliares'!$A$236,"INVESTIMENTO","ERRO - VERIFICAR"))))</f>
        <v/>
      </c>
      <c r="Z503" s="66"/>
    </row>
    <row r="504" spans="6:26" x14ac:dyDescent="0.25">
      <c r="F504" s="51" t="str">
        <f>IFERROR(VLOOKUP(D504,'Tabelas auxiliares'!$A$3:$B$61,2,FALSE),"")</f>
        <v/>
      </c>
      <c r="G504" s="51" t="str">
        <f>IFERROR(VLOOKUP($B504,'Tabelas auxiliares'!$A$65:$C$102,2,FALSE),"")</f>
        <v/>
      </c>
      <c r="H504" s="51" t="str">
        <f>IFERROR(VLOOKUP($B504,'Tabelas auxiliares'!$A$65:$C$102,3,FALSE),"")</f>
        <v/>
      </c>
      <c r="X504" s="51" t="str">
        <f t="shared" si="7"/>
        <v/>
      </c>
      <c r="Y504" s="51" t="str">
        <f>IF(T504="","",IF(AND(T504&lt;&gt;'Tabelas auxiliares'!$B$236,T504&lt;&gt;'Tabelas auxiliares'!$B$237),"FOLHA DE PESSOAL",IF(X504='Tabelas auxiliares'!$A$237,"CUSTEIO",IF(X504='Tabelas auxiliares'!$A$236,"INVESTIMENTO","ERRO - VERIFICAR"))))</f>
        <v/>
      </c>
      <c r="Z504" s="66"/>
    </row>
    <row r="505" spans="6:26" x14ac:dyDescent="0.25">
      <c r="F505" s="51" t="str">
        <f>IFERROR(VLOOKUP(D505,'Tabelas auxiliares'!$A$3:$B$61,2,FALSE),"")</f>
        <v/>
      </c>
      <c r="G505" s="51" t="str">
        <f>IFERROR(VLOOKUP($B505,'Tabelas auxiliares'!$A$65:$C$102,2,FALSE),"")</f>
        <v/>
      </c>
      <c r="H505" s="51" t="str">
        <f>IFERROR(VLOOKUP($B505,'Tabelas auxiliares'!$A$65:$C$102,3,FALSE),"")</f>
        <v/>
      </c>
      <c r="X505" s="51" t="str">
        <f t="shared" si="7"/>
        <v/>
      </c>
      <c r="Y505" s="51" t="str">
        <f>IF(T505="","",IF(AND(T505&lt;&gt;'Tabelas auxiliares'!$B$236,T505&lt;&gt;'Tabelas auxiliares'!$B$237),"FOLHA DE PESSOAL",IF(X505='Tabelas auxiliares'!$A$237,"CUSTEIO",IF(X505='Tabelas auxiliares'!$A$236,"INVESTIMENTO","ERRO - VERIFICAR"))))</f>
        <v/>
      </c>
      <c r="Z505" s="66"/>
    </row>
    <row r="506" spans="6:26" x14ac:dyDescent="0.25">
      <c r="F506" s="51" t="str">
        <f>IFERROR(VLOOKUP(D506,'Tabelas auxiliares'!$A$3:$B$61,2,FALSE),"")</f>
        <v/>
      </c>
      <c r="G506" s="51" t="str">
        <f>IFERROR(VLOOKUP($B506,'Tabelas auxiliares'!$A$65:$C$102,2,FALSE),"")</f>
        <v/>
      </c>
      <c r="H506" s="51" t="str">
        <f>IFERROR(VLOOKUP($B506,'Tabelas auxiliares'!$A$65:$C$102,3,FALSE),"")</f>
        <v/>
      </c>
      <c r="X506" s="51" t="str">
        <f t="shared" si="7"/>
        <v/>
      </c>
      <c r="Y506" s="51" t="str">
        <f>IF(T506="","",IF(AND(T506&lt;&gt;'Tabelas auxiliares'!$B$236,T506&lt;&gt;'Tabelas auxiliares'!$B$237),"FOLHA DE PESSOAL",IF(X506='Tabelas auxiliares'!$A$237,"CUSTEIO",IF(X506='Tabelas auxiliares'!$A$236,"INVESTIMENTO","ERRO - VERIFICAR"))))</f>
        <v/>
      </c>
      <c r="Z506" s="66"/>
    </row>
    <row r="507" spans="6:26" x14ac:dyDescent="0.25">
      <c r="F507" s="51" t="str">
        <f>IFERROR(VLOOKUP(D507,'Tabelas auxiliares'!$A$3:$B$61,2,FALSE),"")</f>
        <v/>
      </c>
      <c r="G507" s="51" t="str">
        <f>IFERROR(VLOOKUP($B507,'Tabelas auxiliares'!$A$65:$C$102,2,FALSE),"")</f>
        <v/>
      </c>
      <c r="H507" s="51" t="str">
        <f>IFERROR(VLOOKUP($B507,'Tabelas auxiliares'!$A$65:$C$102,3,FALSE),"")</f>
        <v/>
      </c>
      <c r="X507" s="51" t="str">
        <f t="shared" si="7"/>
        <v/>
      </c>
      <c r="Y507" s="51" t="str">
        <f>IF(T507="","",IF(AND(T507&lt;&gt;'Tabelas auxiliares'!$B$236,T507&lt;&gt;'Tabelas auxiliares'!$B$237),"FOLHA DE PESSOAL",IF(X507='Tabelas auxiliares'!$A$237,"CUSTEIO",IF(X507='Tabelas auxiliares'!$A$236,"INVESTIMENTO","ERRO - VERIFICAR"))))</f>
        <v/>
      </c>
      <c r="Z507" s="66"/>
    </row>
    <row r="508" spans="6:26" x14ac:dyDescent="0.25">
      <c r="F508" s="51" t="str">
        <f>IFERROR(VLOOKUP(D508,'Tabelas auxiliares'!$A$3:$B$61,2,FALSE),"")</f>
        <v/>
      </c>
      <c r="G508" s="51" t="str">
        <f>IFERROR(VLOOKUP($B508,'Tabelas auxiliares'!$A$65:$C$102,2,FALSE),"")</f>
        <v/>
      </c>
      <c r="H508" s="51" t="str">
        <f>IFERROR(VLOOKUP($B508,'Tabelas auxiliares'!$A$65:$C$102,3,FALSE),"")</f>
        <v/>
      </c>
      <c r="X508" s="51" t="str">
        <f t="shared" si="7"/>
        <v/>
      </c>
      <c r="Y508" s="51" t="str">
        <f>IF(T508="","",IF(AND(T508&lt;&gt;'Tabelas auxiliares'!$B$236,T508&lt;&gt;'Tabelas auxiliares'!$B$237),"FOLHA DE PESSOAL",IF(X508='Tabelas auxiliares'!$A$237,"CUSTEIO",IF(X508='Tabelas auxiliares'!$A$236,"INVESTIMENTO","ERRO - VERIFICAR"))))</f>
        <v/>
      </c>
      <c r="Z508" s="66"/>
    </row>
    <row r="509" spans="6:26" x14ac:dyDescent="0.25">
      <c r="F509" s="51" t="str">
        <f>IFERROR(VLOOKUP(D509,'Tabelas auxiliares'!$A$3:$B$61,2,FALSE),"")</f>
        <v/>
      </c>
      <c r="G509" s="51" t="str">
        <f>IFERROR(VLOOKUP($B509,'Tabelas auxiliares'!$A$65:$C$102,2,FALSE),"")</f>
        <v/>
      </c>
      <c r="H509" s="51" t="str">
        <f>IFERROR(VLOOKUP($B509,'Tabelas auxiliares'!$A$65:$C$102,3,FALSE),"")</f>
        <v/>
      </c>
      <c r="X509" s="51" t="str">
        <f t="shared" si="7"/>
        <v/>
      </c>
      <c r="Y509" s="51" t="str">
        <f>IF(T509="","",IF(AND(T509&lt;&gt;'Tabelas auxiliares'!$B$236,T509&lt;&gt;'Tabelas auxiliares'!$B$237),"FOLHA DE PESSOAL",IF(X509='Tabelas auxiliares'!$A$237,"CUSTEIO",IF(X509='Tabelas auxiliares'!$A$236,"INVESTIMENTO","ERRO - VERIFICAR"))))</f>
        <v/>
      </c>
      <c r="Z509" s="66"/>
    </row>
    <row r="510" spans="6:26" x14ac:dyDescent="0.25">
      <c r="F510" s="51" t="str">
        <f>IFERROR(VLOOKUP(D510,'Tabelas auxiliares'!$A$3:$B$61,2,FALSE),"")</f>
        <v/>
      </c>
      <c r="G510" s="51" t="str">
        <f>IFERROR(VLOOKUP($B510,'Tabelas auxiliares'!$A$65:$C$102,2,FALSE),"")</f>
        <v/>
      </c>
      <c r="H510" s="51" t="str">
        <f>IFERROR(VLOOKUP($B510,'Tabelas auxiliares'!$A$65:$C$102,3,FALSE),"")</f>
        <v/>
      </c>
      <c r="X510" s="51" t="str">
        <f t="shared" si="7"/>
        <v/>
      </c>
      <c r="Y510" s="51" t="str">
        <f>IF(T510="","",IF(AND(T510&lt;&gt;'Tabelas auxiliares'!$B$236,T510&lt;&gt;'Tabelas auxiliares'!$B$237),"FOLHA DE PESSOAL",IF(X510='Tabelas auxiliares'!$A$237,"CUSTEIO",IF(X510='Tabelas auxiliares'!$A$236,"INVESTIMENTO","ERRO - VERIFICAR"))))</f>
        <v/>
      </c>
      <c r="Z510" s="66"/>
    </row>
    <row r="511" spans="6:26" x14ac:dyDescent="0.25">
      <c r="F511" s="51" t="str">
        <f>IFERROR(VLOOKUP(D511,'Tabelas auxiliares'!$A$3:$B$61,2,FALSE),"")</f>
        <v/>
      </c>
      <c r="G511" s="51" t="str">
        <f>IFERROR(VLOOKUP($B511,'Tabelas auxiliares'!$A$65:$C$102,2,FALSE),"")</f>
        <v/>
      </c>
      <c r="H511" s="51" t="str">
        <f>IFERROR(VLOOKUP($B511,'Tabelas auxiliares'!$A$65:$C$102,3,FALSE),"")</f>
        <v/>
      </c>
      <c r="X511" s="51" t="str">
        <f t="shared" si="7"/>
        <v/>
      </c>
      <c r="Y511" s="51" t="str">
        <f>IF(T511="","",IF(AND(T511&lt;&gt;'Tabelas auxiliares'!$B$236,T511&lt;&gt;'Tabelas auxiliares'!$B$237),"FOLHA DE PESSOAL",IF(X511='Tabelas auxiliares'!$A$237,"CUSTEIO",IF(X511='Tabelas auxiliares'!$A$236,"INVESTIMENTO","ERRO - VERIFICAR"))))</f>
        <v/>
      </c>
      <c r="Z511" s="66"/>
    </row>
    <row r="512" spans="6:26" x14ac:dyDescent="0.25">
      <c r="F512" s="51" t="str">
        <f>IFERROR(VLOOKUP(D512,'Tabelas auxiliares'!$A$3:$B$61,2,FALSE),"")</f>
        <v/>
      </c>
      <c r="G512" s="51" t="str">
        <f>IFERROR(VLOOKUP($B512,'Tabelas auxiliares'!$A$65:$C$102,2,FALSE),"")</f>
        <v/>
      </c>
      <c r="H512" s="51" t="str">
        <f>IFERROR(VLOOKUP($B512,'Tabelas auxiliares'!$A$65:$C$102,3,FALSE),"")</f>
        <v/>
      </c>
      <c r="X512" s="51" t="str">
        <f t="shared" si="7"/>
        <v/>
      </c>
      <c r="Y512" s="51" t="str">
        <f>IF(T512="","",IF(AND(T512&lt;&gt;'Tabelas auxiliares'!$B$236,T512&lt;&gt;'Tabelas auxiliares'!$B$237),"FOLHA DE PESSOAL",IF(X512='Tabelas auxiliares'!$A$237,"CUSTEIO",IF(X512='Tabelas auxiliares'!$A$236,"INVESTIMENTO","ERRO - VERIFICAR"))))</f>
        <v/>
      </c>
      <c r="Z512" s="66"/>
    </row>
    <row r="513" spans="6:26" x14ac:dyDescent="0.25">
      <c r="F513" s="51" t="str">
        <f>IFERROR(VLOOKUP(D513,'Tabelas auxiliares'!$A$3:$B$61,2,FALSE),"")</f>
        <v/>
      </c>
      <c r="G513" s="51" t="str">
        <f>IFERROR(VLOOKUP($B513,'Tabelas auxiliares'!$A$65:$C$102,2,FALSE),"")</f>
        <v/>
      </c>
      <c r="H513" s="51" t="str">
        <f>IFERROR(VLOOKUP($B513,'Tabelas auxiliares'!$A$65:$C$102,3,FALSE),"")</f>
        <v/>
      </c>
      <c r="X513" s="51" t="str">
        <f t="shared" si="7"/>
        <v/>
      </c>
      <c r="Y513" s="51" t="str">
        <f>IF(T513="","",IF(AND(T513&lt;&gt;'Tabelas auxiliares'!$B$236,T513&lt;&gt;'Tabelas auxiliares'!$B$237),"FOLHA DE PESSOAL",IF(X513='Tabelas auxiliares'!$A$237,"CUSTEIO",IF(X513='Tabelas auxiliares'!$A$236,"INVESTIMENTO","ERRO - VERIFICAR"))))</f>
        <v/>
      </c>
      <c r="Z513" s="66"/>
    </row>
    <row r="514" spans="6:26" x14ac:dyDescent="0.25">
      <c r="F514" s="51" t="str">
        <f>IFERROR(VLOOKUP(D514,'Tabelas auxiliares'!$A$3:$B$61,2,FALSE),"")</f>
        <v/>
      </c>
      <c r="G514" s="51" t="str">
        <f>IFERROR(VLOOKUP($B514,'Tabelas auxiliares'!$A$65:$C$102,2,FALSE),"")</f>
        <v/>
      </c>
      <c r="H514" s="51" t="str">
        <f>IFERROR(VLOOKUP($B514,'Tabelas auxiliares'!$A$65:$C$102,3,FALSE),"")</f>
        <v/>
      </c>
      <c r="X514" s="51" t="str">
        <f t="shared" si="7"/>
        <v/>
      </c>
      <c r="Y514" s="51" t="str">
        <f>IF(T514="","",IF(AND(T514&lt;&gt;'Tabelas auxiliares'!$B$236,T514&lt;&gt;'Tabelas auxiliares'!$B$237),"FOLHA DE PESSOAL",IF(X514='Tabelas auxiliares'!$A$237,"CUSTEIO",IF(X514='Tabelas auxiliares'!$A$236,"INVESTIMENTO","ERRO - VERIFICAR"))))</f>
        <v/>
      </c>
      <c r="Z514" s="66"/>
    </row>
    <row r="515" spans="6:26" x14ac:dyDescent="0.25">
      <c r="F515" s="51" t="str">
        <f>IFERROR(VLOOKUP(D515,'Tabelas auxiliares'!$A$3:$B$61,2,FALSE),"")</f>
        <v/>
      </c>
      <c r="G515" s="51" t="str">
        <f>IFERROR(VLOOKUP($B515,'Tabelas auxiliares'!$A$65:$C$102,2,FALSE),"")</f>
        <v/>
      </c>
      <c r="H515" s="51" t="str">
        <f>IFERROR(VLOOKUP($B515,'Tabelas auxiliares'!$A$65:$C$102,3,FALSE),"")</f>
        <v/>
      </c>
      <c r="X515" s="51" t="str">
        <f t="shared" si="7"/>
        <v/>
      </c>
      <c r="Y515" s="51" t="str">
        <f>IF(T515="","",IF(AND(T515&lt;&gt;'Tabelas auxiliares'!$B$236,T515&lt;&gt;'Tabelas auxiliares'!$B$237),"FOLHA DE PESSOAL",IF(X515='Tabelas auxiliares'!$A$237,"CUSTEIO",IF(X515='Tabelas auxiliares'!$A$236,"INVESTIMENTO","ERRO - VERIFICAR"))))</f>
        <v/>
      </c>
      <c r="Z515" s="66"/>
    </row>
    <row r="516" spans="6:26" x14ac:dyDescent="0.25">
      <c r="F516" s="51" t="str">
        <f>IFERROR(VLOOKUP(D516,'Tabelas auxiliares'!$A$3:$B$61,2,FALSE),"")</f>
        <v/>
      </c>
      <c r="G516" s="51" t="str">
        <f>IFERROR(VLOOKUP($B516,'Tabelas auxiliares'!$A$65:$C$102,2,FALSE),"")</f>
        <v/>
      </c>
      <c r="H516" s="51" t="str">
        <f>IFERROR(VLOOKUP($B516,'Tabelas auxiliares'!$A$65:$C$102,3,FALSE),"")</f>
        <v/>
      </c>
      <c r="X516" s="51" t="str">
        <f t="shared" ref="X516:X579" si="8">LEFT(V516,1)</f>
        <v/>
      </c>
      <c r="Y516" s="51" t="str">
        <f>IF(T516="","",IF(AND(T516&lt;&gt;'Tabelas auxiliares'!$B$236,T516&lt;&gt;'Tabelas auxiliares'!$B$237),"FOLHA DE PESSOAL",IF(X516='Tabelas auxiliares'!$A$237,"CUSTEIO",IF(X516='Tabelas auxiliares'!$A$236,"INVESTIMENTO","ERRO - VERIFICAR"))))</f>
        <v/>
      </c>
      <c r="Z516" s="66"/>
    </row>
    <row r="517" spans="6:26" x14ac:dyDescent="0.25">
      <c r="F517" s="51" t="str">
        <f>IFERROR(VLOOKUP(D517,'Tabelas auxiliares'!$A$3:$B$61,2,FALSE),"")</f>
        <v/>
      </c>
      <c r="G517" s="51" t="str">
        <f>IFERROR(VLOOKUP($B517,'Tabelas auxiliares'!$A$65:$C$102,2,FALSE),"")</f>
        <v/>
      </c>
      <c r="H517" s="51" t="str">
        <f>IFERROR(VLOOKUP($B517,'Tabelas auxiliares'!$A$65:$C$102,3,FALSE),"")</f>
        <v/>
      </c>
      <c r="X517" s="51" t="str">
        <f t="shared" si="8"/>
        <v/>
      </c>
      <c r="Y517" s="51" t="str">
        <f>IF(T517="","",IF(AND(T517&lt;&gt;'Tabelas auxiliares'!$B$236,T517&lt;&gt;'Tabelas auxiliares'!$B$237),"FOLHA DE PESSOAL",IF(X517='Tabelas auxiliares'!$A$237,"CUSTEIO",IF(X517='Tabelas auxiliares'!$A$236,"INVESTIMENTO","ERRO - VERIFICAR"))))</f>
        <v/>
      </c>
      <c r="Z517" s="66"/>
    </row>
    <row r="518" spans="6:26" x14ac:dyDescent="0.25">
      <c r="F518" s="51" t="str">
        <f>IFERROR(VLOOKUP(D518,'Tabelas auxiliares'!$A$3:$B$61,2,FALSE),"")</f>
        <v/>
      </c>
      <c r="G518" s="51" t="str">
        <f>IFERROR(VLOOKUP($B518,'Tabelas auxiliares'!$A$65:$C$102,2,FALSE),"")</f>
        <v/>
      </c>
      <c r="H518" s="51" t="str">
        <f>IFERROR(VLOOKUP($B518,'Tabelas auxiliares'!$A$65:$C$102,3,FALSE),"")</f>
        <v/>
      </c>
      <c r="X518" s="51" t="str">
        <f t="shared" si="8"/>
        <v/>
      </c>
      <c r="Y518" s="51" t="str">
        <f>IF(T518="","",IF(AND(T518&lt;&gt;'Tabelas auxiliares'!$B$236,T518&lt;&gt;'Tabelas auxiliares'!$B$237),"FOLHA DE PESSOAL",IF(X518='Tabelas auxiliares'!$A$237,"CUSTEIO",IF(X518='Tabelas auxiliares'!$A$236,"INVESTIMENTO","ERRO - VERIFICAR"))))</f>
        <v/>
      </c>
      <c r="Z518" s="66"/>
    </row>
    <row r="519" spans="6:26" x14ac:dyDescent="0.25">
      <c r="F519" s="51" t="str">
        <f>IFERROR(VLOOKUP(D519,'Tabelas auxiliares'!$A$3:$B$61,2,FALSE),"")</f>
        <v/>
      </c>
      <c r="G519" s="51" t="str">
        <f>IFERROR(VLOOKUP($B519,'Tabelas auxiliares'!$A$65:$C$102,2,FALSE),"")</f>
        <v/>
      </c>
      <c r="H519" s="51" t="str">
        <f>IFERROR(VLOOKUP($B519,'Tabelas auxiliares'!$A$65:$C$102,3,FALSE),"")</f>
        <v/>
      </c>
      <c r="X519" s="51" t="str">
        <f t="shared" si="8"/>
        <v/>
      </c>
      <c r="Y519" s="51" t="str">
        <f>IF(T519="","",IF(AND(T519&lt;&gt;'Tabelas auxiliares'!$B$236,T519&lt;&gt;'Tabelas auxiliares'!$B$237),"FOLHA DE PESSOAL",IF(X519='Tabelas auxiliares'!$A$237,"CUSTEIO",IF(X519='Tabelas auxiliares'!$A$236,"INVESTIMENTO","ERRO - VERIFICAR"))))</f>
        <v/>
      </c>
      <c r="Z519" s="66"/>
    </row>
    <row r="520" spans="6:26" x14ac:dyDescent="0.25">
      <c r="F520" s="51" t="str">
        <f>IFERROR(VLOOKUP(D520,'Tabelas auxiliares'!$A$3:$B$61,2,FALSE),"")</f>
        <v/>
      </c>
      <c r="G520" s="51" t="str">
        <f>IFERROR(VLOOKUP($B520,'Tabelas auxiliares'!$A$65:$C$102,2,FALSE),"")</f>
        <v/>
      </c>
      <c r="H520" s="51" t="str">
        <f>IFERROR(VLOOKUP($B520,'Tabelas auxiliares'!$A$65:$C$102,3,FALSE),"")</f>
        <v/>
      </c>
      <c r="X520" s="51" t="str">
        <f t="shared" si="8"/>
        <v/>
      </c>
      <c r="Y520" s="51" t="str">
        <f>IF(T520="","",IF(AND(T520&lt;&gt;'Tabelas auxiliares'!$B$236,T520&lt;&gt;'Tabelas auxiliares'!$B$237),"FOLHA DE PESSOAL",IF(X520='Tabelas auxiliares'!$A$237,"CUSTEIO",IF(X520='Tabelas auxiliares'!$A$236,"INVESTIMENTO","ERRO - VERIFICAR"))))</f>
        <v/>
      </c>
      <c r="Z520" s="66"/>
    </row>
    <row r="521" spans="6:26" x14ac:dyDescent="0.25">
      <c r="F521" s="51" t="str">
        <f>IFERROR(VLOOKUP(D521,'Tabelas auxiliares'!$A$3:$B$61,2,FALSE),"")</f>
        <v/>
      </c>
      <c r="G521" s="51" t="str">
        <f>IFERROR(VLOOKUP($B521,'Tabelas auxiliares'!$A$65:$C$102,2,FALSE),"")</f>
        <v/>
      </c>
      <c r="H521" s="51" t="str">
        <f>IFERROR(VLOOKUP($B521,'Tabelas auxiliares'!$A$65:$C$102,3,FALSE),"")</f>
        <v/>
      </c>
      <c r="X521" s="51" t="str">
        <f t="shared" si="8"/>
        <v/>
      </c>
      <c r="Y521" s="51" t="str">
        <f>IF(T521="","",IF(AND(T521&lt;&gt;'Tabelas auxiliares'!$B$236,T521&lt;&gt;'Tabelas auxiliares'!$B$237),"FOLHA DE PESSOAL",IF(X521='Tabelas auxiliares'!$A$237,"CUSTEIO",IF(X521='Tabelas auxiliares'!$A$236,"INVESTIMENTO","ERRO - VERIFICAR"))))</f>
        <v/>
      </c>
      <c r="Z521" s="66"/>
    </row>
    <row r="522" spans="6:26" x14ac:dyDescent="0.25">
      <c r="F522" s="51" t="str">
        <f>IFERROR(VLOOKUP(D522,'Tabelas auxiliares'!$A$3:$B$61,2,FALSE),"")</f>
        <v/>
      </c>
      <c r="G522" s="51" t="str">
        <f>IFERROR(VLOOKUP($B522,'Tabelas auxiliares'!$A$65:$C$102,2,FALSE),"")</f>
        <v/>
      </c>
      <c r="H522" s="51" t="str">
        <f>IFERROR(VLOOKUP($B522,'Tabelas auxiliares'!$A$65:$C$102,3,FALSE),"")</f>
        <v/>
      </c>
      <c r="X522" s="51" t="str">
        <f t="shared" si="8"/>
        <v/>
      </c>
      <c r="Y522" s="51" t="str">
        <f>IF(T522="","",IF(AND(T522&lt;&gt;'Tabelas auxiliares'!$B$236,T522&lt;&gt;'Tabelas auxiliares'!$B$237),"FOLHA DE PESSOAL",IF(X522='Tabelas auxiliares'!$A$237,"CUSTEIO",IF(X522='Tabelas auxiliares'!$A$236,"INVESTIMENTO","ERRO - VERIFICAR"))))</f>
        <v/>
      </c>
      <c r="Z522" s="66"/>
    </row>
    <row r="523" spans="6:26" x14ac:dyDescent="0.25">
      <c r="F523" s="51" t="str">
        <f>IFERROR(VLOOKUP(D523,'Tabelas auxiliares'!$A$3:$B$61,2,FALSE),"")</f>
        <v/>
      </c>
      <c r="G523" s="51" t="str">
        <f>IFERROR(VLOOKUP($B523,'Tabelas auxiliares'!$A$65:$C$102,2,FALSE),"")</f>
        <v/>
      </c>
      <c r="H523" s="51" t="str">
        <f>IFERROR(VLOOKUP($B523,'Tabelas auxiliares'!$A$65:$C$102,3,FALSE),"")</f>
        <v/>
      </c>
      <c r="X523" s="51" t="str">
        <f t="shared" si="8"/>
        <v/>
      </c>
      <c r="Y523" s="51" t="str">
        <f>IF(T523="","",IF(AND(T523&lt;&gt;'Tabelas auxiliares'!$B$236,T523&lt;&gt;'Tabelas auxiliares'!$B$237),"FOLHA DE PESSOAL",IF(X523='Tabelas auxiliares'!$A$237,"CUSTEIO",IF(X523='Tabelas auxiliares'!$A$236,"INVESTIMENTO","ERRO - VERIFICAR"))))</f>
        <v/>
      </c>
      <c r="Z523" s="66"/>
    </row>
    <row r="524" spans="6:26" x14ac:dyDescent="0.25">
      <c r="F524" s="51" t="str">
        <f>IFERROR(VLOOKUP(D524,'Tabelas auxiliares'!$A$3:$B$61,2,FALSE),"")</f>
        <v/>
      </c>
      <c r="G524" s="51" t="str">
        <f>IFERROR(VLOOKUP($B524,'Tabelas auxiliares'!$A$65:$C$102,2,FALSE),"")</f>
        <v/>
      </c>
      <c r="H524" s="51" t="str">
        <f>IFERROR(VLOOKUP($B524,'Tabelas auxiliares'!$A$65:$C$102,3,FALSE),"")</f>
        <v/>
      </c>
      <c r="X524" s="51" t="str">
        <f t="shared" si="8"/>
        <v/>
      </c>
      <c r="Y524" s="51" t="str">
        <f>IF(T524="","",IF(AND(T524&lt;&gt;'Tabelas auxiliares'!$B$236,T524&lt;&gt;'Tabelas auxiliares'!$B$237),"FOLHA DE PESSOAL",IF(X524='Tabelas auxiliares'!$A$237,"CUSTEIO",IF(X524='Tabelas auxiliares'!$A$236,"INVESTIMENTO","ERRO - VERIFICAR"))))</f>
        <v/>
      </c>
      <c r="Z524" s="66"/>
    </row>
    <row r="525" spans="6:26" x14ac:dyDescent="0.25">
      <c r="F525" s="51" t="str">
        <f>IFERROR(VLOOKUP(D525,'Tabelas auxiliares'!$A$3:$B$61,2,FALSE),"")</f>
        <v/>
      </c>
      <c r="G525" s="51" t="str">
        <f>IFERROR(VLOOKUP($B525,'Tabelas auxiliares'!$A$65:$C$102,2,FALSE),"")</f>
        <v/>
      </c>
      <c r="H525" s="51" t="str">
        <f>IFERROR(VLOOKUP($B525,'Tabelas auxiliares'!$A$65:$C$102,3,FALSE),"")</f>
        <v/>
      </c>
      <c r="X525" s="51" t="str">
        <f t="shared" si="8"/>
        <v/>
      </c>
      <c r="Y525" s="51" t="str">
        <f>IF(T525="","",IF(AND(T525&lt;&gt;'Tabelas auxiliares'!$B$236,T525&lt;&gt;'Tabelas auxiliares'!$B$237),"FOLHA DE PESSOAL",IF(X525='Tabelas auxiliares'!$A$237,"CUSTEIO",IF(X525='Tabelas auxiliares'!$A$236,"INVESTIMENTO","ERRO - VERIFICAR"))))</f>
        <v/>
      </c>
      <c r="Z525" s="66"/>
    </row>
    <row r="526" spans="6:26" x14ac:dyDescent="0.25">
      <c r="F526" s="51" t="str">
        <f>IFERROR(VLOOKUP(D526,'Tabelas auxiliares'!$A$3:$B$61,2,FALSE),"")</f>
        <v/>
      </c>
      <c r="G526" s="51" t="str">
        <f>IFERROR(VLOOKUP($B526,'Tabelas auxiliares'!$A$65:$C$102,2,FALSE),"")</f>
        <v/>
      </c>
      <c r="H526" s="51" t="str">
        <f>IFERROR(VLOOKUP($B526,'Tabelas auxiliares'!$A$65:$C$102,3,FALSE),"")</f>
        <v/>
      </c>
      <c r="X526" s="51" t="str">
        <f t="shared" si="8"/>
        <v/>
      </c>
      <c r="Y526" s="51" t="str">
        <f>IF(T526="","",IF(AND(T526&lt;&gt;'Tabelas auxiliares'!$B$236,T526&lt;&gt;'Tabelas auxiliares'!$B$237),"FOLHA DE PESSOAL",IF(X526='Tabelas auxiliares'!$A$237,"CUSTEIO",IF(X526='Tabelas auxiliares'!$A$236,"INVESTIMENTO","ERRO - VERIFICAR"))))</f>
        <v/>
      </c>
      <c r="Z526" s="66"/>
    </row>
    <row r="527" spans="6:26" x14ac:dyDescent="0.25">
      <c r="F527" s="51" t="str">
        <f>IFERROR(VLOOKUP(D527,'Tabelas auxiliares'!$A$3:$B$61,2,FALSE),"")</f>
        <v/>
      </c>
      <c r="G527" s="51" t="str">
        <f>IFERROR(VLOOKUP($B527,'Tabelas auxiliares'!$A$65:$C$102,2,FALSE),"")</f>
        <v/>
      </c>
      <c r="H527" s="51" t="str">
        <f>IFERROR(VLOOKUP($B527,'Tabelas auxiliares'!$A$65:$C$102,3,FALSE),"")</f>
        <v/>
      </c>
      <c r="X527" s="51" t="str">
        <f t="shared" si="8"/>
        <v/>
      </c>
      <c r="Y527" s="51" t="str">
        <f>IF(T527="","",IF(AND(T527&lt;&gt;'Tabelas auxiliares'!$B$236,T527&lt;&gt;'Tabelas auxiliares'!$B$237),"FOLHA DE PESSOAL",IF(X527='Tabelas auxiliares'!$A$237,"CUSTEIO",IF(X527='Tabelas auxiliares'!$A$236,"INVESTIMENTO","ERRO - VERIFICAR"))))</f>
        <v/>
      </c>
      <c r="Z527" s="66"/>
    </row>
    <row r="528" spans="6:26" x14ac:dyDescent="0.25">
      <c r="F528" s="51" t="str">
        <f>IFERROR(VLOOKUP(D528,'Tabelas auxiliares'!$A$3:$B$61,2,FALSE),"")</f>
        <v/>
      </c>
      <c r="G528" s="51" t="str">
        <f>IFERROR(VLOOKUP($B528,'Tabelas auxiliares'!$A$65:$C$102,2,FALSE),"")</f>
        <v/>
      </c>
      <c r="H528" s="51" t="str">
        <f>IFERROR(VLOOKUP($B528,'Tabelas auxiliares'!$A$65:$C$102,3,FALSE),"")</f>
        <v/>
      </c>
      <c r="X528" s="51" t="str">
        <f t="shared" si="8"/>
        <v/>
      </c>
      <c r="Y528" s="51" t="str">
        <f>IF(T528="","",IF(AND(T528&lt;&gt;'Tabelas auxiliares'!$B$236,T528&lt;&gt;'Tabelas auxiliares'!$B$237),"FOLHA DE PESSOAL",IF(X528='Tabelas auxiliares'!$A$237,"CUSTEIO",IF(X528='Tabelas auxiliares'!$A$236,"INVESTIMENTO","ERRO - VERIFICAR"))))</f>
        <v/>
      </c>
      <c r="Z528" s="66"/>
    </row>
    <row r="529" spans="6:26" x14ac:dyDescent="0.25">
      <c r="F529" s="51" t="str">
        <f>IFERROR(VLOOKUP(D529,'Tabelas auxiliares'!$A$3:$B$61,2,FALSE),"")</f>
        <v/>
      </c>
      <c r="G529" s="51" t="str">
        <f>IFERROR(VLOOKUP($B529,'Tabelas auxiliares'!$A$65:$C$102,2,FALSE),"")</f>
        <v/>
      </c>
      <c r="H529" s="51" t="str">
        <f>IFERROR(VLOOKUP($B529,'Tabelas auxiliares'!$A$65:$C$102,3,FALSE),"")</f>
        <v/>
      </c>
      <c r="X529" s="51" t="str">
        <f t="shared" si="8"/>
        <v/>
      </c>
      <c r="Y529" s="51" t="str">
        <f>IF(T529="","",IF(AND(T529&lt;&gt;'Tabelas auxiliares'!$B$236,T529&lt;&gt;'Tabelas auxiliares'!$B$237),"FOLHA DE PESSOAL",IF(X529='Tabelas auxiliares'!$A$237,"CUSTEIO",IF(X529='Tabelas auxiliares'!$A$236,"INVESTIMENTO","ERRO - VERIFICAR"))))</f>
        <v/>
      </c>
      <c r="Z529" s="66"/>
    </row>
    <row r="530" spans="6:26" x14ac:dyDescent="0.25">
      <c r="F530" s="51" t="str">
        <f>IFERROR(VLOOKUP(D530,'Tabelas auxiliares'!$A$3:$B$61,2,FALSE),"")</f>
        <v/>
      </c>
      <c r="G530" s="51" t="str">
        <f>IFERROR(VLOOKUP($B530,'Tabelas auxiliares'!$A$65:$C$102,2,FALSE),"")</f>
        <v/>
      </c>
      <c r="H530" s="51" t="str">
        <f>IFERROR(VLOOKUP($B530,'Tabelas auxiliares'!$A$65:$C$102,3,FALSE),"")</f>
        <v/>
      </c>
      <c r="X530" s="51" t="str">
        <f t="shared" si="8"/>
        <v/>
      </c>
      <c r="Y530" s="51" t="str">
        <f>IF(T530="","",IF(AND(T530&lt;&gt;'Tabelas auxiliares'!$B$236,T530&lt;&gt;'Tabelas auxiliares'!$B$237),"FOLHA DE PESSOAL",IF(X530='Tabelas auxiliares'!$A$237,"CUSTEIO",IF(X530='Tabelas auxiliares'!$A$236,"INVESTIMENTO","ERRO - VERIFICAR"))))</f>
        <v/>
      </c>
      <c r="Z530" s="66"/>
    </row>
    <row r="531" spans="6:26" x14ac:dyDescent="0.25">
      <c r="F531" s="51" t="str">
        <f>IFERROR(VLOOKUP(D531,'Tabelas auxiliares'!$A$3:$B$61,2,FALSE),"")</f>
        <v/>
      </c>
      <c r="G531" s="51" t="str">
        <f>IFERROR(VLOOKUP($B531,'Tabelas auxiliares'!$A$65:$C$102,2,FALSE),"")</f>
        <v/>
      </c>
      <c r="H531" s="51" t="str">
        <f>IFERROR(VLOOKUP($B531,'Tabelas auxiliares'!$A$65:$C$102,3,FALSE),"")</f>
        <v/>
      </c>
      <c r="X531" s="51" t="str">
        <f t="shared" si="8"/>
        <v/>
      </c>
      <c r="Y531" s="51" t="str">
        <f>IF(T531="","",IF(AND(T531&lt;&gt;'Tabelas auxiliares'!$B$236,T531&lt;&gt;'Tabelas auxiliares'!$B$237),"FOLHA DE PESSOAL",IF(X531='Tabelas auxiliares'!$A$237,"CUSTEIO",IF(X531='Tabelas auxiliares'!$A$236,"INVESTIMENTO","ERRO - VERIFICAR"))))</f>
        <v/>
      </c>
      <c r="Z531" s="66"/>
    </row>
    <row r="532" spans="6:26" x14ac:dyDescent="0.25">
      <c r="F532" s="51" t="str">
        <f>IFERROR(VLOOKUP(D532,'Tabelas auxiliares'!$A$3:$B$61,2,FALSE),"")</f>
        <v/>
      </c>
      <c r="G532" s="51" t="str">
        <f>IFERROR(VLOOKUP($B532,'Tabelas auxiliares'!$A$65:$C$102,2,FALSE),"")</f>
        <v/>
      </c>
      <c r="H532" s="51" t="str">
        <f>IFERROR(VLOOKUP($B532,'Tabelas auxiliares'!$A$65:$C$102,3,FALSE),"")</f>
        <v/>
      </c>
      <c r="X532" s="51" t="str">
        <f t="shared" si="8"/>
        <v/>
      </c>
      <c r="Y532" s="51" t="str">
        <f>IF(T532="","",IF(AND(T532&lt;&gt;'Tabelas auxiliares'!$B$236,T532&lt;&gt;'Tabelas auxiliares'!$B$237),"FOLHA DE PESSOAL",IF(X532='Tabelas auxiliares'!$A$237,"CUSTEIO",IF(X532='Tabelas auxiliares'!$A$236,"INVESTIMENTO","ERRO - VERIFICAR"))))</f>
        <v/>
      </c>
      <c r="Z532" s="66"/>
    </row>
    <row r="533" spans="6:26" x14ac:dyDescent="0.25">
      <c r="F533" s="51" t="str">
        <f>IFERROR(VLOOKUP(D533,'Tabelas auxiliares'!$A$3:$B$61,2,FALSE),"")</f>
        <v/>
      </c>
      <c r="G533" s="51" t="str">
        <f>IFERROR(VLOOKUP($B533,'Tabelas auxiliares'!$A$65:$C$102,2,FALSE),"")</f>
        <v/>
      </c>
      <c r="H533" s="51" t="str">
        <f>IFERROR(VLOOKUP($B533,'Tabelas auxiliares'!$A$65:$C$102,3,FALSE),"")</f>
        <v/>
      </c>
      <c r="X533" s="51" t="str">
        <f t="shared" si="8"/>
        <v/>
      </c>
      <c r="Y533" s="51" t="str">
        <f>IF(T533="","",IF(AND(T533&lt;&gt;'Tabelas auxiliares'!$B$236,T533&lt;&gt;'Tabelas auxiliares'!$B$237),"FOLHA DE PESSOAL",IF(X533='Tabelas auxiliares'!$A$237,"CUSTEIO",IF(X533='Tabelas auxiliares'!$A$236,"INVESTIMENTO","ERRO - VERIFICAR"))))</f>
        <v/>
      </c>
      <c r="Z533" s="66"/>
    </row>
    <row r="534" spans="6:26" x14ac:dyDescent="0.25">
      <c r="F534" s="51" t="str">
        <f>IFERROR(VLOOKUP(D534,'Tabelas auxiliares'!$A$3:$B$61,2,FALSE),"")</f>
        <v/>
      </c>
      <c r="G534" s="51" t="str">
        <f>IFERROR(VLOOKUP($B534,'Tabelas auxiliares'!$A$65:$C$102,2,FALSE),"")</f>
        <v/>
      </c>
      <c r="H534" s="51" t="str">
        <f>IFERROR(VLOOKUP($B534,'Tabelas auxiliares'!$A$65:$C$102,3,FALSE),"")</f>
        <v/>
      </c>
      <c r="X534" s="51" t="str">
        <f t="shared" si="8"/>
        <v/>
      </c>
      <c r="Y534" s="51" t="str">
        <f>IF(T534="","",IF(AND(T534&lt;&gt;'Tabelas auxiliares'!$B$236,T534&lt;&gt;'Tabelas auxiliares'!$B$237),"FOLHA DE PESSOAL",IF(X534='Tabelas auxiliares'!$A$237,"CUSTEIO",IF(X534='Tabelas auxiliares'!$A$236,"INVESTIMENTO","ERRO - VERIFICAR"))))</f>
        <v/>
      </c>
      <c r="Z534" s="66"/>
    </row>
    <row r="535" spans="6:26" x14ac:dyDescent="0.25">
      <c r="F535" s="51" t="str">
        <f>IFERROR(VLOOKUP(D535,'Tabelas auxiliares'!$A$3:$B$61,2,FALSE),"")</f>
        <v/>
      </c>
      <c r="G535" s="51" t="str">
        <f>IFERROR(VLOOKUP($B535,'Tabelas auxiliares'!$A$65:$C$102,2,FALSE),"")</f>
        <v/>
      </c>
      <c r="H535" s="51" t="str">
        <f>IFERROR(VLOOKUP($B535,'Tabelas auxiliares'!$A$65:$C$102,3,FALSE),"")</f>
        <v/>
      </c>
      <c r="X535" s="51" t="str">
        <f t="shared" si="8"/>
        <v/>
      </c>
      <c r="Y535" s="51" t="str">
        <f>IF(T535="","",IF(AND(T535&lt;&gt;'Tabelas auxiliares'!$B$236,T535&lt;&gt;'Tabelas auxiliares'!$B$237),"FOLHA DE PESSOAL",IF(X535='Tabelas auxiliares'!$A$237,"CUSTEIO",IF(X535='Tabelas auxiliares'!$A$236,"INVESTIMENTO","ERRO - VERIFICAR"))))</f>
        <v/>
      </c>
      <c r="Z535" s="66"/>
    </row>
    <row r="536" spans="6:26" x14ac:dyDescent="0.25">
      <c r="F536" s="51" t="str">
        <f>IFERROR(VLOOKUP(D536,'Tabelas auxiliares'!$A$3:$B$61,2,FALSE),"")</f>
        <v/>
      </c>
      <c r="G536" s="51" t="str">
        <f>IFERROR(VLOOKUP($B536,'Tabelas auxiliares'!$A$65:$C$102,2,FALSE),"")</f>
        <v/>
      </c>
      <c r="H536" s="51" t="str">
        <f>IFERROR(VLOOKUP($B536,'Tabelas auxiliares'!$A$65:$C$102,3,FALSE),"")</f>
        <v/>
      </c>
      <c r="X536" s="51" t="str">
        <f t="shared" si="8"/>
        <v/>
      </c>
      <c r="Y536" s="51" t="str">
        <f>IF(T536="","",IF(AND(T536&lt;&gt;'Tabelas auxiliares'!$B$236,T536&lt;&gt;'Tabelas auxiliares'!$B$237),"FOLHA DE PESSOAL",IF(X536='Tabelas auxiliares'!$A$237,"CUSTEIO",IF(X536='Tabelas auxiliares'!$A$236,"INVESTIMENTO","ERRO - VERIFICAR"))))</f>
        <v/>
      </c>
      <c r="Z536" s="66"/>
    </row>
    <row r="537" spans="6:26" x14ac:dyDescent="0.25">
      <c r="F537" s="51" t="str">
        <f>IFERROR(VLOOKUP(D537,'Tabelas auxiliares'!$A$3:$B$61,2,FALSE),"")</f>
        <v/>
      </c>
      <c r="G537" s="51" t="str">
        <f>IFERROR(VLOOKUP($B537,'Tabelas auxiliares'!$A$65:$C$102,2,FALSE),"")</f>
        <v/>
      </c>
      <c r="H537" s="51" t="str">
        <f>IFERROR(VLOOKUP($B537,'Tabelas auxiliares'!$A$65:$C$102,3,FALSE),"")</f>
        <v/>
      </c>
      <c r="X537" s="51" t="str">
        <f t="shared" si="8"/>
        <v/>
      </c>
      <c r="Y537" s="51" t="str">
        <f>IF(T537="","",IF(AND(T537&lt;&gt;'Tabelas auxiliares'!$B$236,T537&lt;&gt;'Tabelas auxiliares'!$B$237),"FOLHA DE PESSOAL",IF(X537='Tabelas auxiliares'!$A$237,"CUSTEIO",IF(X537='Tabelas auxiliares'!$A$236,"INVESTIMENTO","ERRO - VERIFICAR"))))</f>
        <v/>
      </c>
      <c r="Z537" s="66"/>
    </row>
    <row r="538" spans="6:26" x14ac:dyDescent="0.25">
      <c r="F538" s="51" t="str">
        <f>IFERROR(VLOOKUP(D538,'Tabelas auxiliares'!$A$3:$B$61,2,FALSE),"")</f>
        <v/>
      </c>
      <c r="G538" s="51" t="str">
        <f>IFERROR(VLOOKUP($B538,'Tabelas auxiliares'!$A$65:$C$102,2,FALSE),"")</f>
        <v/>
      </c>
      <c r="H538" s="51" t="str">
        <f>IFERROR(VLOOKUP($B538,'Tabelas auxiliares'!$A$65:$C$102,3,FALSE),"")</f>
        <v/>
      </c>
      <c r="X538" s="51" t="str">
        <f t="shared" si="8"/>
        <v/>
      </c>
      <c r="Y538" s="51" t="str">
        <f>IF(T538="","",IF(AND(T538&lt;&gt;'Tabelas auxiliares'!$B$236,T538&lt;&gt;'Tabelas auxiliares'!$B$237),"FOLHA DE PESSOAL",IF(X538='Tabelas auxiliares'!$A$237,"CUSTEIO",IF(X538='Tabelas auxiliares'!$A$236,"INVESTIMENTO","ERRO - VERIFICAR"))))</f>
        <v/>
      </c>
      <c r="Z538" s="66"/>
    </row>
    <row r="539" spans="6:26" x14ac:dyDescent="0.25">
      <c r="F539" s="51" t="str">
        <f>IFERROR(VLOOKUP(D539,'Tabelas auxiliares'!$A$3:$B$61,2,FALSE),"")</f>
        <v/>
      </c>
      <c r="G539" s="51" t="str">
        <f>IFERROR(VLOOKUP($B539,'Tabelas auxiliares'!$A$65:$C$102,2,FALSE),"")</f>
        <v/>
      </c>
      <c r="H539" s="51" t="str">
        <f>IFERROR(VLOOKUP($B539,'Tabelas auxiliares'!$A$65:$C$102,3,FALSE),"")</f>
        <v/>
      </c>
      <c r="X539" s="51" t="str">
        <f t="shared" si="8"/>
        <v/>
      </c>
      <c r="Y539" s="51" t="str">
        <f>IF(T539="","",IF(AND(T539&lt;&gt;'Tabelas auxiliares'!$B$236,T539&lt;&gt;'Tabelas auxiliares'!$B$237),"FOLHA DE PESSOAL",IF(X539='Tabelas auxiliares'!$A$237,"CUSTEIO",IF(X539='Tabelas auxiliares'!$A$236,"INVESTIMENTO","ERRO - VERIFICAR"))))</f>
        <v/>
      </c>
      <c r="Z539" s="66"/>
    </row>
    <row r="540" spans="6:26" x14ac:dyDescent="0.25">
      <c r="F540" s="51" t="str">
        <f>IFERROR(VLOOKUP(D540,'Tabelas auxiliares'!$A$3:$B$61,2,FALSE),"")</f>
        <v/>
      </c>
      <c r="G540" s="51" t="str">
        <f>IFERROR(VLOOKUP($B540,'Tabelas auxiliares'!$A$65:$C$102,2,FALSE),"")</f>
        <v/>
      </c>
      <c r="H540" s="51" t="str">
        <f>IFERROR(VLOOKUP($B540,'Tabelas auxiliares'!$A$65:$C$102,3,FALSE),"")</f>
        <v/>
      </c>
      <c r="X540" s="51" t="str">
        <f t="shared" si="8"/>
        <v/>
      </c>
      <c r="Y540" s="51" t="str">
        <f>IF(T540="","",IF(AND(T540&lt;&gt;'Tabelas auxiliares'!$B$236,T540&lt;&gt;'Tabelas auxiliares'!$B$237),"FOLHA DE PESSOAL",IF(X540='Tabelas auxiliares'!$A$237,"CUSTEIO",IF(X540='Tabelas auxiliares'!$A$236,"INVESTIMENTO","ERRO - VERIFICAR"))))</f>
        <v/>
      </c>
      <c r="Z540" s="66"/>
    </row>
    <row r="541" spans="6:26" x14ac:dyDescent="0.25">
      <c r="F541" s="51" t="str">
        <f>IFERROR(VLOOKUP(D541,'Tabelas auxiliares'!$A$3:$B$61,2,FALSE),"")</f>
        <v/>
      </c>
      <c r="G541" s="51" t="str">
        <f>IFERROR(VLOOKUP($B541,'Tabelas auxiliares'!$A$65:$C$102,2,FALSE),"")</f>
        <v/>
      </c>
      <c r="H541" s="51" t="str">
        <f>IFERROR(VLOOKUP($B541,'Tabelas auxiliares'!$A$65:$C$102,3,FALSE),"")</f>
        <v/>
      </c>
      <c r="X541" s="51" t="str">
        <f t="shared" si="8"/>
        <v/>
      </c>
      <c r="Y541" s="51" t="str">
        <f>IF(T541="","",IF(AND(T541&lt;&gt;'Tabelas auxiliares'!$B$236,T541&lt;&gt;'Tabelas auxiliares'!$B$237),"FOLHA DE PESSOAL",IF(X541='Tabelas auxiliares'!$A$237,"CUSTEIO",IF(X541='Tabelas auxiliares'!$A$236,"INVESTIMENTO","ERRO - VERIFICAR"))))</f>
        <v/>
      </c>
      <c r="Z541" s="66"/>
    </row>
    <row r="542" spans="6:26" x14ac:dyDescent="0.25">
      <c r="F542" s="51" t="str">
        <f>IFERROR(VLOOKUP(D542,'Tabelas auxiliares'!$A$3:$B$61,2,FALSE),"")</f>
        <v/>
      </c>
      <c r="G542" s="51" t="str">
        <f>IFERROR(VLOOKUP($B542,'Tabelas auxiliares'!$A$65:$C$102,2,FALSE),"")</f>
        <v/>
      </c>
      <c r="H542" s="51" t="str">
        <f>IFERROR(VLOOKUP($B542,'Tabelas auxiliares'!$A$65:$C$102,3,FALSE),"")</f>
        <v/>
      </c>
      <c r="X542" s="51" t="str">
        <f t="shared" si="8"/>
        <v/>
      </c>
      <c r="Y542" s="51" t="str">
        <f>IF(T542="","",IF(AND(T542&lt;&gt;'Tabelas auxiliares'!$B$236,T542&lt;&gt;'Tabelas auxiliares'!$B$237),"FOLHA DE PESSOAL",IF(X542='Tabelas auxiliares'!$A$237,"CUSTEIO",IF(X542='Tabelas auxiliares'!$A$236,"INVESTIMENTO","ERRO - VERIFICAR"))))</f>
        <v/>
      </c>
      <c r="Z542" s="66"/>
    </row>
    <row r="543" spans="6:26" x14ac:dyDescent="0.25">
      <c r="F543" s="51" t="str">
        <f>IFERROR(VLOOKUP(D543,'Tabelas auxiliares'!$A$3:$B$61,2,FALSE),"")</f>
        <v/>
      </c>
      <c r="G543" s="51" t="str">
        <f>IFERROR(VLOOKUP($B543,'Tabelas auxiliares'!$A$65:$C$102,2,FALSE),"")</f>
        <v/>
      </c>
      <c r="H543" s="51" t="str">
        <f>IFERROR(VLOOKUP($B543,'Tabelas auxiliares'!$A$65:$C$102,3,FALSE),"")</f>
        <v/>
      </c>
      <c r="X543" s="51" t="str">
        <f t="shared" si="8"/>
        <v/>
      </c>
      <c r="Y543" s="51" t="str">
        <f>IF(T543="","",IF(AND(T543&lt;&gt;'Tabelas auxiliares'!$B$236,T543&lt;&gt;'Tabelas auxiliares'!$B$237),"FOLHA DE PESSOAL",IF(X543='Tabelas auxiliares'!$A$237,"CUSTEIO",IF(X543='Tabelas auxiliares'!$A$236,"INVESTIMENTO","ERRO - VERIFICAR"))))</f>
        <v/>
      </c>
      <c r="Z543" s="66"/>
    </row>
    <row r="544" spans="6:26" x14ac:dyDescent="0.25">
      <c r="F544" s="51" t="str">
        <f>IFERROR(VLOOKUP(D544,'Tabelas auxiliares'!$A$3:$B$61,2,FALSE),"")</f>
        <v/>
      </c>
      <c r="G544" s="51" t="str">
        <f>IFERROR(VLOOKUP($B544,'Tabelas auxiliares'!$A$65:$C$102,2,FALSE),"")</f>
        <v/>
      </c>
      <c r="H544" s="51" t="str">
        <f>IFERROR(VLOOKUP($B544,'Tabelas auxiliares'!$A$65:$C$102,3,FALSE),"")</f>
        <v/>
      </c>
      <c r="X544" s="51" t="str">
        <f t="shared" si="8"/>
        <v/>
      </c>
      <c r="Y544" s="51" t="str">
        <f>IF(T544="","",IF(AND(T544&lt;&gt;'Tabelas auxiliares'!$B$236,T544&lt;&gt;'Tabelas auxiliares'!$B$237),"FOLHA DE PESSOAL",IF(X544='Tabelas auxiliares'!$A$237,"CUSTEIO",IF(X544='Tabelas auxiliares'!$A$236,"INVESTIMENTO","ERRO - VERIFICAR"))))</f>
        <v/>
      </c>
      <c r="Z544" s="66"/>
    </row>
    <row r="545" spans="6:26" x14ac:dyDescent="0.25">
      <c r="F545" s="51" t="str">
        <f>IFERROR(VLOOKUP(D545,'Tabelas auxiliares'!$A$3:$B$61,2,FALSE),"")</f>
        <v/>
      </c>
      <c r="G545" s="51" t="str">
        <f>IFERROR(VLOOKUP($B545,'Tabelas auxiliares'!$A$65:$C$102,2,FALSE),"")</f>
        <v/>
      </c>
      <c r="H545" s="51" t="str">
        <f>IFERROR(VLOOKUP($B545,'Tabelas auxiliares'!$A$65:$C$102,3,FALSE),"")</f>
        <v/>
      </c>
      <c r="X545" s="51" t="str">
        <f t="shared" si="8"/>
        <v/>
      </c>
      <c r="Y545" s="51" t="str">
        <f>IF(T545="","",IF(AND(T545&lt;&gt;'Tabelas auxiliares'!$B$236,T545&lt;&gt;'Tabelas auxiliares'!$B$237),"FOLHA DE PESSOAL",IF(X545='Tabelas auxiliares'!$A$237,"CUSTEIO",IF(X545='Tabelas auxiliares'!$A$236,"INVESTIMENTO","ERRO - VERIFICAR"))))</f>
        <v/>
      </c>
      <c r="Z545" s="66"/>
    </row>
    <row r="546" spans="6:26" x14ac:dyDescent="0.25">
      <c r="F546" s="51" t="str">
        <f>IFERROR(VLOOKUP(D546,'Tabelas auxiliares'!$A$3:$B$61,2,FALSE),"")</f>
        <v/>
      </c>
      <c r="G546" s="51" t="str">
        <f>IFERROR(VLOOKUP($B546,'Tabelas auxiliares'!$A$65:$C$102,2,FALSE),"")</f>
        <v/>
      </c>
      <c r="H546" s="51" t="str">
        <f>IFERROR(VLOOKUP($B546,'Tabelas auxiliares'!$A$65:$C$102,3,FALSE),"")</f>
        <v/>
      </c>
      <c r="X546" s="51" t="str">
        <f t="shared" si="8"/>
        <v/>
      </c>
      <c r="Y546" s="51" t="str">
        <f>IF(T546="","",IF(AND(T546&lt;&gt;'Tabelas auxiliares'!$B$236,T546&lt;&gt;'Tabelas auxiliares'!$B$237),"FOLHA DE PESSOAL",IF(X546='Tabelas auxiliares'!$A$237,"CUSTEIO",IF(X546='Tabelas auxiliares'!$A$236,"INVESTIMENTO","ERRO - VERIFICAR"))))</f>
        <v/>
      </c>
      <c r="Z546" s="66"/>
    </row>
    <row r="547" spans="6:26" x14ac:dyDescent="0.25">
      <c r="F547" s="51" t="str">
        <f>IFERROR(VLOOKUP(D547,'Tabelas auxiliares'!$A$3:$B$61,2,FALSE),"")</f>
        <v/>
      </c>
      <c r="G547" s="51" t="str">
        <f>IFERROR(VLOOKUP($B547,'Tabelas auxiliares'!$A$65:$C$102,2,FALSE),"")</f>
        <v/>
      </c>
      <c r="H547" s="51" t="str">
        <f>IFERROR(VLOOKUP($B547,'Tabelas auxiliares'!$A$65:$C$102,3,FALSE),"")</f>
        <v/>
      </c>
      <c r="X547" s="51" t="str">
        <f t="shared" si="8"/>
        <v/>
      </c>
      <c r="Y547" s="51" t="str">
        <f>IF(T547="","",IF(AND(T547&lt;&gt;'Tabelas auxiliares'!$B$236,T547&lt;&gt;'Tabelas auxiliares'!$B$237),"FOLHA DE PESSOAL",IF(X547='Tabelas auxiliares'!$A$237,"CUSTEIO",IF(X547='Tabelas auxiliares'!$A$236,"INVESTIMENTO","ERRO - VERIFICAR"))))</f>
        <v/>
      </c>
      <c r="Z547" s="66"/>
    </row>
    <row r="548" spans="6:26" x14ac:dyDescent="0.25">
      <c r="F548" s="51" t="str">
        <f>IFERROR(VLOOKUP(D548,'Tabelas auxiliares'!$A$3:$B$61,2,FALSE),"")</f>
        <v/>
      </c>
      <c r="G548" s="51" t="str">
        <f>IFERROR(VLOOKUP($B548,'Tabelas auxiliares'!$A$65:$C$102,2,FALSE),"")</f>
        <v/>
      </c>
      <c r="H548" s="51" t="str">
        <f>IFERROR(VLOOKUP($B548,'Tabelas auxiliares'!$A$65:$C$102,3,FALSE),"")</f>
        <v/>
      </c>
      <c r="X548" s="51" t="str">
        <f t="shared" si="8"/>
        <v/>
      </c>
      <c r="Y548" s="51" t="str">
        <f>IF(T548="","",IF(AND(T548&lt;&gt;'Tabelas auxiliares'!$B$236,T548&lt;&gt;'Tabelas auxiliares'!$B$237),"FOLHA DE PESSOAL",IF(X548='Tabelas auxiliares'!$A$237,"CUSTEIO",IF(X548='Tabelas auxiliares'!$A$236,"INVESTIMENTO","ERRO - VERIFICAR"))))</f>
        <v/>
      </c>
      <c r="Z548" s="66"/>
    </row>
    <row r="549" spans="6:26" x14ac:dyDescent="0.25">
      <c r="F549" s="51" t="str">
        <f>IFERROR(VLOOKUP(D549,'Tabelas auxiliares'!$A$3:$B$61,2,FALSE),"")</f>
        <v/>
      </c>
      <c r="G549" s="51" t="str">
        <f>IFERROR(VLOOKUP($B549,'Tabelas auxiliares'!$A$65:$C$102,2,FALSE),"")</f>
        <v/>
      </c>
      <c r="H549" s="51" t="str">
        <f>IFERROR(VLOOKUP($B549,'Tabelas auxiliares'!$A$65:$C$102,3,FALSE),"")</f>
        <v/>
      </c>
      <c r="X549" s="51" t="str">
        <f t="shared" si="8"/>
        <v/>
      </c>
      <c r="Y549" s="51" t="str">
        <f>IF(T549="","",IF(AND(T549&lt;&gt;'Tabelas auxiliares'!$B$236,T549&lt;&gt;'Tabelas auxiliares'!$B$237),"FOLHA DE PESSOAL",IF(X549='Tabelas auxiliares'!$A$237,"CUSTEIO",IF(X549='Tabelas auxiliares'!$A$236,"INVESTIMENTO","ERRO - VERIFICAR"))))</f>
        <v/>
      </c>
      <c r="Z549" s="66"/>
    </row>
    <row r="550" spans="6:26" x14ac:dyDescent="0.25">
      <c r="F550" s="51" t="str">
        <f>IFERROR(VLOOKUP(D550,'Tabelas auxiliares'!$A$3:$B$61,2,FALSE),"")</f>
        <v/>
      </c>
      <c r="G550" s="51" t="str">
        <f>IFERROR(VLOOKUP($B550,'Tabelas auxiliares'!$A$65:$C$102,2,FALSE),"")</f>
        <v/>
      </c>
      <c r="H550" s="51" t="str">
        <f>IFERROR(VLOOKUP($B550,'Tabelas auxiliares'!$A$65:$C$102,3,FALSE),"")</f>
        <v/>
      </c>
      <c r="X550" s="51" t="str">
        <f t="shared" si="8"/>
        <v/>
      </c>
      <c r="Y550" s="51" t="str">
        <f>IF(T550="","",IF(AND(T550&lt;&gt;'Tabelas auxiliares'!$B$236,T550&lt;&gt;'Tabelas auxiliares'!$B$237),"FOLHA DE PESSOAL",IF(X550='Tabelas auxiliares'!$A$237,"CUSTEIO",IF(X550='Tabelas auxiliares'!$A$236,"INVESTIMENTO","ERRO - VERIFICAR"))))</f>
        <v/>
      </c>
      <c r="Z550" s="66"/>
    </row>
    <row r="551" spans="6:26" x14ac:dyDescent="0.25">
      <c r="F551" s="51" t="str">
        <f>IFERROR(VLOOKUP(D551,'Tabelas auxiliares'!$A$3:$B$61,2,FALSE),"")</f>
        <v/>
      </c>
      <c r="G551" s="51" t="str">
        <f>IFERROR(VLOOKUP($B551,'Tabelas auxiliares'!$A$65:$C$102,2,FALSE),"")</f>
        <v/>
      </c>
      <c r="H551" s="51" t="str">
        <f>IFERROR(VLOOKUP($B551,'Tabelas auxiliares'!$A$65:$C$102,3,FALSE),"")</f>
        <v/>
      </c>
      <c r="X551" s="51" t="str">
        <f t="shared" si="8"/>
        <v/>
      </c>
      <c r="Y551" s="51" t="str">
        <f>IF(T551="","",IF(AND(T551&lt;&gt;'Tabelas auxiliares'!$B$236,T551&lt;&gt;'Tabelas auxiliares'!$B$237),"FOLHA DE PESSOAL",IF(X551='Tabelas auxiliares'!$A$237,"CUSTEIO",IF(X551='Tabelas auxiliares'!$A$236,"INVESTIMENTO","ERRO - VERIFICAR"))))</f>
        <v/>
      </c>
      <c r="Z551" s="66"/>
    </row>
    <row r="552" spans="6:26" x14ac:dyDescent="0.25">
      <c r="F552" s="51" t="str">
        <f>IFERROR(VLOOKUP(D552,'Tabelas auxiliares'!$A$3:$B$61,2,FALSE),"")</f>
        <v/>
      </c>
      <c r="G552" s="51" t="str">
        <f>IFERROR(VLOOKUP($B552,'Tabelas auxiliares'!$A$65:$C$102,2,FALSE),"")</f>
        <v/>
      </c>
      <c r="H552" s="51" t="str">
        <f>IFERROR(VLOOKUP($B552,'Tabelas auxiliares'!$A$65:$C$102,3,FALSE),"")</f>
        <v/>
      </c>
      <c r="X552" s="51" t="str">
        <f t="shared" si="8"/>
        <v/>
      </c>
      <c r="Y552" s="51" t="str">
        <f>IF(T552="","",IF(AND(T552&lt;&gt;'Tabelas auxiliares'!$B$236,T552&lt;&gt;'Tabelas auxiliares'!$B$237),"FOLHA DE PESSOAL",IF(X552='Tabelas auxiliares'!$A$237,"CUSTEIO",IF(X552='Tabelas auxiliares'!$A$236,"INVESTIMENTO","ERRO - VERIFICAR"))))</f>
        <v/>
      </c>
      <c r="Z552" s="66"/>
    </row>
    <row r="553" spans="6:26" x14ac:dyDescent="0.25">
      <c r="F553" s="51" t="str">
        <f>IFERROR(VLOOKUP(D553,'Tabelas auxiliares'!$A$3:$B$61,2,FALSE),"")</f>
        <v/>
      </c>
      <c r="G553" s="51" t="str">
        <f>IFERROR(VLOOKUP($B553,'Tabelas auxiliares'!$A$65:$C$102,2,FALSE),"")</f>
        <v/>
      </c>
      <c r="H553" s="51" t="str">
        <f>IFERROR(VLOOKUP($B553,'Tabelas auxiliares'!$A$65:$C$102,3,FALSE),"")</f>
        <v/>
      </c>
      <c r="X553" s="51" t="str">
        <f t="shared" si="8"/>
        <v/>
      </c>
      <c r="Y553" s="51" t="str">
        <f>IF(T553="","",IF(AND(T553&lt;&gt;'Tabelas auxiliares'!$B$236,T553&lt;&gt;'Tabelas auxiliares'!$B$237),"FOLHA DE PESSOAL",IF(X553='Tabelas auxiliares'!$A$237,"CUSTEIO",IF(X553='Tabelas auxiliares'!$A$236,"INVESTIMENTO","ERRO - VERIFICAR"))))</f>
        <v/>
      </c>
      <c r="Z553" s="66"/>
    </row>
    <row r="554" spans="6:26" x14ac:dyDescent="0.25">
      <c r="F554" s="51" t="str">
        <f>IFERROR(VLOOKUP(D554,'Tabelas auxiliares'!$A$3:$B$61,2,FALSE),"")</f>
        <v/>
      </c>
      <c r="G554" s="51" t="str">
        <f>IFERROR(VLOOKUP($B554,'Tabelas auxiliares'!$A$65:$C$102,2,FALSE),"")</f>
        <v/>
      </c>
      <c r="H554" s="51" t="str">
        <f>IFERROR(VLOOKUP($B554,'Tabelas auxiliares'!$A$65:$C$102,3,FALSE),"")</f>
        <v/>
      </c>
      <c r="X554" s="51" t="str">
        <f t="shared" si="8"/>
        <v/>
      </c>
      <c r="Y554" s="51" t="str">
        <f>IF(T554="","",IF(AND(T554&lt;&gt;'Tabelas auxiliares'!$B$236,T554&lt;&gt;'Tabelas auxiliares'!$B$237),"FOLHA DE PESSOAL",IF(X554='Tabelas auxiliares'!$A$237,"CUSTEIO",IF(X554='Tabelas auxiliares'!$A$236,"INVESTIMENTO","ERRO - VERIFICAR"))))</f>
        <v/>
      </c>
      <c r="Z554" s="66"/>
    </row>
    <row r="555" spans="6:26" x14ac:dyDescent="0.25">
      <c r="F555" s="51" t="str">
        <f>IFERROR(VLOOKUP(D555,'Tabelas auxiliares'!$A$3:$B$61,2,FALSE),"")</f>
        <v/>
      </c>
      <c r="G555" s="51" t="str">
        <f>IFERROR(VLOOKUP($B555,'Tabelas auxiliares'!$A$65:$C$102,2,FALSE),"")</f>
        <v/>
      </c>
      <c r="H555" s="51" t="str">
        <f>IFERROR(VLOOKUP($B555,'Tabelas auxiliares'!$A$65:$C$102,3,FALSE),"")</f>
        <v/>
      </c>
      <c r="X555" s="51" t="str">
        <f t="shared" si="8"/>
        <v/>
      </c>
      <c r="Y555" s="51" t="str">
        <f>IF(T555="","",IF(AND(T555&lt;&gt;'Tabelas auxiliares'!$B$236,T555&lt;&gt;'Tabelas auxiliares'!$B$237),"FOLHA DE PESSOAL",IF(X555='Tabelas auxiliares'!$A$237,"CUSTEIO",IF(X555='Tabelas auxiliares'!$A$236,"INVESTIMENTO","ERRO - VERIFICAR"))))</f>
        <v/>
      </c>
      <c r="Z555" s="66"/>
    </row>
    <row r="556" spans="6:26" x14ac:dyDescent="0.25">
      <c r="F556" s="51" t="str">
        <f>IFERROR(VLOOKUP(D556,'Tabelas auxiliares'!$A$3:$B$61,2,FALSE),"")</f>
        <v/>
      </c>
      <c r="G556" s="51" t="str">
        <f>IFERROR(VLOOKUP($B556,'Tabelas auxiliares'!$A$65:$C$102,2,FALSE),"")</f>
        <v/>
      </c>
      <c r="H556" s="51" t="str">
        <f>IFERROR(VLOOKUP($B556,'Tabelas auxiliares'!$A$65:$C$102,3,FALSE),"")</f>
        <v/>
      </c>
      <c r="X556" s="51" t="str">
        <f t="shared" si="8"/>
        <v/>
      </c>
      <c r="Y556" s="51" t="str">
        <f>IF(T556="","",IF(AND(T556&lt;&gt;'Tabelas auxiliares'!$B$236,T556&lt;&gt;'Tabelas auxiliares'!$B$237),"FOLHA DE PESSOAL",IF(X556='Tabelas auxiliares'!$A$237,"CUSTEIO",IF(X556='Tabelas auxiliares'!$A$236,"INVESTIMENTO","ERRO - VERIFICAR"))))</f>
        <v/>
      </c>
      <c r="Z556" s="66"/>
    </row>
    <row r="557" spans="6:26" x14ac:dyDescent="0.25">
      <c r="F557" s="51" t="str">
        <f>IFERROR(VLOOKUP(D557,'Tabelas auxiliares'!$A$3:$B$61,2,FALSE),"")</f>
        <v/>
      </c>
      <c r="G557" s="51" t="str">
        <f>IFERROR(VLOOKUP($B557,'Tabelas auxiliares'!$A$65:$C$102,2,FALSE),"")</f>
        <v/>
      </c>
      <c r="H557" s="51" t="str">
        <f>IFERROR(VLOOKUP($B557,'Tabelas auxiliares'!$A$65:$C$102,3,FALSE),"")</f>
        <v/>
      </c>
      <c r="X557" s="51" t="str">
        <f t="shared" si="8"/>
        <v/>
      </c>
      <c r="Y557" s="51" t="str">
        <f>IF(T557="","",IF(AND(T557&lt;&gt;'Tabelas auxiliares'!$B$236,T557&lt;&gt;'Tabelas auxiliares'!$B$237),"FOLHA DE PESSOAL",IF(X557='Tabelas auxiliares'!$A$237,"CUSTEIO",IF(X557='Tabelas auxiliares'!$A$236,"INVESTIMENTO","ERRO - VERIFICAR"))))</f>
        <v/>
      </c>
      <c r="Z557" s="66"/>
    </row>
    <row r="558" spans="6:26" x14ac:dyDescent="0.25">
      <c r="F558" s="51" t="str">
        <f>IFERROR(VLOOKUP(D558,'Tabelas auxiliares'!$A$3:$B$61,2,FALSE),"")</f>
        <v/>
      </c>
      <c r="G558" s="51" t="str">
        <f>IFERROR(VLOOKUP($B558,'Tabelas auxiliares'!$A$65:$C$102,2,FALSE),"")</f>
        <v/>
      </c>
      <c r="H558" s="51" t="str">
        <f>IFERROR(VLOOKUP($B558,'Tabelas auxiliares'!$A$65:$C$102,3,FALSE),"")</f>
        <v/>
      </c>
      <c r="X558" s="51" t="str">
        <f t="shared" si="8"/>
        <v/>
      </c>
      <c r="Y558" s="51" t="str">
        <f>IF(T558="","",IF(AND(T558&lt;&gt;'Tabelas auxiliares'!$B$236,T558&lt;&gt;'Tabelas auxiliares'!$B$237),"FOLHA DE PESSOAL",IF(X558='Tabelas auxiliares'!$A$237,"CUSTEIO",IF(X558='Tabelas auxiliares'!$A$236,"INVESTIMENTO","ERRO - VERIFICAR"))))</f>
        <v/>
      </c>
      <c r="Z558" s="66"/>
    </row>
    <row r="559" spans="6:26" x14ac:dyDescent="0.25">
      <c r="F559" s="51" t="str">
        <f>IFERROR(VLOOKUP(D559,'Tabelas auxiliares'!$A$3:$B$61,2,FALSE),"")</f>
        <v/>
      </c>
      <c r="G559" s="51" t="str">
        <f>IFERROR(VLOOKUP($B559,'Tabelas auxiliares'!$A$65:$C$102,2,FALSE),"")</f>
        <v/>
      </c>
      <c r="H559" s="51" t="str">
        <f>IFERROR(VLOOKUP($B559,'Tabelas auxiliares'!$A$65:$C$102,3,FALSE),"")</f>
        <v/>
      </c>
      <c r="X559" s="51" t="str">
        <f t="shared" si="8"/>
        <v/>
      </c>
      <c r="Y559" s="51" t="str">
        <f>IF(T559="","",IF(AND(T559&lt;&gt;'Tabelas auxiliares'!$B$236,T559&lt;&gt;'Tabelas auxiliares'!$B$237),"FOLHA DE PESSOAL",IF(X559='Tabelas auxiliares'!$A$237,"CUSTEIO",IF(X559='Tabelas auxiliares'!$A$236,"INVESTIMENTO","ERRO - VERIFICAR"))))</f>
        <v/>
      </c>
      <c r="Z559" s="66"/>
    </row>
    <row r="560" spans="6:26" x14ac:dyDescent="0.25">
      <c r="F560" s="51" t="str">
        <f>IFERROR(VLOOKUP(D560,'Tabelas auxiliares'!$A$3:$B$61,2,FALSE),"")</f>
        <v/>
      </c>
      <c r="G560" s="51" t="str">
        <f>IFERROR(VLOOKUP($B560,'Tabelas auxiliares'!$A$65:$C$102,2,FALSE),"")</f>
        <v/>
      </c>
      <c r="H560" s="51" t="str">
        <f>IFERROR(VLOOKUP($B560,'Tabelas auxiliares'!$A$65:$C$102,3,FALSE),"")</f>
        <v/>
      </c>
      <c r="X560" s="51" t="str">
        <f t="shared" si="8"/>
        <v/>
      </c>
      <c r="Y560" s="51" t="str">
        <f>IF(T560="","",IF(AND(T560&lt;&gt;'Tabelas auxiliares'!$B$236,T560&lt;&gt;'Tabelas auxiliares'!$B$237),"FOLHA DE PESSOAL",IF(X560='Tabelas auxiliares'!$A$237,"CUSTEIO",IF(X560='Tabelas auxiliares'!$A$236,"INVESTIMENTO","ERRO - VERIFICAR"))))</f>
        <v/>
      </c>
      <c r="Z560" s="66"/>
    </row>
    <row r="561" spans="6:26" x14ac:dyDescent="0.25">
      <c r="F561" s="51" t="str">
        <f>IFERROR(VLOOKUP(D561,'Tabelas auxiliares'!$A$3:$B$61,2,FALSE),"")</f>
        <v/>
      </c>
      <c r="G561" s="51" t="str">
        <f>IFERROR(VLOOKUP($B561,'Tabelas auxiliares'!$A$65:$C$102,2,FALSE),"")</f>
        <v/>
      </c>
      <c r="H561" s="51" t="str">
        <f>IFERROR(VLOOKUP($B561,'Tabelas auxiliares'!$A$65:$C$102,3,FALSE),"")</f>
        <v/>
      </c>
      <c r="X561" s="51" t="str">
        <f t="shared" si="8"/>
        <v/>
      </c>
      <c r="Y561" s="51" t="str">
        <f>IF(T561="","",IF(AND(T561&lt;&gt;'Tabelas auxiliares'!$B$236,T561&lt;&gt;'Tabelas auxiliares'!$B$237),"FOLHA DE PESSOAL",IF(X561='Tabelas auxiliares'!$A$237,"CUSTEIO",IF(X561='Tabelas auxiliares'!$A$236,"INVESTIMENTO","ERRO - VERIFICAR"))))</f>
        <v/>
      </c>
      <c r="Z561" s="66"/>
    </row>
    <row r="562" spans="6:26" x14ac:dyDescent="0.25">
      <c r="F562" s="51" t="str">
        <f>IFERROR(VLOOKUP(D562,'Tabelas auxiliares'!$A$3:$B$61,2,FALSE),"")</f>
        <v/>
      </c>
      <c r="G562" s="51" t="str">
        <f>IFERROR(VLOOKUP($B562,'Tabelas auxiliares'!$A$65:$C$102,2,FALSE),"")</f>
        <v/>
      </c>
      <c r="H562" s="51" t="str">
        <f>IFERROR(VLOOKUP($B562,'Tabelas auxiliares'!$A$65:$C$102,3,FALSE),"")</f>
        <v/>
      </c>
      <c r="X562" s="51" t="str">
        <f t="shared" si="8"/>
        <v/>
      </c>
      <c r="Y562" s="51" t="str">
        <f>IF(T562="","",IF(AND(T562&lt;&gt;'Tabelas auxiliares'!$B$236,T562&lt;&gt;'Tabelas auxiliares'!$B$237),"FOLHA DE PESSOAL",IF(X562='Tabelas auxiliares'!$A$237,"CUSTEIO",IF(X562='Tabelas auxiliares'!$A$236,"INVESTIMENTO","ERRO - VERIFICAR"))))</f>
        <v/>
      </c>
      <c r="Z562" s="66"/>
    </row>
    <row r="563" spans="6:26" x14ac:dyDescent="0.25">
      <c r="F563" s="51" t="str">
        <f>IFERROR(VLOOKUP(D563,'Tabelas auxiliares'!$A$3:$B$61,2,FALSE),"")</f>
        <v/>
      </c>
      <c r="G563" s="51" t="str">
        <f>IFERROR(VLOOKUP($B563,'Tabelas auxiliares'!$A$65:$C$102,2,FALSE),"")</f>
        <v/>
      </c>
      <c r="H563" s="51" t="str">
        <f>IFERROR(VLOOKUP($B563,'Tabelas auxiliares'!$A$65:$C$102,3,FALSE),"")</f>
        <v/>
      </c>
      <c r="X563" s="51" t="str">
        <f t="shared" si="8"/>
        <v/>
      </c>
      <c r="Y563" s="51" t="str">
        <f>IF(T563="","",IF(AND(T563&lt;&gt;'Tabelas auxiliares'!$B$236,T563&lt;&gt;'Tabelas auxiliares'!$B$237),"FOLHA DE PESSOAL",IF(X563='Tabelas auxiliares'!$A$237,"CUSTEIO",IF(X563='Tabelas auxiliares'!$A$236,"INVESTIMENTO","ERRO - VERIFICAR"))))</f>
        <v/>
      </c>
      <c r="Z563" s="66"/>
    </row>
    <row r="564" spans="6:26" x14ac:dyDescent="0.25">
      <c r="F564" s="51" t="str">
        <f>IFERROR(VLOOKUP(D564,'Tabelas auxiliares'!$A$3:$B$61,2,FALSE),"")</f>
        <v/>
      </c>
      <c r="G564" s="51" t="str">
        <f>IFERROR(VLOOKUP($B564,'Tabelas auxiliares'!$A$65:$C$102,2,FALSE),"")</f>
        <v/>
      </c>
      <c r="H564" s="51" t="str">
        <f>IFERROR(VLOOKUP($B564,'Tabelas auxiliares'!$A$65:$C$102,3,FALSE),"")</f>
        <v/>
      </c>
      <c r="X564" s="51" t="str">
        <f t="shared" si="8"/>
        <v/>
      </c>
      <c r="Y564" s="51" t="str">
        <f>IF(T564="","",IF(AND(T564&lt;&gt;'Tabelas auxiliares'!$B$236,T564&lt;&gt;'Tabelas auxiliares'!$B$237),"FOLHA DE PESSOAL",IF(X564='Tabelas auxiliares'!$A$237,"CUSTEIO",IF(X564='Tabelas auxiliares'!$A$236,"INVESTIMENTO","ERRO - VERIFICAR"))))</f>
        <v/>
      </c>
      <c r="Z564" s="66"/>
    </row>
    <row r="565" spans="6:26" x14ac:dyDescent="0.25">
      <c r="F565" s="51" t="str">
        <f>IFERROR(VLOOKUP(D565,'Tabelas auxiliares'!$A$3:$B$61,2,FALSE),"")</f>
        <v/>
      </c>
      <c r="G565" s="51" t="str">
        <f>IFERROR(VLOOKUP($B565,'Tabelas auxiliares'!$A$65:$C$102,2,FALSE),"")</f>
        <v/>
      </c>
      <c r="H565" s="51" t="str">
        <f>IFERROR(VLOOKUP($B565,'Tabelas auxiliares'!$A$65:$C$102,3,FALSE),"")</f>
        <v/>
      </c>
      <c r="X565" s="51" t="str">
        <f t="shared" si="8"/>
        <v/>
      </c>
      <c r="Y565" s="51" t="str">
        <f>IF(T565="","",IF(AND(T565&lt;&gt;'Tabelas auxiliares'!$B$236,T565&lt;&gt;'Tabelas auxiliares'!$B$237),"FOLHA DE PESSOAL",IF(X565='Tabelas auxiliares'!$A$237,"CUSTEIO",IF(X565='Tabelas auxiliares'!$A$236,"INVESTIMENTO","ERRO - VERIFICAR"))))</f>
        <v/>
      </c>
      <c r="Z565" s="66"/>
    </row>
    <row r="566" spans="6:26" x14ac:dyDescent="0.25">
      <c r="F566" s="51" t="str">
        <f>IFERROR(VLOOKUP(D566,'Tabelas auxiliares'!$A$3:$B$61,2,FALSE),"")</f>
        <v/>
      </c>
      <c r="G566" s="51" t="str">
        <f>IFERROR(VLOOKUP($B566,'Tabelas auxiliares'!$A$65:$C$102,2,FALSE),"")</f>
        <v/>
      </c>
      <c r="H566" s="51" t="str">
        <f>IFERROR(VLOOKUP($B566,'Tabelas auxiliares'!$A$65:$C$102,3,FALSE),"")</f>
        <v/>
      </c>
      <c r="X566" s="51" t="str">
        <f t="shared" si="8"/>
        <v/>
      </c>
      <c r="Y566" s="51" t="str">
        <f>IF(T566="","",IF(AND(T566&lt;&gt;'Tabelas auxiliares'!$B$236,T566&lt;&gt;'Tabelas auxiliares'!$B$237),"FOLHA DE PESSOAL",IF(X566='Tabelas auxiliares'!$A$237,"CUSTEIO",IF(X566='Tabelas auxiliares'!$A$236,"INVESTIMENTO","ERRO - VERIFICAR"))))</f>
        <v/>
      </c>
      <c r="Z566" s="66"/>
    </row>
    <row r="567" spans="6:26" x14ac:dyDescent="0.25">
      <c r="F567" s="51" t="str">
        <f>IFERROR(VLOOKUP(D567,'Tabelas auxiliares'!$A$3:$B$61,2,FALSE),"")</f>
        <v/>
      </c>
      <c r="G567" s="51" t="str">
        <f>IFERROR(VLOOKUP($B567,'Tabelas auxiliares'!$A$65:$C$102,2,FALSE),"")</f>
        <v/>
      </c>
      <c r="H567" s="51" t="str">
        <f>IFERROR(VLOOKUP($B567,'Tabelas auxiliares'!$A$65:$C$102,3,FALSE),"")</f>
        <v/>
      </c>
      <c r="X567" s="51" t="str">
        <f t="shared" si="8"/>
        <v/>
      </c>
      <c r="Y567" s="51" t="str">
        <f>IF(T567="","",IF(AND(T567&lt;&gt;'Tabelas auxiliares'!$B$236,T567&lt;&gt;'Tabelas auxiliares'!$B$237),"FOLHA DE PESSOAL",IF(X567='Tabelas auxiliares'!$A$237,"CUSTEIO",IF(X567='Tabelas auxiliares'!$A$236,"INVESTIMENTO","ERRO - VERIFICAR"))))</f>
        <v/>
      </c>
      <c r="Z567" s="66"/>
    </row>
    <row r="568" spans="6:26" x14ac:dyDescent="0.25">
      <c r="F568" s="51" t="str">
        <f>IFERROR(VLOOKUP(D568,'Tabelas auxiliares'!$A$3:$B$61,2,FALSE),"")</f>
        <v/>
      </c>
      <c r="G568" s="51" t="str">
        <f>IFERROR(VLOOKUP($B568,'Tabelas auxiliares'!$A$65:$C$102,2,FALSE),"")</f>
        <v/>
      </c>
      <c r="H568" s="51" t="str">
        <f>IFERROR(VLOOKUP($B568,'Tabelas auxiliares'!$A$65:$C$102,3,FALSE),"")</f>
        <v/>
      </c>
      <c r="X568" s="51" t="str">
        <f t="shared" si="8"/>
        <v/>
      </c>
      <c r="Y568" s="51" t="str">
        <f>IF(T568="","",IF(AND(T568&lt;&gt;'Tabelas auxiliares'!$B$236,T568&lt;&gt;'Tabelas auxiliares'!$B$237),"FOLHA DE PESSOAL",IF(X568='Tabelas auxiliares'!$A$237,"CUSTEIO",IF(X568='Tabelas auxiliares'!$A$236,"INVESTIMENTO","ERRO - VERIFICAR"))))</f>
        <v/>
      </c>
      <c r="Z568" s="66"/>
    </row>
    <row r="569" spans="6:26" x14ac:dyDescent="0.25">
      <c r="F569" s="51" t="str">
        <f>IFERROR(VLOOKUP(D569,'Tabelas auxiliares'!$A$3:$B$61,2,FALSE),"")</f>
        <v/>
      </c>
      <c r="G569" s="51" t="str">
        <f>IFERROR(VLOOKUP($B569,'Tabelas auxiliares'!$A$65:$C$102,2,FALSE),"")</f>
        <v/>
      </c>
      <c r="H569" s="51" t="str">
        <f>IFERROR(VLOOKUP($B569,'Tabelas auxiliares'!$A$65:$C$102,3,FALSE),"")</f>
        <v/>
      </c>
      <c r="X569" s="51" t="str">
        <f t="shared" si="8"/>
        <v/>
      </c>
      <c r="Y569" s="51" t="str">
        <f>IF(T569="","",IF(AND(T569&lt;&gt;'Tabelas auxiliares'!$B$236,T569&lt;&gt;'Tabelas auxiliares'!$B$237),"FOLHA DE PESSOAL",IF(X569='Tabelas auxiliares'!$A$237,"CUSTEIO",IF(X569='Tabelas auxiliares'!$A$236,"INVESTIMENTO","ERRO - VERIFICAR"))))</f>
        <v/>
      </c>
      <c r="Z569" s="66"/>
    </row>
    <row r="570" spans="6:26" x14ac:dyDescent="0.25">
      <c r="F570" s="51" t="str">
        <f>IFERROR(VLOOKUP(D570,'Tabelas auxiliares'!$A$3:$B$61,2,FALSE),"")</f>
        <v/>
      </c>
      <c r="G570" s="51" t="str">
        <f>IFERROR(VLOOKUP($B570,'Tabelas auxiliares'!$A$65:$C$102,2,FALSE),"")</f>
        <v/>
      </c>
      <c r="H570" s="51" t="str">
        <f>IFERROR(VLOOKUP($B570,'Tabelas auxiliares'!$A$65:$C$102,3,FALSE),"")</f>
        <v/>
      </c>
      <c r="X570" s="51" t="str">
        <f t="shared" si="8"/>
        <v/>
      </c>
      <c r="Y570" s="51" t="str">
        <f>IF(T570="","",IF(AND(T570&lt;&gt;'Tabelas auxiliares'!$B$236,T570&lt;&gt;'Tabelas auxiliares'!$B$237),"FOLHA DE PESSOAL",IF(X570='Tabelas auxiliares'!$A$237,"CUSTEIO",IF(X570='Tabelas auxiliares'!$A$236,"INVESTIMENTO","ERRO - VERIFICAR"))))</f>
        <v/>
      </c>
      <c r="Z570" s="66"/>
    </row>
    <row r="571" spans="6:26" x14ac:dyDescent="0.25">
      <c r="F571" s="51" t="str">
        <f>IFERROR(VLOOKUP(D571,'Tabelas auxiliares'!$A$3:$B$61,2,FALSE),"")</f>
        <v/>
      </c>
      <c r="G571" s="51" t="str">
        <f>IFERROR(VLOOKUP($B571,'Tabelas auxiliares'!$A$65:$C$102,2,FALSE),"")</f>
        <v/>
      </c>
      <c r="H571" s="51" t="str">
        <f>IFERROR(VLOOKUP($B571,'Tabelas auxiliares'!$A$65:$C$102,3,FALSE),"")</f>
        <v/>
      </c>
      <c r="X571" s="51" t="str">
        <f t="shared" si="8"/>
        <v/>
      </c>
      <c r="Y571" s="51" t="str">
        <f>IF(T571="","",IF(AND(T571&lt;&gt;'Tabelas auxiliares'!$B$236,T571&lt;&gt;'Tabelas auxiliares'!$B$237),"FOLHA DE PESSOAL",IF(X571='Tabelas auxiliares'!$A$237,"CUSTEIO",IF(X571='Tabelas auxiliares'!$A$236,"INVESTIMENTO","ERRO - VERIFICAR"))))</f>
        <v/>
      </c>
      <c r="Z571" s="66"/>
    </row>
    <row r="572" spans="6:26" x14ac:dyDescent="0.25">
      <c r="F572" s="51" t="str">
        <f>IFERROR(VLOOKUP(D572,'Tabelas auxiliares'!$A$3:$B$61,2,FALSE),"")</f>
        <v/>
      </c>
      <c r="G572" s="51" t="str">
        <f>IFERROR(VLOOKUP($B572,'Tabelas auxiliares'!$A$65:$C$102,2,FALSE),"")</f>
        <v/>
      </c>
      <c r="H572" s="51" t="str">
        <f>IFERROR(VLOOKUP($B572,'Tabelas auxiliares'!$A$65:$C$102,3,FALSE),"")</f>
        <v/>
      </c>
      <c r="X572" s="51" t="str">
        <f t="shared" si="8"/>
        <v/>
      </c>
      <c r="Y572" s="51" t="str">
        <f>IF(T572="","",IF(AND(T572&lt;&gt;'Tabelas auxiliares'!$B$236,T572&lt;&gt;'Tabelas auxiliares'!$B$237),"FOLHA DE PESSOAL",IF(X572='Tabelas auxiliares'!$A$237,"CUSTEIO",IF(X572='Tabelas auxiliares'!$A$236,"INVESTIMENTO","ERRO - VERIFICAR"))))</f>
        <v/>
      </c>
      <c r="Z572" s="66"/>
    </row>
    <row r="573" spans="6:26" x14ac:dyDescent="0.25">
      <c r="F573" s="51" t="str">
        <f>IFERROR(VLOOKUP(D573,'Tabelas auxiliares'!$A$3:$B$61,2,FALSE),"")</f>
        <v/>
      </c>
      <c r="G573" s="51" t="str">
        <f>IFERROR(VLOOKUP($B573,'Tabelas auxiliares'!$A$65:$C$102,2,FALSE),"")</f>
        <v/>
      </c>
      <c r="H573" s="51" t="str">
        <f>IFERROR(VLOOKUP($B573,'Tabelas auxiliares'!$A$65:$C$102,3,FALSE),"")</f>
        <v/>
      </c>
      <c r="X573" s="51" t="str">
        <f t="shared" si="8"/>
        <v/>
      </c>
      <c r="Y573" s="51" t="str">
        <f>IF(T573="","",IF(AND(T573&lt;&gt;'Tabelas auxiliares'!$B$236,T573&lt;&gt;'Tabelas auxiliares'!$B$237),"FOLHA DE PESSOAL",IF(X573='Tabelas auxiliares'!$A$237,"CUSTEIO",IF(X573='Tabelas auxiliares'!$A$236,"INVESTIMENTO","ERRO - VERIFICAR"))))</f>
        <v/>
      </c>
      <c r="Z573" s="66"/>
    </row>
    <row r="574" spans="6:26" x14ac:dyDescent="0.25">
      <c r="F574" s="51" t="str">
        <f>IFERROR(VLOOKUP(D574,'Tabelas auxiliares'!$A$3:$B$61,2,FALSE),"")</f>
        <v/>
      </c>
      <c r="G574" s="51" t="str">
        <f>IFERROR(VLOOKUP($B574,'Tabelas auxiliares'!$A$65:$C$102,2,FALSE),"")</f>
        <v/>
      </c>
      <c r="H574" s="51" t="str">
        <f>IFERROR(VLOOKUP($B574,'Tabelas auxiliares'!$A$65:$C$102,3,FALSE),"")</f>
        <v/>
      </c>
      <c r="X574" s="51" t="str">
        <f t="shared" si="8"/>
        <v/>
      </c>
      <c r="Y574" s="51" t="str">
        <f>IF(T574="","",IF(AND(T574&lt;&gt;'Tabelas auxiliares'!$B$236,T574&lt;&gt;'Tabelas auxiliares'!$B$237),"FOLHA DE PESSOAL",IF(X574='Tabelas auxiliares'!$A$237,"CUSTEIO",IF(X574='Tabelas auxiliares'!$A$236,"INVESTIMENTO","ERRO - VERIFICAR"))))</f>
        <v/>
      </c>
      <c r="Z574" s="66"/>
    </row>
    <row r="575" spans="6:26" x14ac:dyDescent="0.25">
      <c r="F575" s="51" t="str">
        <f>IFERROR(VLOOKUP(D575,'Tabelas auxiliares'!$A$3:$B$61,2,FALSE),"")</f>
        <v/>
      </c>
      <c r="G575" s="51" t="str">
        <f>IFERROR(VLOOKUP($B575,'Tabelas auxiliares'!$A$65:$C$102,2,FALSE),"")</f>
        <v/>
      </c>
      <c r="H575" s="51" t="str">
        <f>IFERROR(VLOOKUP($B575,'Tabelas auxiliares'!$A$65:$C$102,3,FALSE),"")</f>
        <v/>
      </c>
      <c r="X575" s="51" t="str">
        <f t="shared" si="8"/>
        <v/>
      </c>
      <c r="Y575" s="51" t="str">
        <f>IF(T575="","",IF(AND(T575&lt;&gt;'Tabelas auxiliares'!$B$236,T575&lt;&gt;'Tabelas auxiliares'!$B$237),"FOLHA DE PESSOAL",IF(X575='Tabelas auxiliares'!$A$237,"CUSTEIO",IF(X575='Tabelas auxiliares'!$A$236,"INVESTIMENTO","ERRO - VERIFICAR"))))</f>
        <v/>
      </c>
      <c r="Z575" s="66"/>
    </row>
    <row r="576" spans="6:26" x14ac:dyDescent="0.25">
      <c r="F576" s="51" t="str">
        <f>IFERROR(VLOOKUP(D576,'Tabelas auxiliares'!$A$3:$B$61,2,FALSE),"")</f>
        <v/>
      </c>
      <c r="G576" s="51" t="str">
        <f>IFERROR(VLOOKUP($B576,'Tabelas auxiliares'!$A$65:$C$102,2,FALSE),"")</f>
        <v/>
      </c>
      <c r="H576" s="51" t="str">
        <f>IFERROR(VLOOKUP($B576,'Tabelas auxiliares'!$A$65:$C$102,3,FALSE),"")</f>
        <v/>
      </c>
      <c r="X576" s="51" t="str">
        <f t="shared" si="8"/>
        <v/>
      </c>
      <c r="Y576" s="51" t="str">
        <f>IF(T576="","",IF(AND(T576&lt;&gt;'Tabelas auxiliares'!$B$236,T576&lt;&gt;'Tabelas auxiliares'!$B$237),"FOLHA DE PESSOAL",IF(X576='Tabelas auxiliares'!$A$237,"CUSTEIO",IF(X576='Tabelas auxiliares'!$A$236,"INVESTIMENTO","ERRO - VERIFICAR"))))</f>
        <v/>
      </c>
      <c r="Z576" s="66"/>
    </row>
    <row r="577" spans="6:26" x14ac:dyDescent="0.25">
      <c r="F577" s="51" t="str">
        <f>IFERROR(VLOOKUP(D577,'Tabelas auxiliares'!$A$3:$B$61,2,FALSE),"")</f>
        <v/>
      </c>
      <c r="G577" s="51" t="str">
        <f>IFERROR(VLOOKUP($B577,'Tabelas auxiliares'!$A$65:$C$102,2,FALSE),"")</f>
        <v/>
      </c>
      <c r="H577" s="51" t="str">
        <f>IFERROR(VLOOKUP($B577,'Tabelas auxiliares'!$A$65:$C$102,3,FALSE),"")</f>
        <v/>
      </c>
      <c r="X577" s="51" t="str">
        <f t="shared" si="8"/>
        <v/>
      </c>
      <c r="Y577" s="51" t="str">
        <f>IF(T577="","",IF(AND(T577&lt;&gt;'Tabelas auxiliares'!$B$236,T577&lt;&gt;'Tabelas auxiliares'!$B$237),"FOLHA DE PESSOAL",IF(X577='Tabelas auxiliares'!$A$237,"CUSTEIO",IF(X577='Tabelas auxiliares'!$A$236,"INVESTIMENTO","ERRO - VERIFICAR"))))</f>
        <v/>
      </c>
      <c r="Z577" s="66"/>
    </row>
    <row r="578" spans="6:26" x14ac:dyDescent="0.25">
      <c r="F578" s="51" t="str">
        <f>IFERROR(VLOOKUP(D578,'Tabelas auxiliares'!$A$3:$B$61,2,FALSE),"")</f>
        <v/>
      </c>
      <c r="G578" s="51" t="str">
        <f>IFERROR(VLOOKUP($B578,'Tabelas auxiliares'!$A$65:$C$102,2,FALSE),"")</f>
        <v/>
      </c>
      <c r="H578" s="51" t="str">
        <f>IFERROR(VLOOKUP($B578,'Tabelas auxiliares'!$A$65:$C$102,3,FALSE),"")</f>
        <v/>
      </c>
      <c r="X578" s="51" t="str">
        <f t="shared" si="8"/>
        <v/>
      </c>
      <c r="Y578" s="51" t="str">
        <f>IF(T578="","",IF(AND(T578&lt;&gt;'Tabelas auxiliares'!$B$236,T578&lt;&gt;'Tabelas auxiliares'!$B$237),"FOLHA DE PESSOAL",IF(X578='Tabelas auxiliares'!$A$237,"CUSTEIO",IF(X578='Tabelas auxiliares'!$A$236,"INVESTIMENTO","ERRO - VERIFICAR"))))</f>
        <v/>
      </c>
      <c r="Z578" s="66"/>
    </row>
    <row r="579" spans="6:26" x14ac:dyDescent="0.25">
      <c r="F579" s="51" t="str">
        <f>IFERROR(VLOOKUP(D579,'Tabelas auxiliares'!$A$3:$B$61,2,FALSE),"")</f>
        <v/>
      </c>
      <c r="G579" s="51" t="str">
        <f>IFERROR(VLOOKUP($B579,'Tabelas auxiliares'!$A$65:$C$102,2,FALSE),"")</f>
        <v/>
      </c>
      <c r="H579" s="51" t="str">
        <f>IFERROR(VLOOKUP($B579,'Tabelas auxiliares'!$A$65:$C$102,3,FALSE),"")</f>
        <v/>
      </c>
      <c r="X579" s="51" t="str">
        <f t="shared" si="8"/>
        <v/>
      </c>
      <c r="Y579" s="51" t="str">
        <f>IF(T579="","",IF(AND(T579&lt;&gt;'Tabelas auxiliares'!$B$236,T579&lt;&gt;'Tabelas auxiliares'!$B$237),"FOLHA DE PESSOAL",IF(X579='Tabelas auxiliares'!$A$237,"CUSTEIO",IF(X579='Tabelas auxiliares'!$A$236,"INVESTIMENTO","ERRO - VERIFICAR"))))</f>
        <v/>
      </c>
      <c r="Z579" s="66"/>
    </row>
    <row r="580" spans="6:26" x14ac:dyDescent="0.25">
      <c r="F580" s="51" t="str">
        <f>IFERROR(VLOOKUP(D580,'Tabelas auxiliares'!$A$3:$B$61,2,FALSE),"")</f>
        <v/>
      </c>
      <c r="G580" s="51" t="str">
        <f>IFERROR(VLOOKUP($B580,'Tabelas auxiliares'!$A$65:$C$102,2,FALSE),"")</f>
        <v/>
      </c>
      <c r="H580" s="51" t="str">
        <f>IFERROR(VLOOKUP($B580,'Tabelas auxiliares'!$A$65:$C$102,3,FALSE),"")</f>
        <v/>
      </c>
      <c r="X580" s="51" t="str">
        <f t="shared" ref="X580:X643" si="9">LEFT(V580,1)</f>
        <v/>
      </c>
      <c r="Y580" s="51" t="str">
        <f>IF(T580="","",IF(AND(T580&lt;&gt;'Tabelas auxiliares'!$B$236,T580&lt;&gt;'Tabelas auxiliares'!$B$237),"FOLHA DE PESSOAL",IF(X580='Tabelas auxiliares'!$A$237,"CUSTEIO",IF(X580='Tabelas auxiliares'!$A$236,"INVESTIMENTO","ERRO - VERIFICAR"))))</f>
        <v/>
      </c>
      <c r="Z580" s="66"/>
    </row>
    <row r="581" spans="6:26" x14ac:dyDescent="0.25">
      <c r="F581" s="51" t="str">
        <f>IFERROR(VLOOKUP(D581,'Tabelas auxiliares'!$A$3:$B$61,2,FALSE),"")</f>
        <v/>
      </c>
      <c r="G581" s="51" t="str">
        <f>IFERROR(VLOOKUP($B581,'Tabelas auxiliares'!$A$65:$C$102,2,FALSE),"")</f>
        <v/>
      </c>
      <c r="H581" s="51" t="str">
        <f>IFERROR(VLOOKUP($B581,'Tabelas auxiliares'!$A$65:$C$102,3,FALSE),"")</f>
        <v/>
      </c>
      <c r="X581" s="51" t="str">
        <f t="shared" si="9"/>
        <v/>
      </c>
      <c r="Y581" s="51" t="str">
        <f>IF(T581="","",IF(AND(T581&lt;&gt;'Tabelas auxiliares'!$B$236,T581&lt;&gt;'Tabelas auxiliares'!$B$237),"FOLHA DE PESSOAL",IF(X581='Tabelas auxiliares'!$A$237,"CUSTEIO",IF(X581='Tabelas auxiliares'!$A$236,"INVESTIMENTO","ERRO - VERIFICAR"))))</f>
        <v/>
      </c>
      <c r="Z581" s="66"/>
    </row>
    <row r="582" spans="6:26" x14ac:dyDescent="0.25">
      <c r="F582" s="51" t="str">
        <f>IFERROR(VLOOKUP(D582,'Tabelas auxiliares'!$A$3:$B$61,2,FALSE),"")</f>
        <v/>
      </c>
      <c r="G582" s="51" t="str">
        <f>IFERROR(VLOOKUP($B582,'Tabelas auxiliares'!$A$65:$C$102,2,FALSE),"")</f>
        <v/>
      </c>
      <c r="H582" s="51" t="str">
        <f>IFERROR(VLOOKUP($B582,'Tabelas auxiliares'!$A$65:$C$102,3,FALSE),"")</f>
        <v/>
      </c>
      <c r="X582" s="51" t="str">
        <f t="shared" si="9"/>
        <v/>
      </c>
      <c r="Y582" s="51" t="str">
        <f>IF(T582="","",IF(AND(T582&lt;&gt;'Tabelas auxiliares'!$B$236,T582&lt;&gt;'Tabelas auxiliares'!$B$237),"FOLHA DE PESSOAL",IF(X582='Tabelas auxiliares'!$A$237,"CUSTEIO",IF(X582='Tabelas auxiliares'!$A$236,"INVESTIMENTO","ERRO - VERIFICAR"))))</f>
        <v/>
      </c>
      <c r="Z582" s="66"/>
    </row>
    <row r="583" spans="6:26" x14ac:dyDescent="0.25">
      <c r="F583" s="51" t="str">
        <f>IFERROR(VLOOKUP(D583,'Tabelas auxiliares'!$A$3:$B$61,2,FALSE),"")</f>
        <v/>
      </c>
      <c r="G583" s="51" t="str">
        <f>IFERROR(VLOOKUP($B583,'Tabelas auxiliares'!$A$65:$C$102,2,FALSE),"")</f>
        <v/>
      </c>
      <c r="H583" s="51" t="str">
        <f>IFERROR(VLOOKUP($B583,'Tabelas auxiliares'!$A$65:$C$102,3,FALSE),"")</f>
        <v/>
      </c>
      <c r="X583" s="51" t="str">
        <f t="shared" si="9"/>
        <v/>
      </c>
      <c r="Y583" s="51" t="str">
        <f>IF(T583="","",IF(AND(T583&lt;&gt;'Tabelas auxiliares'!$B$236,T583&lt;&gt;'Tabelas auxiliares'!$B$237),"FOLHA DE PESSOAL",IF(X583='Tabelas auxiliares'!$A$237,"CUSTEIO",IF(X583='Tabelas auxiliares'!$A$236,"INVESTIMENTO","ERRO - VERIFICAR"))))</f>
        <v/>
      </c>
      <c r="Z583" s="66"/>
    </row>
    <row r="584" spans="6:26" x14ac:dyDescent="0.25">
      <c r="F584" s="51" t="str">
        <f>IFERROR(VLOOKUP(D584,'Tabelas auxiliares'!$A$3:$B$61,2,FALSE),"")</f>
        <v/>
      </c>
      <c r="G584" s="51" t="str">
        <f>IFERROR(VLOOKUP($B584,'Tabelas auxiliares'!$A$65:$C$102,2,FALSE),"")</f>
        <v/>
      </c>
      <c r="H584" s="51" t="str">
        <f>IFERROR(VLOOKUP($B584,'Tabelas auxiliares'!$A$65:$C$102,3,FALSE),"")</f>
        <v/>
      </c>
      <c r="X584" s="51" t="str">
        <f t="shared" si="9"/>
        <v/>
      </c>
      <c r="Y584" s="51" t="str">
        <f>IF(T584="","",IF(AND(T584&lt;&gt;'Tabelas auxiliares'!$B$236,T584&lt;&gt;'Tabelas auxiliares'!$B$237),"FOLHA DE PESSOAL",IF(X584='Tabelas auxiliares'!$A$237,"CUSTEIO",IF(X584='Tabelas auxiliares'!$A$236,"INVESTIMENTO","ERRO - VERIFICAR"))))</f>
        <v/>
      </c>
      <c r="Z584" s="66"/>
    </row>
    <row r="585" spans="6:26" x14ac:dyDescent="0.25">
      <c r="F585" s="51" t="str">
        <f>IFERROR(VLOOKUP(D585,'Tabelas auxiliares'!$A$3:$B$61,2,FALSE),"")</f>
        <v/>
      </c>
      <c r="G585" s="51" t="str">
        <f>IFERROR(VLOOKUP($B585,'Tabelas auxiliares'!$A$65:$C$102,2,FALSE),"")</f>
        <v/>
      </c>
      <c r="H585" s="51" t="str">
        <f>IFERROR(VLOOKUP($B585,'Tabelas auxiliares'!$A$65:$C$102,3,FALSE),"")</f>
        <v/>
      </c>
      <c r="X585" s="51" t="str">
        <f t="shared" si="9"/>
        <v/>
      </c>
      <c r="Y585" s="51" t="str">
        <f>IF(T585="","",IF(AND(T585&lt;&gt;'Tabelas auxiliares'!$B$236,T585&lt;&gt;'Tabelas auxiliares'!$B$237),"FOLHA DE PESSOAL",IF(X585='Tabelas auxiliares'!$A$237,"CUSTEIO",IF(X585='Tabelas auxiliares'!$A$236,"INVESTIMENTO","ERRO - VERIFICAR"))))</f>
        <v/>
      </c>
      <c r="Z585" s="66"/>
    </row>
    <row r="586" spans="6:26" x14ac:dyDescent="0.25">
      <c r="F586" s="51" t="str">
        <f>IFERROR(VLOOKUP(D586,'Tabelas auxiliares'!$A$3:$B$61,2,FALSE),"")</f>
        <v/>
      </c>
      <c r="G586" s="51" t="str">
        <f>IFERROR(VLOOKUP($B586,'Tabelas auxiliares'!$A$65:$C$102,2,FALSE),"")</f>
        <v/>
      </c>
      <c r="H586" s="51" t="str">
        <f>IFERROR(VLOOKUP($B586,'Tabelas auxiliares'!$A$65:$C$102,3,FALSE),"")</f>
        <v/>
      </c>
      <c r="X586" s="51" t="str">
        <f t="shared" si="9"/>
        <v/>
      </c>
      <c r="Y586" s="51" t="str">
        <f>IF(T586="","",IF(AND(T586&lt;&gt;'Tabelas auxiliares'!$B$236,T586&lt;&gt;'Tabelas auxiliares'!$B$237),"FOLHA DE PESSOAL",IF(X586='Tabelas auxiliares'!$A$237,"CUSTEIO",IF(X586='Tabelas auxiliares'!$A$236,"INVESTIMENTO","ERRO - VERIFICAR"))))</f>
        <v/>
      </c>
      <c r="Z586" s="66"/>
    </row>
    <row r="587" spans="6:26" x14ac:dyDescent="0.25">
      <c r="F587" s="51" t="str">
        <f>IFERROR(VLOOKUP(D587,'Tabelas auxiliares'!$A$3:$B$61,2,FALSE),"")</f>
        <v/>
      </c>
      <c r="G587" s="51" t="str">
        <f>IFERROR(VLOOKUP($B587,'Tabelas auxiliares'!$A$65:$C$102,2,FALSE),"")</f>
        <v/>
      </c>
      <c r="H587" s="51" t="str">
        <f>IFERROR(VLOOKUP($B587,'Tabelas auxiliares'!$A$65:$C$102,3,FALSE),"")</f>
        <v/>
      </c>
      <c r="X587" s="51" t="str">
        <f t="shared" si="9"/>
        <v/>
      </c>
      <c r="Y587" s="51" t="str">
        <f>IF(T587="","",IF(AND(T587&lt;&gt;'Tabelas auxiliares'!$B$236,T587&lt;&gt;'Tabelas auxiliares'!$B$237),"FOLHA DE PESSOAL",IF(X587='Tabelas auxiliares'!$A$237,"CUSTEIO",IF(X587='Tabelas auxiliares'!$A$236,"INVESTIMENTO","ERRO - VERIFICAR"))))</f>
        <v/>
      </c>
      <c r="Z587" s="66"/>
    </row>
    <row r="588" spans="6:26" x14ac:dyDescent="0.25">
      <c r="F588" s="51" t="str">
        <f>IFERROR(VLOOKUP(D588,'Tabelas auxiliares'!$A$3:$B$61,2,FALSE),"")</f>
        <v/>
      </c>
      <c r="G588" s="51" t="str">
        <f>IFERROR(VLOOKUP($B588,'Tabelas auxiliares'!$A$65:$C$102,2,FALSE),"")</f>
        <v/>
      </c>
      <c r="H588" s="51" t="str">
        <f>IFERROR(VLOOKUP($B588,'Tabelas auxiliares'!$A$65:$C$102,3,FALSE),"")</f>
        <v/>
      </c>
      <c r="X588" s="51" t="str">
        <f t="shared" si="9"/>
        <v/>
      </c>
      <c r="Y588" s="51" t="str">
        <f>IF(T588="","",IF(AND(T588&lt;&gt;'Tabelas auxiliares'!$B$236,T588&lt;&gt;'Tabelas auxiliares'!$B$237),"FOLHA DE PESSOAL",IF(X588='Tabelas auxiliares'!$A$237,"CUSTEIO",IF(X588='Tabelas auxiliares'!$A$236,"INVESTIMENTO","ERRO - VERIFICAR"))))</f>
        <v/>
      </c>
      <c r="Z588" s="66"/>
    </row>
    <row r="589" spans="6:26" x14ac:dyDescent="0.25">
      <c r="F589" s="51" t="str">
        <f>IFERROR(VLOOKUP(D589,'Tabelas auxiliares'!$A$3:$B$61,2,FALSE),"")</f>
        <v/>
      </c>
      <c r="G589" s="51" t="str">
        <f>IFERROR(VLOOKUP($B589,'Tabelas auxiliares'!$A$65:$C$102,2,FALSE),"")</f>
        <v/>
      </c>
      <c r="H589" s="51" t="str">
        <f>IFERROR(VLOOKUP($B589,'Tabelas auxiliares'!$A$65:$C$102,3,FALSE),"")</f>
        <v/>
      </c>
      <c r="X589" s="51" t="str">
        <f t="shared" si="9"/>
        <v/>
      </c>
      <c r="Y589" s="51" t="str">
        <f>IF(T589="","",IF(AND(T589&lt;&gt;'Tabelas auxiliares'!$B$236,T589&lt;&gt;'Tabelas auxiliares'!$B$237),"FOLHA DE PESSOAL",IF(X589='Tabelas auxiliares'!$A$237,"CUSTEIO",IF(X589='Tabelas auxiliares'!$A$236,"INVESTIMENTO","ERRO - VERIFICAR"))))</f>
        <v/>
      </c>
      <c r="Z589" s="66"/>
    </row>
    <row r="590" spans="6:26" x14ac:dyDescent="0.25">
      <c r="F590" s="51" t="str">
        <f>IFERROR(VLOOKUP(D590,'Tabelas auxiliares'!$A$3:$B$61,2,FALSE),"")</f>
        <v/>
      </c>
      <c r="G590" s="51" t="str">
        <f>IFERROR(VLOOKUP($B590,'Tabelas auxiliares'!$A$65:$C$102,2,FALSE),"")</f>
        <v/>
      </c>
      <c r="H590" s="51" t="str">
        <f>IFERROR(VLOOKUP($B590,'Tabelas auxiliares'!$A$65:$C$102,3,FALSE),"")</f>
        <v/>
      </c>
      <c r="X590" s="51" t="str">
        <f t="shared" si="9"/>
        <v/>
      </c>
      <c r="Y590" s="51" t="str">
        <f>IF(T590="","",IF(AND(T590&lt;&gt;'Tabelas auxiliares'!$B$236,T590&lt;&gt;'Tabelas auxiliares'!$B$237),"FOLHA DE PESSOAL",IF(X590='Tabelas auxiliares'!$A$237,"CUSTEIO",IF(X590='Tabelas auxiliares'!$A$236,"INVESTIMENTO","ERRO - VERIFICAR"))))</f>
        <v/>
      </c>
      <c r="Z590" s="66"/>
    </row>
    <row r="591" spans="6:26" x14ac:dyDescent="0.25">
      <c r="F591" s="51" t="str">
        <f>IFERROR(VLOOKUP(D591,'Tabelas auxiliares'!$A$3:$B$61,2,FALSE),"")</f>
        <v/>
      </c>
      <c r="G591" s="51" t="str">
        <f>IFERROR(VLOOKUP($B591,'Tabelas auxiliares'!$A$65:$C$102,2,FALSE),"")</f>
        <v/>
      </c>
      <c r="H591" s="51" t="str">
        <f>IFERROR(VLOOKUP($B591,'Tabelas auxiliares'!$A$65:$C$102,3,FALSE),"")</f>
        <v/>
      </c>
      <c r="X591" s="51" t="str">
        <f t="shared" si="9"/>
        <v/>
      </c>
      <c r="Y591" s="51" t="str">
        <f>IF(T591="","",IF(AND(T591&lt;&gt;'Tabelas auxiliares'!$B$236,T591&lt;&gt;'Tabelas auxiliares'!$B$237),"FOLHA DE PESSOAL",IF(X591='Tabelas auxiliares'!$A$237,"CUSTEIO",IF(X591='Tabelas auxiliares'!$A$236,"INVESTIMENTO","ERRO - VERIFICAR"))))</f>
        <v/>
      </c>
      <c r="Z591" s="66"/>
    </row>
    <row r="592" spans="6:26" x14ac:dyDescent="0.25">
      <c r="F592" s="51" t="str">
        <f>IFERROR(VLOOKUP(D592,'Tabelas auxiliares'!$A$3:$B$61,2,FALSE),"")</f>
        <v/>
      </c>
      <c r="G592" s="51" t="str">
        <f>IFERROR(VLOOKUP($B592,'Tabelas auxiliares'!$A$65:$C$102,2,FALSE),"")</f>
        <v/>
      </c>
      <c r="H592" s="51" t="str">
        <f>IFERROR(VLOOKUP($B592,'Tabelas auxiliares'!$A$65:$C$102,3,FALSE),"")</f>
        <v/>
      </c>
      <c r="X592" s="51" t="str">
        <f t="shared" si="9"/>
        <v/>
      </c>
      <c r="Y592" s="51" t="str">
        <f>IF(T592="","",IF(AND(T592&lt;&gt;'Tabelas auxiliares'!$B$236,T592&lt;&gt;'Tabelas auxiliares'!$B$237),"FOLHA DE PESSOAL",IF(X592='Tabelas auxiliares'!$A$237,"CUSTEIO",IF(X592='Tabelas auxiliares'!$A$236,"INVESTIMENTO","ERRO - VERIFICAR"))))</f>
        <v/>
      </c>
      <c r="Z592" s="66"/>
    </row>
    <row r="593" spans="6:26" x14ac:dyDescent="0.25">
      <c r="F593" s="51" t="str">
        <f>IFERROR(VLOOKUP(D593,'Tabelas auxiliares'!$A$3:$B$61,2,FALSE),"")</f>
        <v/>
      </c>
      <c r="G593" s="51" t="str">
        <f>IFERROR(VLOOKUP($B593,'Tabelas auxiliares'!$A$65:$C$102,2,FALSE),"")</f>
        <v/>
      </c>
      <c r="H593" s="51" t="str">
        <f>IFERROR(VLOOKUP($B593,'Tabelas auxiliares'!$A$65:$C$102,3,FALSE),"")</f>
        <v/>
      </c>
      <c r="X593" s="51" t="str">
        <f t="shared" si="9"/>
        <v/>
      </c>
      <c r="Y593" s="51" t="str">
        <f>IF(T593="","",IF(AND(T593&lt;&gt;'Tabelas auxiliares'!$B$236,T593&lt;&gt;'Tabelas auxiliares'!$B$237),"FOLHA DE PESSOAL",IF(X593='Tabelas auxiliares'!$A$237,"CUSTEIO",IF(X593='Tabelas auxiliares'!$A$236,"INVESTIMENTO","ERRO - VERIFICAR"))))</f>
        <v/>
      </c>
      <c r="Z593" s="66"/>
    </row>
    <row r="594" spans="6:26" x14ac:dyDescent="0.25">
      <c r="F594" s="51" t="str">
        <f>IFERROR(VLOOKUP(D594,'Tabelas auxiliares'!$A$3:$B$61,2,FALSE),"")</f>
        <v/>
      </c>
      <c r="G594" s="51" t="str">
        <f>IFERROR(VLOOKUP($B594,'Tabelas auxiliares'!$A$65:$C$102,2,FALSE),"")</f>
        <v/>
      </c>
      <c r="H594" s="51" t="str">
        <f>IFERROR(VLOOKUP($B594,'Tabelas auxiliares'!$A$65:$C$102,3,FALSE),"")</f>
        <v/>
      </c>
      <c r="X594" s="51" t="str">
        <f t="shared" si="9"/>
        <v/>
      </c>
      <c r="Y594" s="51" t="str">
        <f>IF(T594="","",IF(AND(T594&lt;&gt;'Tabelas auxiliares'!$B$236,T594&lt;&gt;'Tabelas auxiliares'!$B$237),"FOLHA DE PESSOAL",IF(X594='Tabelas auxiliares'!$A$237,"CUSTEIO",IF(X594='Tabelas auxiliares'!$A$236,"INVESTIMENTO","ERRO - VERIFICAR"))))</f>
        <v/>
      </c>
      <c r="Z594" s="66"/>
    </row>
    <row r="595" spans="6:26" x14ac:dyDescent="0.25">
      <c r="F595" s="51" t="str">
        <f>IFERROR(VLOOKUP(D595,'Tabelas auxiliares'!$A$3:$B$61,2,FALSE),"")</f>
        <v/>
      </c>
      <c r="G595" s="51" t="str">
        <f>IFERROR(VLOOKUP($B595,'Tabelas auxiliares'!$A$65:$C$102,2,FALSE),"")</f>
        <v/>
      </c>
      <c r="H595" s="51" t="str">
        <f>IFERROR(VLOOKUP($B595,'Tabelas auxiliares'!$A$65:$C$102,3,FALSE),"")</f>
        <v/>
      </c>
      <c r="X595" s="51" t="str">
        <f t="shared" si="9"/>
        <v/>
      </c>
      <c r="Y595" s="51" t="str">
        <f>IF(T595="","",IF(AND(T595&lt;&gt;'Tabelas auxiliares'!$B$236,T595&lt;&gt;'Tabelas auxiliares'!$B$237),"FOLHA DE PESSOAL",IF(X595='Tabelas auxiliares'!$A$237,"CUSTEIO",IF(X595='Tabelas auxiliares'!$A$236,"INVESTIMENTO","ERRO - VERIFICAR"))))</f>
        <v/>
      </c>
      <c r="Z595" s="66"/>
    </row>
    <row r="596" spans="6:26" x14ac:dyDescent="0.25">
      <c r="F596" s="51" t="str">
        <f>IFERROR(VLOOKUP(D596,'Tabelas auxiliares'!$A$3:$B$61,2,FALSE),"")</f>
        <v/>
      </c>
      <c r="G596" s="51" t="str">
        <f>IFERROR(VLOOKUP($B596,'Tabelas auxiliares'!$A$65:$C$102,2,FALSE),"")</f>
        <v/>
      </c>
      <c r="H596" s="51" t="str">
        <f>IFERROR(VLOOKUP($B596,'Tabelas auxiliares'!$A$65:$C$102,3,FALSE),"")</f>
        <v/>
      </c>
      <c r="X596" s="51" t="str">
        <f t="shared" si="9"/>
        <v/>
      </c>
      <c r="Y596" s="51" t="str">
        <f>IF(T596="","",IF(AND(T596&lt;&gt;'Tabelas auxiliares'!$B$236,T596&lt;&gt;'Tabelas auxiliares'!$B$237),"FOLHA DE PESSOAL",IF(X596='Tabelas auxiliares'!$A$237,"CUSTEIO",IF(X596='Tabelas auxiliares'!$A$236,"INVESTIMENTO","ERRO - VERIFICAR"))))</f>
        <v/>
      </c>
      <c r="Z596" s="66"/>
    </row>
    <row r="597" spans="6:26" x14ac:dyDescent="0.25">
      <c r="F597" s="51" t="str">
        <f>IFERROR(VLOOKUP(D597,'Tabelas auxiliares'!$A$3:$B$61,2,FALSE),"")</f>
        <v/>
      </c>
      <c r="G597" s="51" t="str">
        <f>IFERROR(VLOOKUP($B597,'Tabelas auxiliares'!$A$65:$C$102,2,FALSE),"")</f>
        <v/>
      </c>
      <c r="H597" s="51" t="str">
        <f>IFERROR(VLOOKUP($B597,'Tabelas auxiliares'!$A$65:$C$102,3,FALSE),"")</f>
        <v/>
      </c>
      <c r="X597" s="51" t="str">
        <f t="shared" si="9"/>
        <v/>
      </c>
      <c r="Y597" s="51" t="str">
        <f>IF(T597="","",IF(AND(T597&lt;&gt;'Tabelas auxiliares'!$B$236,T597&lt;&gt;'Tabelas auxiliares'!$B$237),"FOLHA DE PESSOAL",IF(X597='Tabelas auxiliares'!$A$237,"CUSTEIO",IF(X597='Tabelas auxiliares'!$A$236,"INVESTIMENTO","ERRO - VERIFICAR"))))</f>
        <v/>
      </c>
      <c r="Z597" s="66"/>
    </row>
    <row r="598" spans="6:26" x14ac:dyDescent="0.25">
      <c r="F598" s="51" t="str">
        <f>IFERROR(VLOOKUP(D598,'Tabelas auxiliares'!$A$3:$B$61,2,FALSE),"")</f>
        <v/>
      </c>
      <c r="G598" s="51" t="str">
        <f>IFERROR(VLOOKUP($B598,'Tabelas auxiliares'!$A$65:$C$102,2,FALSE),"")</f>
        <v/>
      </c>
      <c r="H598" s="51" t="str">
        <f>IFERROR(VLOOKUP($B598,'Tabelas auxiliares'!$A$65:$C$102,3,FALSE),"")</f>
        <v/>
      </c>
      <c r="X598" s="51" t="str">
        <f t="shared" si="9"/>
        <v/>
      </c>
      <c r="Y598" s="51" t="str">
        <f>IF(T598="","",IF(AND(T598&lt;&gt;'Tabelas auxiliares'!$B$236,T598&lt;&gt;'Tabelas auxiliares'!$B$237),"FOLHA DE PESSOAL",IF(X598='Tabelas auxiliares'!$A$237,"CUSTEIO",IF(X598='Tabelas auxiliares'!$A$236,"INVESTIMENTO","ERRO - VERIFICAR"))))</f>
        <v/>
      </c>
      <c r="Z598" s="66"/>
    </row>
    <row r="599" spans="6:26" x14ac:dyDescent="0.25">
      <c r="F599" s="51" t="str">
        <f>IFERROR(VLOOKUP(D599,'Tabelas auxiliares'!$A$3:$B$61,2,FALSE),"")</f>
        <v/>
      </c>
      <c r="G599" s="51" t="str">
        <f>IFERROR(VLOOKUP($B599,'Tabelas auxiliares'!$A$65:$C$102,2,FALSE),"")</f>
        <v/>
      </c>
      <c r="H599" s="51" t="str">
        <f>IFERROR(VLOOKUP($B599,'Tabelas auxiliares'!$A$65:$C$102,3,FALSE),"")</f>
        <v/>
      </c>
      <c r="X599" s="51" t="str">
        <f t="shared" si="9"/>
        <v/>
      </c>
      <c r="Y599" s="51" t="str">
        <f>IF(T599="","",IF(AND(T599&lt;&gt;'Tabelas auxiliares'!$B$236,T599&lt;&gt;'Tabelas auxiliares'!$B$237),"FOLHA DE PESSOAL",IF(X599='Tabelas auxiliares'!$A$237,"CUSTEIO",IF(X599='Tabelas auxiliares'!$A$236,"INVESTIMENTO","ERRO - VERIFICAR"))))</f>
        <v/>
      </c>
      <c r="Z599" s="66"/>
    </row>
    <row r="600" spans="6:26" x14ac:dyDescent="0.25">
      <c r="F600" s="51" t="str">
        <f>IFERROR(VLOOKUP(D600,'Tabelas auxiliares'!$A$3:$B$61,2,FALSE),"")</f>
        <v/>
      </c>
      <c r="G600" s="51" t="str">
        <f>IFERROR(VLOOKUP($B600,'Tabelas auxiliares'!$A$65:$C$102,2,FALSE),"")</f>
        <v/>
      </c>
      <c r="H600" s="51" t="str">
        <f>IFERROR(VLOOKUP($B600,'Tabelas auxiliares'!$A$65:$C$102,3,FALSE),"")</f>
        <v/>
      </c>
      <c r="X600" s="51" t="str">
        <f t="shared" si="9"/>
        <v/>
      </c>
      <c r="Y600" s="51" t="str">
        <f>IF(T600="","",IF(AND(T600&lt;&gt;'Tabelas auxiliares'!$B$236,T600&lt;&gt;'Tabelas auxiliares'!$B$237),"FOLHA DE PESSOAL",IF(X600='Tabelas auxiliares'!$A$237,"CUSTEIO",IF(X600='Tabelas auxiliares'!$A$236,"INVESTIMENTO","ERRO - VERIFICAR"))))</f>
        <v/>
      </c>
      <c r="Z600" s="66"/>
    </row>
    <row r="601" spans="6:26" x14ac:dyDescent="0.25">
      <c r="F601" s="51" t="str">
        <f>IFERROR(VLOOKUP(D601,'Tabelas auxiliares'!$A$3:$B$61,2,FALSE),"")</f>
        <v/>
      </c>
      <c r="G601" s="51" t="str">
        <f>IFERROR(VLOOKUP($B601,'Tabelas auxiliares'!$A$65:$C$102,2,FALSE),"")</f>
        <v/>
      </c>
      <c r="H601" s="51" t="str">
        <f>IFERROR(VLOOKUP($B601,'Tabelas auxiliares'!$A$65:$C$102,3,FALSE),"")</f>
        <v/>
      </c>
      <c r="X601" s="51" t="str">
        <f t="shared" si="9"/>
        <v/>
      </c>
      <c r="Y601" s="51" t="str">
        <f>IF(T601="","",IF(AND(T601&lt;&gt;'Tabelas auxiliares'!$B$236,T601&lt;&gt;'Tabelas auxiliares'!$B$237),"FOLHA DE PESSOAL",IF(X601='Tabelas auxiliares'!$A$237,"CUSTEIO",IF(X601='Tabelas auxiliares'!$A$236,"INVESTIMENTO","ERRO - VERIFICAR"))))</f>
        <v/>
      </c>
      <c r="Z601" s="66"/>
    </row>
    <row r="602" spans="6:26" x14ac:dyDescent="0.25">
      <c r="F602" s="51" t="str">
        <f>IFERROR(VLOOKUP(D602,'Tabelas auxiliares'!$A$3:$B$61,2,FALSE),"")</f>
        <v/>
      </c>
      <c r="G602" s="51" t="str">
        <f>IFERROR(VLOOKUP($B602,'Tabelas auxiliares'!$A$65:$C$102,2,FALSE),"")</f>
        <v/>
      </c>
      <c r="H602" s="51" t="str">
        <f>IFERROR(VLOOKUP($B602,'Tabelas auxiliares'!$A$65:$C$102,3,FALSE),"")</f>
        <v/>
      </c>
      <c r="X602" s="51" t="str">
        <f t="shared" si="9"/>
        <v/>
      </c>
      <c r="Y602" s="51" t="str">
        <f>IF(T602="","",IF(AND(T602&lt;&gt;'Tabelas auxiliares'!$B$236,T602&lt;&gt;'Tabelas auxiliares'!$B$237),"FOLHA DE PESSOAL",IF(X602='Tabelas auxiliares'!$A$237,"CUSTEIO",IF(X602='Tabelas auxiliares'!$A$236,"INVESTIMENTO","ERRO - VERIFICAR"))))</f>
        <v/>
      </c>
      <c r="Z602" s="66"/>
    </row>
    <row r="603" spans="6:26" x14ac:dyDescent="0.25">
      <c r="F603" s="51" t="str">
        <f>IFERROR(VLOOKUP(D603,'Tabelas auxiliares'!$A$3:$B$61,2,FALSE),"")</f>
        <v/>
      </c>
      <c r="G603" s="51" t="str">
        <f>IFERROR(VLOOKUP($B603,'Tabelas auxiliares'!$A$65:$C$102,2,FALSE),"")</f>
        <v/>
      </c>
      <c r="H603" s="51" t="str">
        <f>IFERROR(VLOOKUP($B603,'Tabelas auxiliares'!$A$65:$C$102,3,FALSE),"")</f>
        <v/>
      </c>
      <c r="X603" s="51" t="str">
        <f t="shared" si="9"/>
        <v/>
      </c>
      <c r="Y603" s="51" t="str">
        <f>IF(T603="","",IF(AND(T603&lt;&gt;'Tabelas auxiliares'!$B$236,T603&lt;&gt;'Tabelas auxiliares'!$B$237),"FOLHA DE PESSOAL",IF(X603='Tabelas auxiliares'!$A$237,"CUSTEIO",IF(X603='Tabelas auxiliares'!$A$236,"INVESTIMENTO","ERRO - VERIFICAR"))))</f>
        <v/>
      </c>
      <c r="Z603" s="66"/>
    </row>
    <row r="604" spans="6:26" x14ac:dyDescent="0.25">
      <c r="F604" s="51" t="str">
        <f>IFERROR(VLOOKUP(D604,'Tabelas auxiliares'!$A$3:$B$61,2,FALSE),"")</f>
        <v/>
      </c>
      <c r="G604" s="51" t="str">
        <f>IFERROR(VLOOKUP($B604,'Tabelas auxiliares'!$A$65:$C$102,2,FALSE),"")</f>
        <v/>
      </c>
      <c r="H604" s="51" t="str">
        <f>IFERROR(VLOOKUP($B604,'Tabelas auxiliares'!$A$65:$C$102,3,FALSE),"")</f>
        <v/>
      </c>
      <c r="X604" s="51" t="str">
        <f t="shared" si="9"/>
        <v/>
      </c>
      <c r="Y604" s="51" t="str">
        <f>IF(T604="","",IF(AND(T604&lt;&gt;'Tabelas auxiliares'!$B$236,T604&lt;&gt;'Tabelas auxiliares'!$B$237),"FOLHA DE PESSOAL",IF(X604='Tabelas auxiliares'!$A$237,"CUSTEIO",IF(X604='Tabelas auxiliares'!$A$236,"INVESTIMENTO","ERRO - VERIFICAR"))))</f>
        <v/>
      </c>
      <c r="Z604" s="66"/>
    </row>
    <row r="605" spans="6:26" x14ac:dyDescent="0.25">
      <c r="F605" s="51" t="str">
        <f>IFERROR(VLOOKUP(D605,'Tabelas auxiliares'!$A$3:$B$61,2,FALSE),"")</f>
        <v/>
      </c>
      <c r="G605" s="51" t="str">
        <f>IFERROR(VLOOKUP($B605,'Tabelas auxiliares'!$A$65:$C$102,2,FALSE),"")</f>
        <v/>
      </c>
      <c r="H605" s="51" t="str">
        <f>IFERROR(VLOOKUP($B605,'Tabelas auxiliares'!$A$65:$C$102,3,FALSE),"")</f>
        <v/>
      </c>
      <c r="X605" s="51" t="str">
        <f t="shared" si="9"/>
        <v/>
      </c>
      <c r="Y605" s="51" t="str">
        <f>IF(T605="","",IF(AND(T605&lt;&gt;'Tabelas auxiliares'!$B$236,T605&lt;&gt;'Tabelas auxiliares'!$B$237),"FOLHA DE PESSOAL",IF(X605='Tabelas auxiliares'!$A$237,"CUSTEIO",IF(X605='Tabelas auxiliares'!$A$236,"INVESTIMENTO","ERRO - VERIFICAR"))))</f>
        <v/>
      </c>
      <c r="Z605" s="66"/>
    </row>
    <row r="606" spans="6:26" x14ac:dyDescent="0.25">
      <c r="F606" s="51" t="str">
        <f>IFERROR(VLOOKUP(D606,'Tabelas auxiliares'!$A$3:$B$61,2,FALSE),"")</f>
        <v/>
      </c>
      <c r="G606" s="51" t="str">
        <f>IFERROR(VLOOKUP($B606,'Tabelas auxiliares'!$A$65:$C$102,2,FALSE),"")</f>
        <v/>
      </c>
      <c r="H606" s="51" t="str">
        <f>IFERROR(VLOOKUP($B606,'Tabelas auxiliares'!$A$65:$C$102,3,FALSE),"")</f>
        <v/>
      </c>
      <c r="X606" s="51" t="str">
        <f t="shared" si="9"/>
        <v/>
      </c>
      <c r="Y606" s="51" t="str">
        <f>IF(T606="","",IF(AND(T606&lt;&gt;'Tabelas auxiliares'!$B$236,T606&lt;&gt;'Tabelas auxiliares'!$B$237),"FOLHA DE PESSOAL",IF(X606='Tabelas auxiliares'!$A$237,"CUSTEIO",IF(X606='Tabelas auxiliares'!$A$236,"INVESTIMENTO","ERRO - VERIFICAR"))))</f>
        <v/>
      </c>
      <c r="Z606" s="66"/>
    </row>
    <row r="607" spans="6:26" x14ac:dyDescent="0.25">
      <c r="F607" s="51" t="str">
        <f>IFERROR(VLOOKUP(D607,'Tabelas auxiliares'!$A$3:$B$61,2,FALSE),"")</f>
        <v/>
      </c>
      <c r="G607" s="51" t="str">
        <f>IFERROR(VLOOKUP($B607,'Tabelas auxiliares'!$A$65:$C$102,2,FALSE),"")</f>
        <v/>
      </c>
      <c r="H607" s="51" t="str">
        <f>IFERROR(VLOOKUP($B607,'Tabelas auxiliares'!$A$65:$C$102,3,FALSE),"")</f>
        <v/>
      </c>
      <c r="X607" s="51" t="str">
        <f t="shared" si="9"/>
        <v/>
      </c>
      <c r="Y607" s="51" t="str">
        <f>IF(T607="","",IF(AND(T607&lt;&gt;'Tabelas auxiliares'!$B$236,T607&lt;&gt;'Tabelas auxiliares'!$B$237),"FOLHA DE PESSOAL",IF(X607='Tabelas auxiliares'!$A$237,"CUSTEIO",IF(X607='Tabelas auxiliares'!$A$236,"INVESTIMENTO","ERRO - VERIFICAR"))))</f>
        <v/>
      </c>
      <c r="Z607" s="66"/>
    </row>
    <row r="608" spans="6:26" x14ac:dyDescent="0.25">
      <c r="F608" s="51" t="str">
        <f>IFERROR(VLOOKUP(D608,'Tabelas auxiliares'!$A$3:$B$61,2,FALSE),"")</f>
        <v/>
      </c>
      <c r="G608" s="51" t="str">
        <f>IFERROR(VLOOKUP($B608,'Tabelas auxiliares'!$A$65:$C$102,2,FALSE),"")</f>
        <v/>
      </c>
      <c r="H608" s="51" t="str">
        <f>IFERROR(VLOOKUP($B608,'Tabelas auxiliares'!$A$65:$C$102,3,FALSE),"")</f>
        <v/>
      </c>
      <c r="X608" s="51" t="str">
        <f t="shared" si="9"/>
        <v/>
      </c>
      <c r="Y608" s="51" t="str">
        <f>IF(T608="","",IF(AND(T608&lt;&gt;'Tabelas auxiliares'!$B$236,T608&lt;&gt;'Tabelas auxiliares'!$B$237),"FOLHA DE PESSOAL",IF(X608='Tabelas auxiliares'!$A$237,"CUSTEIO",IF(X608='Tabelas auxiliares'!$A$236,"INVESTIMENTO","ERRO - VERIFICAR"))))</f>
        <v/>
      </c>
      <c r="Z608" s="66"/>
    </row>
    <row r="609" spans="6:26" x14ac:dyDescent="0.25">
      <c r="F609" s="51" t="str">
        <f>IFERROR(VLOOKUP(D609,'Tabelas auxiliares'!$A$3:$B$61,2,FALSE),"")</f>
        <v/>
      </c>
      <c r="G609" s="51" t="str">
        <f>IFERROR(VLOOKUP($B609,'Tabelas auxiliares'!$A$65:$C$102,2,FALSE),"")</f>
        <v/>
      </c>
      <c r="H609" s="51" t="str">
        <f>IFERROR(VLOOKUP($B609,'Tabelas auxiliares'!$A$65:$C$102,3,FALSE),"")</f>
        <v/>
      </c>
      <c r="X609" s="51" t="str">
        <f t="shared" si="9"/>
        <v/>
      </c>
      <c r="Y609" s="51" t="str">
        <f>IF(T609="","",IF(AND(T609&lt;&gt;'Tabelas auxiliares'!$B$236,T609&lt;&gt;'Tabelas auxiliares'!$B$237),"FOLHA DE PESSOAL",IF(X609='Tabelas auxiliares'!$A$237,"CUSTEIO",IF(X609='Tabelas auxiliares'!$A$236,"INVESTIMENTO","ERRO - VERIFICAR"))))</f>
        <v/>
      </c>
      <c r="Z609" s="66"/>
    </row>
    <row r="610" spans="6:26" x14ac:dyDescent="0.25">
      <c r="F610" s="51" t="str">
        <f>IFERROR(VLOOKUP(D610,'Tabelas auxiliares'!$A$3:$B$61,2,FALSE),"")</f>
        <v/>
      </c>
      <c r="G610" s="51" t="str">
        <f>IFERROR(VLOOKUP($B610,'Tabelas auxiliares'!$A$65:$C$102,2,FALSE),"")</f>
        <v/>
      </c>
      <c r="H610" s="51" t="str">
        <f>IFERROR(VLOOKUP($B610,'Tabelas auxiliares'!$A$65:$C$102,3,FALSE),"")</f>
        <v/>
      </c>
      <c r="X610" s="51" t="str">
        <f t="shared" si="9"/>
        <v/>
      </c>
      <c r="Y610" s="51" t="str">
        <f>IF(T610="","",IF(AND(T610&lt;&gt;'Tabelas auxiliares'!$B$236,T610&lt;&gt;'Tabelas auxiliares'!$B$237),"FOLHA DE PESSOAL",IF(X610='Tabelas auxiliares'!$A$237,"CUSTEIO",IF(X610='Tabelas auxiliares'!$A$236,"INVESTIMENTO","ERRO - VERIFICAR"))))</f>
        <v/>
      </c>
      <c r="Z610" s="66"/>
    </row>
    <row r="611" spans="6:26" x14ac:dyDescent="0.25">
      <c r="F611" s="51" t="str">
        <f>IFERROR(VLOOKUP(D611,'Tabelas auxiliares'!$A$3:$B$61,2,FALSE),"")</f>
        <v/>
      </c>
      <c r="G611" s="51" t="str">
        <f>IFERROR(VLOOKUP($B611,'Tabelas auxiliares'!$A$65:$C$102,2,FALSE),"")</f>
        <v/>
      </c>
      <c r="H611" s="51" t="str">
        <f>IFERROR(VLOOKUP($B611,'Tabelas auxiliares'!$A$65:$C$102,3,FALSE),"")</f>
        <v/>
      </c>
      <c r="X611" s="51" t="str">
        <f t="shared" si="9"/>
        <v/>
      </c>
      <c r="Y611" s="51" t="str">
        <f>IF(T611="","",IF(AND(T611&lt;&gt;'Tabelas auxiliares'!$B$236,T611&lt;&gt;'Tabelas auxiliares'!$B$237),"FOLHA DE PESSOAL",IF(X611='Tabelas auxiliares'!$A$237,"CUSTEIO",IF(X611='Tabelas auxiliares'!$A$236,"INVESTIMENTO","ERRO - VERIFICAR"))))</f>
        <v/>
      </c>
      <c r="Z611" s="66"/>
    </row>
    <row r="612" spans="6:26" x14ac:dyDescent="0.25">
      <c r="F612" s="51" t="str">
        <f>IFERROR(VLOOKUP(D612,'Tabelas auxiliares'!$A$3:$B$61,2,FALSE),"")</f>
        <v/>
      </c>
      <c r="G612" s="51" t="str">
        <f>IFERROR(VLOOKUP($B612,'Tabelas auxiliares'!$A$65:$C$102,2,FALSE),"")</f>
        <v/>
      </c>
      <c r="H612" s="51" t="str">
        <f>IFERROR(VLOOKUP($B612,'Tabelas auxiliares'!$A$65:$C$102,3,FALSE),"")</f>
        <v/>
      </c>
      <c r="X612" s="51" t="str">
        <f t="shared" si="9"/>
        <v/>
      </c>
      <c r="Y612" s="51" t="str">
        <f>IF(T612="","",IF(AND(T612&lt;&gt;'Tabelas auxiliares'!$B$236,T612&lt;&gt;'Tabelas auxiliares'!$B$237),"FOLHA DE PESSOAL",IF(X612='Tabelas auxiliares'!$A$237,"CUSTEIO",IF(X612='Tabelas auxiliares'!$A$236,"INVESTIMENTO","ERRO - VERIFICAR"))))</f>
        <v/>
      </c>
      <c r="Z612" s="66"/>
    </row>
    <row r="613" spans="6:26" x14ac:dyDescent="0.25">
      <c r="F613" s="51" t="str">
        <f>IFERROR(VLOOKUP(D613,'Tabelas auxiliares'!$A$3:$B$61,2,FALSE),"")</f>
        <v/>
      </c>
      <c r="G613" s="51" t="str">
        <f>IFERROR(VLOOKUP($B613,'Tabelas auxiliares'!$A$65:$C$102,2,FALSE),"")</f>
        <v/>
      </c>
      <c r="H613" s="51" t="str">
        <f>IFERROR(VLOOKUP($B613,'Tabelas auxiliares'!$A$65:$C$102,3,FALSE),"")</f>
        <v/>
      </c>
      <c r="X613" s="51" t="str">
        <f t="shared" si="9"/>
        <v/>
      </c>
      <c r="Y613" s="51" t="str">
        <f>IF(T613="","",IF(AND(T613&lt;&gt;'Tabelas auxiliares'!$B$236,T613&lt;&gt;'Tabelas auxiliares'!$B$237),"FOLHA DE PESSOAL",IF(X613='Tabelas auxiliares'!$A$237,"CUSTEIO",IF(X613='Tabelas auxiliares'!$A$236,"INVESTIMENTO","ERRO - VERIFICAR"))))</f>
        <v/>
      </c>
      <c r="Z613" s="66"/>
    </row>
    <row r="614" spans="6:26" x14ac:dyDescent="0.25">
      <c r="F614" s="51" t="str">
        <f>IFERROR(VLOOKUP(D614,'Tabelas auxiliares'!$A$3:$B$61,2,FALSE),"")</f>
        <v/>
      </c>
      <c r="G614" s="51" t="str">
        <f>IFERROR(VLOOKUP($B614,'Tabelas auxiliares'!$A$65:$C$102,2,FALSE),"")</f>
        <v/>
      </c>
      <c r="H614" s="51" t="str">
        <f>IFERROR(VLOOKUP($B614,'Tabelas auxiliares'!$A$65:$C$102,3,FALSE),"")</f>
        <v/>
      </c>
      <c r="X614" s="51" t="str">
        <f t="shared" si="9"/>
        <v/>
      </c>
      <c r="Y614" s="51" t="str">
        <f>IF(T614="","",IF(AND(T614&lt;&gt;'Tabelas auxiliares'!$B$236,T614&lt;&gt;'Tabelas auxiliares'!$B$237),"FOLHA DE PESSOAL",IF(X614='Tabelas auxiliares'!$A$237,"CUSTEIO",IF(X614='Tabelas auxiliares'!$A$236,"INVESTIMENTO","ERRO - VERIFICAR"))))</f>
        <v/>
      </c>
      <c r="Z614" s="66"/>
    </row>
    <row r="615" spans="6:26" x14ac:dyDescent="0.25">
      <c r="F615" s="51" t="str">
        <f>IFERROR(VLOOKUP(D615,'Tabelas auxiliares'!$A$3:$B$61,2,FALSE),"")</f>
        <v/>
      </c>
      <c r="G615" s="51" t="str">
        <f>IFERROR(VLOOKUP($B615,'Tabelas auxiliares'!$A$65:$C$102,2,FALSE),"")</f>
        <v/>
      </c>
      <c r="H615" s="51" t="str">
        <f>IFERROR(VLOOKUP($B615,'Tabelas auxiliares'!$A$65:$C$102,3,FALSE),"")</f>
        <v/>
      </c>
      <c r="X615" s="51" t="str">
        <f t="shared" si="9"/>
        <v/>
      </c>
      <c r="Y615" s="51" t="str">
        <f>IF(T615="","",IF(AND(T615&lt;&gt;'Tabelas auxiliares'!$B$236,T615&lt;&gt;'Tabelas auxiliares'!$B$237),"FOLHA DE PESSOAL",IF(X615='Tabelas auxiliares'!$A$237,"CUSTEIO",IF(X615='Tabelas auxiliares'!$A$236,"INVESTIMENTO","ERRO - VERIFICAR"))))</f>
        <v/>
      </c>
      <c r="Z615" s="66"/>
    </row>
    <row r="616" spans="6:26" x14ac:dyDescent="0.25">
      <c r="F616" s="51" t="str">
        <f>IFERROR(VLOOKUP(D616,'Tabelas auxiliares'!$A$3:$B$61,2,FALSE),"")</f>
        <v/>
      </c>
      <c r="G616" s="51" t="str">
        <f>IFERROR(VLOOKUP($B616,'Tabelas auxiliares'!$A$65:$C$102,2,FALSE),"")</f>
        <v/>
      </c>
      <c r="H616" s="51" t="str">
        <f>IFERROR(VLOOKUP($B616,'Tabelas auxiliares'!$A$65:$C$102,3,FALSE),"")</f>
        <v/>
      </c>
      <c r="X616" s="51" t="str">
        <f t="shared" si="9"/>
        <v/>
      </c>
      <c r="Y616" s="51" t="str">
        <f>IF(T616="","",IF(AND(T616&lt;&gt;'Tabelas auxiliares'!$B$236,T616&lt;&gt;'Tabelas auxiliares'!$B$237),"FOLHA DE PESSOAL",IF(X616='Tabelas auxiliares'!$A$237,"CUSTEIO",IF(X616='Tabelas auxiliares'!$A$236,"INVESTIMENTO","ERRO - VERIFICAR"))))</f>
        <v/>
      </c>
      <c r="Z616" s="66"/>
    </row>
    <row r="617" spans="6:26" x14ac:dyDescent="0.25">
      <c r="F617" s="51" t="str">
        <f>IFERROR(VLOOKUP(D617,'Tabelas auxiliares'!$A$3:$B$61,2,FALSE),"")</f>
        <v/>
      </c>
      <c r="G617" s="51" t="str">
        <f>IFERROR(VLOOKUP($B617,'Tabelas auxiliares'!$A$65:$C$102,2,FALSE),"")</f>
        <v/>
      </c>
      <c r="H617" s="51" t="str">
        <f>IFERROR(VLOOKUP($B617,'Tabelas auxiliares'!$A$65:$C$102,3,FALSE),"")</f>
        <v/>
      </c>
      <c r="X617" s="51" t="str">
        <f t="shared" si="9"/>
        <v/>
      </c>
      <c r="Y617" s="51" t="str">
        <f>IF(T617="","",IF(AND(T617&lt;&gt;'Tabelas auxiliares'!$B$236,T617&lt;&gt;'Tabelas auxiliares'!$B$237),"FOLHA DE PESSOAL",IF(X617='Tabelas auxiliares'!$A$237,"CUSTEIO",IF(X617='Tabelas auxiliares'!$A$236,"INVESTIMENTO","ERRO - VERIFICAR"))))</f>
        <v/>
      </c>
      <c r="Z617" s="66"/>
    </row>
    <row r="618" spans="6:26" x14ac:dyDescent="0.25">
      <c r="F618" s="51" t="str">
        <f>IFERROR(VLOOKUP(D618,'Tabelas auxiliares'!$A$3:$B$61,2,FALSE),"")</f>
        <v/>
      </c>
      <c r="G618" s="51" t="str">
        <f>IFERROR(VLOOKUP($B618,'Tabelas auxiliares'!$A$65:$C$102,2,FALSE),"")</f>
        <v/>
      </c>
      <c r="H618" s="51" t="str">
        <f>IFERROR(VLOOKUP($B618,'Tabelas auxiliares'!$A$65:$C$102,3,FALSE),"")</f>
        <v/>
      </c>
      <c r="X618" s="51" t="str">
        <f t="shared" si="9"/>
        <v/>
      </c>
      <c r="Y618" s="51" t="str">
        <f>IF(T618="","",IF(AND(T618&lt;&gt;'Tabelas auxiliares'!$B$236,T618&lt;&gt;'Tabelas auxiliares'!$B$237),"FOLHA DE PESSOAL",IF(X618='Tabelas auxiliares'!$A$237,"CUSTEIO",IF(X618='Tabelas auxiliares'!$A$236,"INVESTIMENTO","ERRO - VERIFICAR"))))</f>
        <v/>
      </c>
      <c r="Z618" s="66"/>
    </row>
    <row r="619" spans="6:26" x14ac:dyDescent="0.25">
      <c r="F619" s="51" t="str">
        <f>IFERROR(VLOOKUP(D619,'Tabelas auxiliares'!$A$3:$B$61,2,FALSE),"")</f>
        <v/>
      </c>
      <c r="G619" s="51" t="str">
        <f>IFERROR(VLOOKUP($B619,'Tabelas auxiliares'!$A$65:$C$102,2,FALSE),"")</f>
        <v/>
      </c>
      <c r="H619" s="51" t="str">
        <f>IFERROR(VLOOKUP($B619,'Tabelas auxiliares'!$A$65:$C$102,3,FALSE),"")</f>
        <v/>
      </c>
      <c r="X619" s="51" t="str">
        <f t="shared" si="9"/>
        <v/>
      </c>
      <c r="Y619" s="51" t="str">
        <f>IF(T619="","",IF(AND(T619&lt;&gt;'Tabelas auxiliares'!$B$236,T619&lt;&gt;'Tabelas auxiliares'!$B$237),"FOLHA DE PESSOAL",IF(X619='Tabelas auxiliares'!$A$237,"CUSTEIO",IF(X619='Tabelas auxiliares'!$A$236,"INVESTIMENTO","ERRO - VERIFICAR"))))</f>
        <v/>
      </c>
      <c r="Z619" s="66"/>
    </row>
    <row r="620" spans="6:26" x14ac:dyDescent="0.25">
      <c r="F620" s="51" t="str">
        <f>IFERROR(VLOOKUP(D620,'Tabelas auxiliares'!$A$3:$B$61,2,FALSE),"")</f>
        <v/>
      </c>
      <c r="G620" s="51" t="str">
        <f>IFERROR(VLOOKUP($B620,'Tabelas auxiliares'!$A$65:$C$102,2,FALSE),"")</f>
        <v/>
      </c>
      <c r="H620" s="51" t="str">
        <f>IFERROR(VLOOKUP($B620,'Tabelas auxiliares'!$A$65:$C$102,3,FALSE),"")</f>
        <v/>
      </c>
      <c r="X620" s="51" t="str">
        <f t="shared" si="9"/>
        <v/>
      </c>
      <c r="Y620" s="51" t="str">
        <f>IF(T620="","",IF(AND(T620&lt;&gt;'Tabelas auxiliares'!$B$236,T620&lt;&gt;'Tabelas auxiliares'!$B$237),"FOLHA DE PESSOAL",IF(X620='Tabelas auxiliares'!$A$237,"CUSTEIO",IF(X620='Tabelas auxiliares'!$A$236,"INVESTIMENTO","ERRO - VERIFICAR"))))</f>
        <v/>
      </c>
      <c r="Z620" s="66"/>
    </row>
    <row r="621" spans="6:26" x14ac:dyDescent="0.25">
      <c r="F621" s="51" t="str">
        <f>IFERROR(VLOOKUP(D621,'Tabelas auxiliares'!$A$3:$B$61,2,FALSE),"")</f>
        <v/>
      </c>
      <c r="G621" s="51" t="str">
        <f>IFERROR(VLOOKUP($B621,'Tabelas auxiliares'!$A$65:$C$102,2,FALSE),"")</f>
        <v/>
      </c>
      <c r="H621" s="51" t="str">
        <f>IFERROR(VLOOKUP($B621,'Tabelas auxiliares'!$A$65:$C$102,3,FALSE),"")</f>
        <v/>
      </c>
      <c r="X621" s="51" t="str">
        <f t="shared" si="9"/>
        <v/>
      </c>
      <c r="Y621" s="51" t="str">
        <f>IF(T621="","",IF(AND(T621&lt;&gt;'Tabelas auxiliares'!$B$236,T621&lt;&gt;'Tabelas auxiliares'!$B$237),"FOLHA DE PESSOAL",IF(X621='Tabelas auxiliares'!$A$237,"CUSTEIO",IF(X621='Tabelas auxiliares'!$A$236,"INVESTIMENTO","ERRO - VERIFICAR"))))</f>
        <v/>
      </c>
      <c r="Z621" s="66"/>
    </row>
    <row r="622" spans="6:26" x14ac:dyDescent="0.25">
      <c r="F622" s="51" t="str">
        <f>IFERROR(VLOOKUP(D622,'Tabelas auxiliares'!$A$3:$B$61,2,FALSE),"")</f>
        <v/>
      </c>
      <c r="G622" s="51" t="str">
        <f>IFERROR(VLOOKUP($B622,'Tabelas auxiliares'!$A$65:$C$102,2,FALSE),"")</f>
        <v/>
      </c>
      <c r="H622" s="51" t="str">
        <f>IFERROR(VLOOKUP($B622,'Tabelas auxiliares'!$A$65:$C$102,3,FALSE),"")</f>
        <v/>
      </c>
      <c r="X622" s="51" t="str">
        <f t="shared" si="9"/>
        <v/>
      </c>
      <c r="Y622" s="51" t="str">
        <f>IF(T622="","",IF(AND(T622&lt;&gt;'Tabelas auxiliares'!$B$236,T622&lt;&gt;'Tabelas auxiliares'!$B$237),"FOLHA DE PESSOAL",IF(X622='Tabelas auxiliares'!$A$237,"CUSTEIO",IF(X622='Tabelas auxiliares'!$A$236,"INVESTIMENTO","ERRO - VERIFICAR"))))</f>
        <v/>
      </c>
      <c r="Z622" s="66"/>
    </row>
    <row r="623" spans="6:26" x14ac:dyDescent="0.25">
      <c r="F623" s="51" t="str">
        <f>IFERROR(VLOOKUP(D623,'Tabelas auxiliares'!$A$3:$B$61,2,FALSE),"")</f>
        <v/>
      </c>
      <c r="G623" s="51" t="str">
        <f>IFERROR(VLOOKUP($B623,'Tabelas auxiliares'!$A$65:$C$102,2,FALSE),"")</f>
        <v/>
      </c>
      <c r="H623" s="51" t="str">
        <f>IFERROR(VLOOKUP($B623,'Tabelas auxiliares'!$A$65:$C$102,3,FALSE),"")</f>
        <v/>
      </c>
      <c r="X623" s="51" t="str">
        <f t="shared" si="9"/>
        <v/>
      </c>
      <c r="Y623" s="51" t="str">
        <f>IF(T623="","",IF(AND(T623&lt;&gt;'Tabelas auxiliares'!$B$236,T623&lt;&gt;'Tabelas auxiliares'!$B$237),"FOLHA DE PESSOAL",IF(X623='Tabelas auxiliares'!$A$237,"CUSTEIO",IF(X623='Tabelas auxiliares'!$A$236,"INVESTIMENTO","ERRO - VERIFICAR"))))</f>
        <v/>
      </c>
      <c r="Z623" s="66"/>
    </row>
    <row r="624" spans="6:26" x14ac:dyDescent="0.25">
      <c r="F624" s="51" t="str">
        <f>IFERROR(VLOOKUP(D624,'Tabelas auxiliares'!$A$3:$B$61,2,FALSE),"")</f>
        <v/>
      </c>
      <c r="G624" s="51" t="str">
        <f>IFERROR(VLOOKUP($B624,'Tabelas auxiliares'!$A$65:$C$102,2,FALSE),"")</f>
        <v/>
      </c>
      <c r="H624" s="51" t="str">
        <f>IFERROR(VLOOKUP($B624,'Tabelas auxiliares'!$A$65:$C$102,3,FALSE),"")</f>
        <v/>
      </c>
      <c r="X624" s="51" t="str">
        <f t="shared" si="9"/>
        <v/>
      </c>
      <c r="Y624" s="51" t="str">
        <f>IF(T624="","",IF(AND(T624&lt;&gt;'Tabelas auxiliares'!$B$236,T624&lt;&gt;'Tabelas auxiliares'!$B$237),"FOLHA DE PESSOAL",IF(X624='Tabelas auxiliares'!$A$237,"CUSTEIO",IF(X624='Tabelas auxiliares'!$A$236,"INVESTIMENTO","ERRO - VERIFICAR"))))</f>
        <v/>
      </c>
      <c r="Z624" s="66"/>
    </row>
    <row r="625" spans="6:26" x14ac:dyDescent="0.25">
      <c r="F625" s="51" t="str">
        <f>IFERROR(VLOOKUP(D625,'Tabelas auxiliares'!$A$3:$B$61,2,FALSE),"")</f>
        <v/>
      </c>
      <c r="G625" s="51" t="str">
        <f>IFERROR(VLOOKUP($B625,'Tabelas auxiliares'!$A$65:$C$102,2,FALSE),"")</f>
        <v/>
      </c>
      <c r="H625" s="51" t="str">
        <f>IFERROR(VLOOKUP($B625,'Tabelas auxiliares'!$A$65:$C$102,3,FALSE),"")</f>
        <v/>
      </c>
      <c r="X625" s="51" t="str">
        <f t="shared" si="9"/>
        <v/>
      </c>
      <c r="Y625" s="51" t="str">
        <f>IF(T625="","",IF(AND(T625&lt;&gt;'Tabelas auxiliares'!$B$236,T625&lt;&gt;'Tabelas auxiliares'!$B$237),"FOLHA DE PESSOAL",IF(X625='Tabelas auxiliares'!$A$237,"CUSTEIO",IF(X625='Tabelas auxiliares'!$A$236,"INVESTIMENTO","ERRO - VERIFICAR"))))</f>
        <v/>
      </c>
      <c r="Z625" s="66"/>
    </row>
    <row r="626" spans="6:26" x14ac:dyDescent="0.25">
      <c r="F626" s="51" t="str">
        <f>IFERROR(VLOOKUP(D626,'Tabelas auxiliares'!$A$3:$B$61,2,FALSE),"")</f>
        <v/>
      </c>
      <c r="G626" s="51" t="str">
        <f>IFERROR(VLOOKUP($B626,'Tabelas auxiliares'!$A$65:$C$102,2,FALSE),"")</f>
        <v/>
      </c>
      <c r="H626" s="51" t="str">
        <f>IFERROR(VLOOKUP($B626,'Tabelas auxiliares'!$A$65:$C$102,3,FALSE),"")</f>
        <v/>
      </c>
      <c r="X626" s="51" t="str">
        <f t="shared" si="9"/>
        <v/>
      </c>
      <c r="Y626" s="51" t="str">
        <f>IF(T626="","",IF(AND(T626&lt;&gt;'Tabelas auxiliares'!$B$236,T626&lt;&gt;'Tabelas auxiliares'!$B$237),"FOLHA DE PESSOAL",IF(X626='Tabelas auxiliares'!$A$237,"CUSTEIO",IF(X626='Tabelas auxiliares'!$A$236,"INVESTIMENTO","ERRO - VERIFICAR"))))</f>
        <v/>
      </c>
      <c r="Z626" s="66"/>
    </row>
    <row r="627" spans="6:26" x14ac:dyDescent="0.25">
      <c r="F627" s="51" t="str">
        <f>IFERROR(VLOOKUP(D627,'Tabelas auxiliares'!$A$3:$B$61,2,FALSE),"")</f>
        <v/>
      </c>
      <c r="G627" s="51" t="str">
        <f>IFERROR(VLOOKUP($B627,'Tabelas auxiliares'!$A$65:$C$102,2,FALSE),"")</f>
        <v/>
      </c>
      <c r="H627" s="51" t="str">
        <f>IFERROR(VLOOKUP($B627,'Tabelas auxiliares'!$A$65:$C$102,3,FALSE),"")</f>
        <v/>
      </c>
      <c r="X627" s="51" t="str">
        <f t="shared" si="9"/>
        <v/>
      </c>
      <c r="Y627" s="51" t="str">
        <f>IF(T627="","",IF(AND(T627&lt;&gt;'Tabelas auxiliares'!$B$236,T627&lt;&gt;'Tabelas auxiliares'!$B$237),"FOLHA DE PESSOAL",IF(X627='Tabelas auxiliares'!$A$237,"CUSTEIO",IF(X627='Tabelas auxiliares'!$A$236,"INVESTIMENTO","ERRO - VERIFICAR"))))</f>
        <v/>
      </c>
      <c r="Z627" s="66"/>
    </row>
    <row r="628" spans="6:26" x14ac:dyDescent="0.25">
      <c r="F628" s="51" t="str">
        <f>IFERROR(VLOOKUP(D628,'Tabelas auxiliares'!$A$3:$B$61,2,FALSE),"")</f>
        <v/>
      </c>
      <c r="G628" s="51" t="str">
        <f>IFERROR(VLOOKUP($B628,'Tabelas auxiliares'!$A$65:$C$102,2,FALSE),"")</f>
        <v/>
      </c>
      <c r="H628" s="51" t="str">
        <f>IFERROR(VLOOKUP($B628,'Tabelas auxiliares'!$A$65:$C$102,3,FALSE),"")</f>
        <v/>
      </c>
      <c r="X628" s="51" t="str">
        <f t="shared" si="9"/>
        <v/>
      </c>
      <c r="Y628" s="51" t="str">
        <f>IF(T628="","",IF(AND(T628&lt;&gt;'Tabelas auxiliares'!$B$236,T628&lt;&gt;'Tabelas auxiliares'!$B$237),"FOLHA DE PESSOAL",IF(X628='Tabelas auxiliares'!$A$237,"CUSTEIO",IF(X628='Tabelas auxiliares'!$A$236,"INVESTIMENTO","ERRO - VERIFICAR"))))</f>
        <v/>
      </c>
      <c r="Z628" s="66"/>
    </row>
    <row r="629" spans="6:26" x14ac:dyDescent="0.25">
      <c r="F629" s="51" t="str">
        <f>IFERROR(VLOOKUP(D629,'Tabelas auxiliares'!$A$3:$B$61,2,FALSE),"")</f>
        <v/>
      </c>
      <c r="G629" s="51" t="str">
        <f>IFERROR(VLOOKUP($B629,'Tabelas auxiliares'!$A$65:$C$102,2,FALSE),"")</f>
        <v/>
      </c>
      <c r="H629" s="51" t="str">
        <f>IFERROR(VLOOKUP($B629,'Tabelas auxiliares'!$A$65:$C$102,3,FALSE),"")</f>
        <v/>
      </c>
      <c r="X629" s="51" t="str">
        <f t="shared" si="9"/>
        <v/>
      </c>
      <c r="Y629" s="51" t="str">
        <f>IF(T629="","",IF(AND(T629&lt;&gt;'Tabelas auxiliares'!$B$236,T629&lt;&gt;'Tabelas auxiliares'!$B$237),"FOLHA DE PESSOAL",IF(X629='Tabelas auxiliares'!$A$237,"CUSTEIO",IF(X629='Tabelas auxiliares'!$A$236,"INVESTIMENTO","ERRO - VERIFICAR"))))</f>
        <v/>
      </c>
      <c r="Z629" s="66"/>
    </row>
    <row r="630" spans="6:26" x14ac:dyDescent="0.25">
      <c r="F630" s="51" t="str">
        <f>IFERROR(VLOOKUP(D630,'Tabelas auxiliares'!$A$3:$B$61,2,FALSE),"")</f>
        <v/>
      </c>
      <c r="G630" s="51" t="str">
        <f>IFERROR(VLOOKUP($B630,'Tabelas auxiliares'!$A$65:$C$102,2,FALSE),"")</f>
        <v/>
      </c>
      <c r="H630" s="51" t="str">
        <f>IFERROR(VLOOKUP($B630,'Tabelas auxiliares'!$A$65:$C$102,3,FALSE),"")</f>
        <v/>
      </c>
      <c r="X630" s="51" t="str">
        <f t="shared" si="9"/>
        <v/>
      </c>
      <c r="Y630" s="51" t="str">
        <f>IF(T630="","",IF(AND(T630&lt;&gt;'Tabelas auxiliares'!$B$236,T630&lt;&gt;'Tabelas auxiliares'!$B$237),"FOLHA DE PESSOAL",IF(X630='Tabelas auxiliares'!$A$237,"CUSTEIO",IF(X630='Tabelas auxiliares'!$A$236,"INVESTIMENTO","ERRO - VERIFICAR"))))</f>
        <v/>
      </c>
      <c r="Z630" s="66"/>
    </row>
    <row r="631" spans="6:26" x14ac:dyDescent="0.25">
      <c r="F631" s="51" t="str">
        <f>IFERROR(VLOOKUP(D631,'Tabelas auxiliares'!$A$3:$B$61,2,FALSE),"")</f>
        <v/>
      </c>
      <c r="G631" s="51" t="str">
        <f>IFERROR(VLOOKUP($B631,'Tabelas auxiliares'!$A$65:$C$102,2,FALSE),"")</f>
        <v/>
      </c>
      <c r="H631" s="51" t="str">
        <f>IFERROR(VLOOKUP($B631,'Tabelas auxiliares'!$A$65:$C$102,3,FALSE),"")</f>
        <v/>
      </c>
      <c r="X631" s="51" t="str">
        <f t="shared" si="9"/>
        <v/>
      </c>
      <c r="Y631" s="51" t="str">
        <f>IF(T631="","",IF(AND(T631&lt;&gt;'Tabelas auxiliares'!$B$236,T631&lt;&gt;'Tabelas auxiliares'!$B$237),"FOLHA DE PESSOAL",IF(X631='Tabelas auxiliares'!$A$237,"CUSTEIO",IF(X631='Tabelas auxiliares'!$A$236,"INVESTIMENTO","ERRO - VERIFICAR"))))</f>
        <v/>
      </c>
      <c r="Z631" s="66"/>
    </row>
    <row r="632" spans="6:26" x14ac:dyDescent="0.25">
      <c r="F632" s="51" t="str">
        <f>IFERROR(VLOOKUP(D632,'Tabelas auxiliares'!$A$3:$B$61,2,FALSE),"")</f>
        <v/>
      </c>
      <c r="G632" s="51" t="str">
        <f>IFERROR(VLOOKUP($B632,'Tabelas auxiliares'!$A$65:$C$102,2,FALSE),"")</f>
        <v/>
      </c>
      <c r="H632" s="51" t="str">
        <f>IFERROR(VLOOKUP($B632,'Tabelas auxiliares'!$A$65:$C$102,3,FALSE),"")</f>
        <v/>
      </c>
      <c r="X632" s="51" t="str">
        <f t="shared" si="9"/>
        <v/>
      </c>
      <c r="Y632" s="51" t="str">
        <f>IF(T632="","",IF(AND(T632&lt;&gt;'Tabelas auxiliares'!$B$236,T632&lt;&gt;'Tabelas auxiliares'!$B$237),"FOLHA DE PESSOAL",IF(X632='Tabelas auxiliares'!$A$237,"CUSTEIO",IF(X632='Tabelas auxiliares'!$A$236,"INVESTIMENTO","ERRO - VERIFICAR"))))</f>
        <v/>
      </c>
      <c r="Z632" s="66"/>
    </row>
    <row r="633" spans="6:26" x14ac:dyDescent="0.25">
      <c r="F633" s="51" t="str">
        <f>IFERROR(VLOOKUP(D633,'Tabelas auxiliares'!$A$3:$B$61,2,FALSE),"")</f>
        <v/>
      </c>
      <c r="G633" s="51" t="str">
        <f>IFERROR(VLOOKUP($B633,'Tabelas auxiliares'!$A$65:$C$102,2,FALSE),"")</f>
        <v/>
      </c>
      <c r="H633" s="51" t="str">
        <f>IFERROR(VLOOKUP($B633,'Tabelas auxiliares'!$A$65:$C$102,3,FALSE),"")</f>
        <v/>
      </c>
      <c r="X633" s="51" t="str">
        <f t="shared" si="9"/>
        <v/>
      </c>
      <c r="Y633" s="51" t="str">
        <f>IF(T633="","",IF(AND(T633&lt;&gt;'Tabelas auxiliares'!$B$236,T633&lt;&gt;'Tabelas auxiliares'!$B$237),"FOLHA DE PESSOAL",IF(X633='Tabelas auxiliares'!$A$237,"CUSTEIO",IF(X633='Tabelas auxiliares'!$A$236,"INVESTIMENTO","ERRO - VERIFICAR"))))</f>
        <v/>
      </c>
      <c r="Z633" s="66"/>
    </row>
    <row r="634" spans="6:26" x14ac:dyDescent="0.25">
      <c r="F634" s="51" t="str">
        <f>IFERROR(VLOOKUP(D634,'Tabelas auxiliares'!$A$3:$B$61,2,FALSE),"")</f>
        <v/>
      </c>
      <c r="G634" s="51" t="str">
        <f>IFERROR(VLOOKUP($B634,'Tabelas auxiliares'!$A$65:$C$102,2,FALSE),"")</f>
        <v/>
      </c>
      <c r="H634" s="51" t="str">
        <f>IFERROR(VLOOKUP($B634,'Tabelas auxiliares'!$A$65:$C$102,3,FALSE),"")</f>
        <v/>
      </c>
      <c r="X634" s="51" t="str">
        <f t="shared" si="9"/>
        <v/>
      </c>
      <c r="Y634" s="51" t="str">
        <f>IF(T634="","",IF(AND(T634&lt;&gt;'Tabelas auxiliares'!$B$236,T634&lt;&gt;'Tabelas auxiliares'!$B$237),"FOLHA DE PESSOAL",IF(X634='Tabelas auxiliares'!$A$237,"CUSTEIO",IF(X634='Tabelas auxiliares'!$A$236,"INVESTIMENTO","ERRO - VERIFICAR"))))</f>
        <v/>
      </c>
      <c r="Z634" s="66"/>
    </row>
    <row r="635" spans="6:26" x14ac:dyDescent="0.25">
      <c r="F635" s="51" t="str">
        <f>IFERROR(VLOOKUP(D635,'Tabelas auxiliares'!$A$3:$B$61,2,FALSE),"")</f>
        <v/>
      </c>
      <c r="G635" s="51" t="str">
        <f>IFERROR(VLOOKUP($B635,'Tabelas auxiliares'!$A$65:$C$102,2,FALSE),"")</f>
        <v/>
      </c>
      <c r="H635" s="51" t="str">
        <f>IFERROR(VLOOKUP($B635,'Tabelas auxiliares'!$A$65:$C$102,3,FALSE),"")</f>
        <v/>
      </c>
      <c r="X635" s="51" t="str">
        <f t="shared" si="9"/>
        <v/>
      </c>
      <c r="Y635" s="51" t="str">
        <f>IF(T635="","",IF(AND(T635&lt;&gt;'Tabelas auxiliares'!$B$236,T635&lt;&gt;'Tabelas auxiliares'!$B$237),"FOLHA DE PESSOAL",IF(X635='Tabelas auxiliares'!$A$237,"CUSTEIO",IF(X635='Tabelas auxiliares'!$A$236,"INVESTIMENTO","ERRO - VERIFICAR"))))</f>
        <v/>
      </c>
      <c r="Z635" s="66"/>
    </row>
    <row r="636" spans="6:26" x14ac:dyDescent="0.25">
      <c r="F636" s="51" t="str">
        <f>IFERROR(VLOOKUP(D636,'Tabelas auxiliares'!$A$3:$B$61,2,FALSE),"")</f>
        <v/>
      </c>
      <c r="G636" s="51" t="str">
        <f>IFERROR(VLOOKUP($B636,'Tabelas auxiliares'!$A$65:$C$102,2,FALSE),"")</f>
        <v/>
      </c>
      <c r="H636" s="51" t="str">
        <f>IFERROR(VLOOKUP($B636,'Tabelas auxiliares'!$A$65:$C$102,3,FALSE),"")</f>
        <v/>
      </c>
      <c r="X636" s="51" t="str">
        <f t="shared" si="9"/>
        <v/>
      </c>
      <c r="Y636" s="51" t="str">
        <f>IF(T636="","",IF(AND(T636&lt;&gt;'Tabelas auxiliares'!$B$236,T636&lt;&gt;'Tabelas auxiliares'!$B$237),"FOLHA DE PESSOAL",IF(X636='Tabelas auxiliares'!$A$237,"CUSTEIO",IF(X636='Tabelas auxiliares'!$A$236,"INVESTIMENTO","ERRO - VERIFICAR"))))</f>
        <v/>
      </c>
      <c r="Z636" s="66"/>
    </row>
    <row r="637" spans="6:26" x14ac:dyDescent="0.25">
      <c r="F637" s="51" t="str">
        <f>IFERROR(VLOOKUP(D637,'Tabelas auxiliares'!$A$3:$B$61,2,FALSE),"")</f>
        <v/>
      </c>
      <c r="G637" s="51" t="str">
        <f>IFERROR(VLOOKUP($B637,'Tabelas auxiliares'!$A$65:$C$102,2,FALSE),"")</f>
        <v/>
      </c>
      <c r="H637" s="51" t="str">
        <f>IFERROR(VLOOKUP($B637,'Tabelas auxiliares'!$A$65:$C$102,3,FALSE),"")</f>
        <v/>
      </c>
      <c r="X637" s="51" t="str">
        <f t="shared" si="9"/>
        <v/>
      </c>
      <c r="Y637" s="51" t="str">
        <f>IF(T637="","",IF(AND(T637&lt;&gt;'Tabelas auxiliares'!$B$236,T637&lt;&gt;'Tabelas auxiliares'!$B$237),"FOLHA DE PESSOAL",IF(X637='Tabelas auxiliares'!$A$237,"CUSTEIO",IF(X637='Tabelas auxiliares'!$A$236,"INVESTIMENTO","ERRO - VERIFICAR"))))</f>
        <v/>
      </c>
      <c r="Z637" s="66"/>
    </row>
    <row r="638" spans="6:26" x14ac:dyDescent="0.25">
      <c r="F638" s="51" t="str">
        <f>IFERROR(VLOOKUP(D638,'Tabelas auxiliares'!$A$3:$B$61,2,FALSE),"")</f>
        <v/>
      </c>
      <c r="G638" s="51" t="str">
        <f>IFERROR(VLOOKUP($B638,'Tabelas auxiliares'!$A$65:$C$102,2,FALSE),"")</f>
        <v/>
      </c>
      <c r="H638" s="51" t="str">
        <f>IFERROR(VLOOKUP($B638,'Tabelas auxiliares'!$A$65:$C$102,3,FALSE),"")</f>
        <v/>
      </c>
      <c r="X638" s="51" t="str">
        <f t="shared" si="9"/>
        <v/>
      </c>
      <c r="Y638" s="51" t="str">
        <f>IF(T638="","",IF(AND(T638&lt;&gt;'Tabelas auxiliares'!$B$236,T638&lt;&gt;'Tabelas auxiliares'!$B$237),"FOLHA DE PESSOAL",IF(X638='Tabelas auxiliares'!$A$237,"CUSTEIO",IF(X638='Tabelas auxiliares'!$A$236,"INVESTIMENTO","ERRO - VERIFICAR"))))</f>
        <v/>
      </c>
      <c r="Z638" s="66"/>
    </row>
    <row r="639" spans="6:26" x14ac:dyDescent="0.25">
      <c r="F639" s="51" t="str">
        <f>IFERROR(VLOOKUP(D639,'Tabelas auxiliares'!$A$3:$B$61,2,FALSE),"")</f>
        <v/>
      </c>
      <c r="G639" s="51" t="str">
        <f>IFERROR(VLOOKUP($B639,'Tabelas auxiliares'!$A$65:$C$102,2,FALSE),"")</f>
        <v/>
      </c>
      <c r="H639" s="51" t="str">
        <f>IFERROR(VLOOKUP($B639,'Tabelas auxiliares'!$A$65:$C$102,3,FALSE),"")</f>
        <v/>
      </c>
      <c r="X639" s="51" t="str">
        <f t="shared" si="9"/>
        <v/>
      </c>
      <c r="Y639" s="51" t="str">
        <f>IF(T639="","",IF(AND(T639&lt;&gt;'Tabelas auxiliares'!$B$236,T639&lt;&gt;'Tabelas auxiliares'!$B$237),"FOLHA DE PESSOAL",IF(X639='Tabelas auxiliares'!$A$237,"CUSTEIO",IF(X639='Tabelas auxiliares'!$A$236,"INVESTIMENTO","ERRO - VERIFICAR"))))</f>
        <v/>
      </c>
      <c r="Z639" s="66"/>
    </row>
    <row r="640" spans="6:26" x14ac:dyDescent="0.25">
      <c r="F640" s="51" t="str">
        <f>IFERROR(VLOOKUP(D640,'Tabelas auxiliares'!$A$3:$B$61,2,FALSE),"")</f>
        <v/>
      </c>
      <c r="G640" s="51" t="str">
        <f>IFERROR(VLOOKUP($B640,'Tabelas auxiliares'!$A$65:$C$102,2,FALSE),"")</f>
        <v/>
      </c>
      <c r="H640" s="51" t="str">
        <f>IFERROR(VLOOKUP($B640,'Tabelas auxiliares'!$A$65:$C$102,3,FALSE),"")</f>
        <v/>
      </c>
      <c r="X640" s="51" t="str">
        <f t="shared" si="9"/>
        <v/>
      </c>
      <c r="Y640" s="51" t="str">
        <f>IF(T640="","",IF(AND(T640&lt;&gt;'Tabelas auxiliares'!$B$236,T640&lt;&gt;'Tabelas auxiliares'!$B$237),"FOLHA DE PESSOAL",IF(X640='Tabelas auxiliares'!$A$237,"CUSTEIO",IF(X640='Tabelas auxiliares'!$A$236,"INVESTIMENTO","ERRO - VERIFICAR"))))</f>
        <v/>
      </c>
      <c r="Z640" s="66"/>
    </row>
    <row r="641" spans="6:26" x14ac:dyDescent="0.25">
      <c r="F641" s="51" t="str">
        <f>IFERROR(VLOOKUP(D641,'Tabelas auxiliares'!$A$3:$B$61,2,FALSE),"")</f>
        <v/>
      </c>
      <c r="G641" s="51" t="str">
        <f>IFERROR(VLOOKUP($B641,'Tabelas auxiliares'!$A$65:$C$102,2,FALSE),"")</f>
        <v/>
      </c>
      <c r="H641" s="51" t="str">
        <f>IFERROR(VLOOKUP($B641,'Tabelas auxiliares'!$A$65:$C$102,3,FALSE),"")</f>
        <v/>
      </c>
      <c r="X641" s="51" t="str">
        <f t="shared" si="9"/>
        <v/>
      </c>
      <c r="Y641" s="51" t="str">
        <f>IF(T641="","",IF(AND(T641&lt;&gt;'Tabelas auxiliares'!$B$236,T641&lt;&gt;'Tabelas auxiliares'!$B$237),"FOLHA DE PESSOAL",IF(X641='Tabelas auxiliares'!$A$237,"CUSTEIO",IF(X641='Tabelas auxiliares'!$A$236,"INVESTIMENTO","ERRO - VERIFICAR"))))</f>
        <v/>
      </c>
      <c r="Z641" s="66"/>
    </row>
    <row r="642" spans="6:26" x14ac:dyDescent="0.25">
      <c r="F642" s="51" t="str">
        <f>IFERROR(VLOOKUP(D642,'Tabelas auxiliares'!$A$3:$B$61,2,FALSE),"")</f>
        <v/>
      </c>
      <c r="G642" s="51" t="str">
        <f>IFERROR(VLOOKUP($B642,'Tabelas auxiliares'!$A$65:$C$102,2,FALSE),"")</f>
        <v/>
      </c>
      <c r="H642" s="51" t="str">
        <f>IFERROR(VLOOKUP($B642,'Tabelas auxiliares'!$A$65:$C$102,3,FALSE),"")</f>
        <v/>
      </c>
      <c r="X642" s="51" t="str">
        <f t="shared" si="9"/>
        <v/>
      </c>
      <c r="Y642" s="51" t="str">
        <f>IF(T642="","",IF(AND(T642&lt;&gt;'Tabelas auxiliares'!$B$236,T642&lt;&gt;'Tabelas auxiliares'!$B$237),"FOLHA DE PESSOAL",IF(X642='Tabelas auxiliares'!$A$237,"CUSTEIO",IF(X642='Tabelas auxiliares'!$A$236,"INVESTIMENTO","ERRO - VERIFICAR"))))</f>
        <v/>
      </c>
      <c r="Z642" s="66"/>
    </row>
    <row r="643" spans="6:26" x14ac:dyDescent="0.25">
      <c r="F643" s="51" t="str">
        <f>IFERROR(VLOOKUP(D643,'Tabelas auxiliares'!$A$3:$B$61,2,FALSE),"")</f>
        <v/>
      </c>
      <c r="G643" s="51" t="str">
        <f>IFERROR(VLOOKUP($B643,'Tabelas auxiliares'!$A$65:$C$102,2,FALSE),"")</f>
        <v/>
      </c>
      <c r="H643" s="51" t="str">
        <f>IFERROR(VLOOKUP($B643,'Tabelas auxiliares'!$A$65:$C$102,3,FALSE),"")</f>
        <v/>
      </c>
      <c r="X643" s="51" t="str">
        <f t="shared" si="9"/>
        <v/>
      </c>
      <c r="Y643" s="51" t="str">
        <f>IF(T643="","",IF(AND(T643&lt;&gt;'Tabelas auxiliares'!$B$236,T643&lt;&gt;'Tabelas auxiliares'!$B$237),"FOLHA DE PESSOAL",IF(X643='Tabelas auxiliares'!$A$237,"CUSTEIO",IF(X643='Tabelas auxiliares'!$A$236,"INVESTIMENTO","ERRO - VERIFICAR"))))</f>
        <v/>
      </c>
      <c r="Z643" s="66"/>
    </row>
    <row r="644" spans="6:26" x14ac:dyDescent="0.25">
      <c r="F644" s="51" t="str">
        <f>IFERROR(VLOOKUP(D644,'Tabelas auxiliares'!$A$3:$B$61,2,FALSE),"")</f>
        <v/>
      </c>
      <c r="G644" s="51" t="str">
        <f>IFERROR(VLOOKUP($B644,'Tabelas auxiliares'!$A$65:$C$102,2,FALSE),"")</f>
        <v/>
      </c>
      <c r="H644" s="51" t="str">
        <f>IFERROR(VLOOKUP($B644,'Tabelas auxiliares'!$A$65:$C$102,3,FALSE),"")</f>
        <v/>
      </c>
      <c r="X644" s="51" t="str">
        <f t="shared" ref="X644:X707" si="10">LEFT(V644,1)</f>
        <v/>
      </c>
      <c r="Y644" s="51" t="str">
        <f>IF(T644="","",IF(AND(T644&lt;&gt;'Tabelas auxiliares'!$B$236,T644&lt;&gt;'Tabelas auxiliares'!$B$237),"FOLHA DE PESSOAL",IF(X644='Tabelas auxiliares'!$A$237,"CUSTEIO",IF(X644='Tabelas auxiliares'!$A$236,"INVESTIMENTO","ERRO - VERIFICAR"))))</f>
        <v/>
      </c>
      <c r="Z644" s="66"/>
    </row>
    <row r="645" spans="6:26" x14ac:dyDescent="0.25">
      <c r="F645" s="51" t="str">
        <f>IFERROR(VLOOKUP(D645,'Tabelas auxiliares'!$A$3:$B$61,2,FALSE),"")</f>
        <v/>
      </c>
      <c r="G645" s="51" t="str">
        <f>IFERROR(VLOOKUP($B645,'Tabelas auxiliares'!$A$65:$C$102,2,FALSE),"")</f>
        <v/>
      </c>
      <c r="H645" s="51" t="str">
        <f>IFERROR(VLOOKUP($B645,'Tabelas auxiliares'!$A$65:$C$102,3,FALSE),"")</f>
        <v/>
      </c>
      <c r="X645" s="51" t="str">
        <f t="shared" si="10"/>
        <v/>
      </c>
      <c r="Y645" s="51" t="str">
        <f>IF(T645="","",IF(AND(T645&lt;&gt;'Tabelas auxiliares'!$B$236,T645&lt;&gt;'Tabelas auxiliares'!$B$237),"FOLHA DE PESSOAL",IF(X645='Tabelas auxiliares'!$A$237,"CUSTEIO",IF(X645='Tabelas auxiliares'!$A$236,"INVESTIMENTO","ERRO - VERIFICAR"))))</f>
        <v/>
      </c>
      <c r="Z645" s="66"/>
    </row>
    <row r="646" spans="6:26" x14ac:dyDescent="0.25">
      <c r="F646" s="51" t="str">
        <f>IFERROR(VLOOKUP(D646,'Tabelas auxiliares'!$A$3:$B$61,2,FALSE),"")</f>
        <v/>
      </c>
      <c r="G646" s="51" t="str">
        <f>IFERROR(VLOOKUP($B646,'Tabelas auxiliares'!$A$65:$C$102,2,FALSE),"")</f>
        <v/>
      </c>
      <c r="H646" s="51" t="str">
        <f>IFERROR(VLOOKUP($B646,'Tabelas auxiliares'!$A$65:$C$102,3,FALSE),"")</f>
        <v/>
      </c>
      <c r="X646" s="51" t="str">
        <f t="shared" si="10"/>
        <v/>
      </c>
      <c r="Y646" s="51" t="str">
        <f>IF(T646="","",IF(AND(T646&lt;&gt;'Tabelas auxiliares'!$B$236,T646&lt;&gt;'Tabelas auxiliares'!$B$237),"FOLHA DE PESSOAL",IF(X646='Tabelas auxiliares'!$A$237,"CUSTEIO",IF(X646='Tabelas auxiliares'!$A$236,"INVESTIMENTO","ERRO - VERIFICAR"))))</f>
        <v/>
      </c>
      <c r="Z646" s="66"/>
    </row>
    <row r="647" spans="6:26" x14ac:dyDescent="0.25">
      <c r="F647" s="51" t="str">
        <f>IFERROR(VLOOKUP(D647,'Tabelas auxiliares'!$A$3:$B$61,2,FALSE),"")</f>
        <v/>
      </c>
      <c r="G647" s="51" t="str">
        <f>IFERROR(VLOOKUP($B647,'Tabelas auxiliares'!$A$65:$C$102,2,FALSE),"")</f>
        <v/>
      </c>
      <c r="H647" s="51" t="str">
        <f>IFERROR(VLOOKUP($B647,'Tabelas auxiliares'!$A$65:$C$102,3,FALSE),"")</f>
        <v/>
      </c>
      <c r="X647" s="51" t="str">
        <f t="shared" si="10"/>
        <v/>
      </c>
      <c r="Y647" s="51" t="str">
        <f>IF(T647="","",IF(AND(T647&lt;&gt;'Tabelas auxiliares'!$B$236,T647&lt;&gt;'Tabelas auxiliares'!$B$237),"FOLHA DE PESSOAL",IF(X647='Tabelas auxiliares'!$A$237,"CUSTEIO",IF(X647='Tabelas auxiliares'!$A$236,"INVESTIMENTO","ERRO - VERIFICAR"))))</f>
        <v/>
      </c>
      <c r="Z647" s="66"/>
    </row>
    <row r="648" spans="6:26" x14ac:dyDescent="0.25">
      <c r="F648" s="51" t="str">
        <f>IFERROR(VLOOKUP(D648,'Tabelas auxiliares'!$A$3:$B$61,2,FALSE),"")</f>
        <v/>
      </c>
      <c r="G648" s="51" t="str">
        <f>IFERROR(VLOOKUP($B648,'Tabelas auxiliares'!$A$65:$C$102,2,FALSE),"")</f>
        <v/>
      </c>
      <c r="H648" s="51" t="str">
        <f>IFERROR(VLOOKUP($B648,'Tabelas auxiliares'!$A$65:$C$102,3,FALSE),"")</f>
        <v/>
      </c>
      <c r="X648" s="51" t="str">
        <f t="shared" si="10"/>
        <v/>
      </c>
      <c r="Y648" s="51" t="str">
        <f>IF(T648="","",IF(AND(T648&lt;&gt;'Tabelas auxiliares'!$B$236,T648&lt;&gt;'Tabelas auxiliares'!$B$237),"FOLHA DE PESSOAL",IF(X648='Tabelas auxiliares'!$A$237,"CUSTEIO",IF(X648='Tabelas auxiliares'!$A$236,"INVESTIMENTO","ERRO - VERIFICAR"))))</f>
        <v/>
      </c>
      <c r="Z648" s="66"/>
    </row>
    <row r="649" spans="6:26" x14ac:dyDescent="0.25">
      <c r="F649" s="51" t="str">
        <f>IFERROR(VLOOKUP(D649,'Tabelas auxiliares'!$A$3:$B$61,2,FALSE),"")</f>
        <v/>
      </c>
      <c r="G649" s="51" t="str">
        <f>IFERROR(VLOOKUP($B649,'Tabelas auxiliares'!$A$65:$C$102,2,FALSE),"")</f>
        <v/>
      </c>
      <c r="H649" s="51" t="str">
        <f>IFERROR(VLOOKUP($B649,'Tabelas auxiliares'!$A$65:$C$102,3,FALSE),"")</f>
        <v/>
      </c>
      <c r="X649" s="51" t="str">
        <f t="shared" si="10"/>
        <v/>
      </c>
      <c r="Y649" s="51" t="str">
        <f>IF(T649="","",IF(AND(T649&lt;&gt;'Tabelas auxiliares'!$B$236,T649&lt;&gt;'Tabelas auxiliares'!$B$237),"FOLHA DE PESSOAL",IF(X649='Tabelas auxiliares'!$A$237,"CUSTEIO",IF(X649='Tabelas auxiliares'!$A$236,"INVESTIMENTO","ERRO - VERIFICAR"))))</f>
        <v/>
      </c>
      <c r="Z649" s="66"/>
    </row>
    <row r="650" spans="6:26" x14ac:dyDescent="0.25">
      <c r="F650" s="51" t="str">
        <f>IFERROR(VLOOKUP(D650,'Tabelas auxiliares'!$A$3:$B$61,2,FALSE),"")</f>
        <v/>
      </c>
      <c r="G650" s="51" t="str">
        <f>IFERROR(VLOOKUP($B650,'Tabelas auxiliares'!$A$65:$C$102,2,FALSE),"")</f>
        <v/>
      </c>
      <c r="H650" s="51" t="str">
        <f>IFERROR(VLOOKUP($B650,'Tabelas auxiliares'!$A$65:$C$102,3,FALSE),"")</f>
        <v/>
      </c>
      <c r="X650" s="51" t="str">
        <f t="shared" si="10"/>
        <v/>
      </c>
      <c r="Y650" s="51" t="str">
        <f>IF(T650="","",IF(AND(T650&lt;&gt;'Tabelas auxiliares'!$B$236,T650&lt;&gt;'Tabelas auxiliares'!$B$237),"FOLHA DE PESSOAL",IF(X650='Tabelas auxiliares'!$A$237,"CUSTEIO",IF(X650='Tabelas auxiliares'!$A$236,"INVESTIMENTO","ERRO - VERIFICAR"))))</f>
        <v/>
      </c>
      <c r="Z650" s="66"/>
    </row>
    <row r="651" spans="6:26" x14ac:dyDescent="0.25">
      <c r="F651" s="51" t="str">
        <f>IFERROR(VLOOKUP(D651,'Tabelas auxiliares'!$A$3:$B$61,2,FALSE),"")</f>
        <v/>
      </c>
      <c r="G651" s="51" t="str">
        <f>IFERROR(VLOOKUP($B651,'Tabelas auxiliares'!$A$65:$C$102,2,FALSE),"")</f>
        <v/>
      </c>
      <c r="H651" s="51" t="str">
        <f>IFERROR(VLOOKUP($B651,'Tabelas auxiliares'!$A$65:$C$102,3,FALSE),"")</f>
        <v/>
      </c>
      <c r="X651" s="51" t="str">
        <f t="shared" si="10"/>
        <v/>
      </c>
      <c r="Y651" s="51" t="str">
        <f>IF(T651="","",IF(AND(T651&lt;&gt;'Tabelas auxiliares'!$B$236,T651&lt;&gt;'Tabelas auxiliares'!$B$237),"FOLHA DE PESSOAL",IF(X651='Tabelas auxiliares'!$A$237,"CUSTEIO",IF(X651='Tabelas auxiliares'!$A$236,"INVESTIMENTO","ERRO - VERIFICAR"))))</f>
        <v/>
      </c>
      <c r="Z651" s="66"/>
    </row>
    <row r="652" spans="6:26" x14ac:dyDescent="0.25">
      <c r="F652" s="51" t="str">
        <f>IFERROR(VLOOKUP(D652,'Tabelas auxiliares'!$A$3:$B$61,2,FALSE),"")</f>
        <v/>
      </c>
      <c r="G652" s="51" t="str">
        <f>IFERROR(VLOOKUP($B652,'Tabelas auxiliares'!$A$65:$C$102,2,FALSE),"")</f>
        <v/>
      </c>
      <c r="H652" s="51" t="str">
        <f>IFERROR(VLOOKUP($B652,'Tabelas auxiliares'!$A$65:$C$102,3,FALSE),"")</f>
        <v/>
      </c>
      <c r="X652" s="51" t="str">
        <f t="shared" si="10"/>
        <v/>
      </c>
      <c r="Y652" s="51" t="str">
        <f>IF(T652="","",IF(AND(T652&lt;&gt;'Tabelas auxiliares'!$B$236,T652&lt;&gt;'Tabelas auxiliares'!$B$237),"FOLHA DE PESSOAL",IF(X652='Tabelas auxiliares'!$A$237,"CUSTEIO",IF(X652='Tabelas auxiliares'!$A$236,"INVESTIMENTO","ERRO - VERIFICAR"))))</f>
        <v/>
      </c>
      <c r="Z652" s="66"/>
    </row>
    <row r="653" spans="6:26" x14ac:dyDescent="0.25">
      <c r="F653" s="51" t="str">
        <f>IFERROR(VLOOKUP(D653,'Tabelas auxiliares'!$A$3:$B$61,2,FALSE),"")</f>
        <v/>
      </c>
      <c r="G653" s="51" t="str">
        <f>IFERROR(VLOOKUP($B653,'Tabelas auxiliares'!$A$65:$C$102,2,FALSE),"")</f>
        <v/>
      </c>
      <c r="H653" s="51" t="str">
        <f>IFERROR(VLOOKUP($B653,'Tabelas auxiliares'!$A$65:$C$102,3,FALSE),"")</f>
        <v/>
      </c>
      <c r="X653" s="51" t="str">
        <f t="shared" si="10"/>
        <v/>
      </c>
      <c r="Y653" s="51" t="str">
        <f>IF(T653="","",IF(AND(T653&lt;&gt;'Tabelas auxiliares'!$B$236,T653&lt;&gt;'Tabelas auxiliares'!$B$237),"FOLHA DE PESSOAL",IF(X653='Tabelas auxiliares'!$A$237,"CUSTEIO",IF(X653='Tabelas auxiliares'!$A$236,"INVESTIMENTO","ERRO - VERIFICAR"))))</f>
        <v/>
      </c>
      <c r="Z653" s="66"/>
    </row>
    <row r="654" spans="6:26" x14ac:dyDescent="0.25">
      <c r="F654" s="51" t="str">
        <f>IFERROR(VLOOKUP(D654,'Tabelas auxiliares'!$A$3:$B$61,2,FALSE),"")</f>
        <v/>
      </c>
      <c r="G654" s="51" t="str">
        <f>IFERROR(VLOOKUP($B654,'Tabelas auxiliares'!$A$65:$C$102,2,FALSE),"")</f>
        <v/>
      </c>
      <c r="H654" s="51" t="str">
        <f>IFERROR(VLOOKUP($B654,'Tabelas auxiliares'!$A$65:$C$102,3,FALSE),"")</f>
        <v/>
      </c>
      <c r="X654" s="51" t="str">
        <f t="shared" si="10"/>
        <v/>
      </c>
      <c r="Y654" s="51" t="str">
        <f>IF(T654="","",IF(AND(T654&lt;&gt;'Tabelas auxiliares'!$B$236,T654&lt;&gt;'Tabelas auxiliares'!$B$237),"FOLHA DE PESSOAL",IF(X654='Tabelas auxiliares'!$A$237,"CUSTEIO",IF(X654='Tabelas auxiliares'!$A$236,"INVESTIMENTO","ERRO - VERIFICAR"))))</f>
        <v/>
      </c>
      <c r="Z654" s="66"/>
    </row>
    <row r="655" spans="6:26" x14ac:dyDescent="0.25">
      <c r="F655" s="51" t="str">
        <f>IFERROR(VLOOKUP(D655,'Tabelas auxiliares'!$A$3:$B$61,2,FALSE),"")</f>
        <v/>
      </c>
      <c r="G655" s="51" t="str">
        <f>IFERROR(VLOOKUP($B655,'Tabelas auxiliares'!$A$65:$C$102,2,FALSE),"")</f>
        <v/>
      </c>
      <c r="H655" s="51" t="str">
        <f>IFERROR(VLOOKUP($B655,'Tabelas auxiliares'!$A$65:$C$102,3,FALSE),"")</f>
        <v/>
      </c>
      <c r="X655" s="51" t="str">
        <f t="shared" si="10"/>
        <v/>
      </c>
      <c r="Y655" s="51" t="str">
        <f>IF(T655="","",IF(AND(T655&lt;&gt;'Tabelas auxiliares'!$B$236,T655&lt;&gt;'Tabelas auxiliares'!$B$237),"FOLHA DE PESSOAL",IF(X655='Tabelas auxiliares'!$A$237,"CUSTEIO",IF(X655='Tabelas auxiliares'!$A$236,"INVESTIMENTO","ERRO - VERIFICAR"))))</f>
        <v/>
      </c>
      <c r="Z655" s="66"/>
    </row>
    <row r="656" spans="6:26" x14ac:dyDescent="0.25">
      <c r="F656" s="51" t="str">
        <f>IFERROR(VLOOKUP(D656,'Tabelas auxiliares'!$A$3:$B$61,2,FALSE),"")</f>
        <v/>
      </c>
      <c r="G656" s="51" t="str">
        <f>IFERROR(VLOOKUP($B656,'Tabelas auxiliares'!$A$65:$C$102,2,FALSE),"")</f>
        <v/>
      </c>
      <c r="H656" s="51" t="str">
        <f>IFERROR(VLOOKUP($B656,'Tabelas auxiliares'!$A$65:$C$102,3,FALSE),"")</f>
        <v/>
      </c>
      <c r="X656" s="51" t="str">
        <f t="shared" si="10"/>
        <v/>
      </c>
      <c r="Y656" s="51" t="str">
        <f>IF(T656="","",IF(AND(T656&lt;&gt;'Tabelas auxiliares'!$B$236,T656&lt;&gt;'Tabelas auxiliares'!$B$237),"FOLHA DE PESSOAL",IF(X656='Tabelas auxiliares'!$A$237,"CUSTEIO",IF(X656='Tabelas auxiliares'!$A$236,"INVESTIMENTO","ERRO - VERIFICAR"))))</f>
        <v/>
      </c>
      <c r="Z656" s="66"/>
    </row>
    <row r="657" spans="6:26" x14ac:dyDescent="0.25">
      <c r="F657" s="51" t="str">
        <f>IFERROR(VLOOKUP(D657,'Tabelas auxiliares'!$A$3:$B$61,2,FALSE),"")</f>
        <v/>
      </c>
      <c r="G657" s="51" t="str">
        <f>IFERROR(VLOOKUP($B657,'Tabelas auxiliares'!$A$65:$C$102,2,FALSE),"")</f>
        <v/>
      </c>
      <c r="H657" s="51" t="str">
        <f>IFERROR(VLOOKUP($B657,'Tabelas auxiliares'!$A$65:$C$102,3,FALSE),"")</f>
        <v/>
      </c>
      <c r="X657" s="51" t="str">
        <f t="shared" si="10"/>
        <v/>
      </c>
      <c r="Y657" s="51" t="str">
        <f>IF(T657="","",IF(AND(T657&lt;&gt;'Tabelas auxiliares'!$B$236,T657&lt;&gt;'Tabelas auxiliares'!$B$237),"FOLHA DE PESSOAL",IF(X657='Tabelas auxiliares'!$A$237,"CUSTEIO",IF(X657='Tabelas auxiliares'!$A$236,"INVESTIMENTO","ERRO - VERIFICAR"))))</f>
        <v/>
      </c>
      <c r="Z657" s="66"/>
    </row>
    <row r="658" spans="6:26" x14ac:dyDescent="0.25">
      <c r="F658" s="51" t="str">
        <f>IFERROR(VLOOKUP(D658,'Tabelas auxiliares'!$A$3:$B$61,2,FALSE),"")</f>
        <v/>
      </c>
      <c r="G658" s="51" t="str">
        <f>IFERROR(VLOOKUP($B658,'Tabelas auxiliares'!$A$65:$C$102,2,FALSE),"")</f>
        <v/>
      </c>
      <c r="H658" s="51" t="str">
        <f>IFERROR(VLOOKUP($B658,'Tabelas auxiliares'!$A$65:$C$102,3,FALSE),"")</f>
        <v/>
      </c>
      <c r="X658" s="51" t="str">
        <f t="shared" si="10"/>
        <v/>
      </c>
      <c r="Y658" s="51" t="str">
        <f>IF(T658="","",IF(AND(T658&lt;&gt;'Tabelas auxiliares'!$B$236,T658&lt;&gt;'Tabelas auxiliares'!$B$237),"FOLHA DE PESSOAL",IF(X658='Tabelas auxiliares'!$A$237,"CUSTEIO",IF(X658='Tabelas auxiliares'!$A$236,"INVESTIMENTO","ERRO - VERIFICAR"))))</f>
        <v/>
      </c>
      <c r="Z658" s="66"/>
    </row>
    <row r="659" spans="6:26" x14ac:dyDescent="0.25">
      <c r="F659" s="51" t="str">
        <f>IFERROR(VLOOKUP(D659,'Tabelas auxiliares'!$A$3:$B$61,2,FALSE),"")</f>
        <v/>
      </c>
      <c r="G659" s="51" t="str">
        <f>IFERROR(VLOOKUP($B659,'Tabelas auxiliares'!$A$65:$C$102,2,FALSE),"")</f>
        <v/>
      </c>
      <c r="H659" s="51" t="str">
        <f>IFERROR(VLOOKUP($B659,'Tabelas auxiliares'!$A$65:$C$102,3,FALSE),"")</f>
        <v/>
      </c>
      <c r="X659" s="51" t="str">
        <f t="shared" si="10"/>
        <v/>
      </c>
      <c r="Y659" s="51" t="str">
        <f>IF(T659="","",IF(AND(T659&lt;&gt;'Tabelas auxiliares'!$B$236,T659&lt;&gt;'Tabelas auxiliares'!$B$237),"FOLHA DE PESSOAL",IF(X659='Tabelas auxiliares'!$A$237,"CUSTEIO",IF(X659='Tabelas auxiliares'!$A$236,"INVESTIMENTO","ERRO - VERIFICAR"))))</f>
        <v/>
      </c>
      <c r="Z659" s="66"/>
    </row>
    <row r="660" spans="6:26" x14ac:dyDescent="0.25">
      <c r="F660" s="51" t="str">
        <f>IFERROR(VLOOKUP(D660,'Tabelas auxiliares'!$A$3:$B$61,2,FALSE),"")</f>
        <v/>
      </c>
      <c r="G660" s="51" t="str">
        <f>IFERROR(VLOOKUP($B660,'Tabelas auxiliares'!$A$65:$C$102,2,FALSE),"")</f>
        <v/>
      </c>
      <c r="H660" s="51" t="str">
        <f>IFERROR(VLOOKUP($B660,'Tabelas auxiliares'!$A$65:$C$102,3,FALSE),"")</f>
        <v/>
      </c>
      <c r="X660" s="51" t="str">
        <f t="shared" si="10"/>
        <v/>
      </c>
      <c r="Y660" s="51" t="str">
        <f>IF(T660="","",IF(AND(T660&lt;&gt;'Tabelas auxiliares'!$B$236,T660&lt;&gt;'Tabelas auxiliares'!$B$237),"FOLHA DE PESSOAL",IF(X660='Tabelas auxiliares'!$A$237,"CUSTEIO",IF(X660='Tabelas auxiliares'!$A$236,"INVESTIMENTO","ERRO - VERIFICAR"))))</f>
        <v/>
      </c>
      <c r="Z660" s="66"/>
    </row>
    <row r="661" spans="6:26" x14ac:dyDescent="0.25">
      <c r="F661" s="51" t="str">
        <f>IFERROR(VLOOKUP(D661,'Tabelas auxiliares'!$A$3:$B$61,2,FALSE),"")</f>
        <v/>
      </c>
      <c r="G661" s="51" t="str">
        <f>IFERROR(VLOOKUP($B661,'Tabelas auxiliares'!$A$65:$C$102,2,FALSE),"")</f>
        <v/>
      </c>
      <c r="H661" s="51" t="str">
        <f>IFERROR(VLOOKUP($B661,'Tabelas auxiliares'!$A$65:$C$102,3,FALSE),"")</f>
        <v/>
      </c>
      <c r="X661" s="51" t="str">
        <f t="shared" si="10"/>
        <v/>
      </c>
      <c r="Y661" s="51" t="str">
        <f>IF(T661="","",IF(AND(T661&lt;&gt;'Tabelas auxiliares'!$B$236,T661&lt;&gt;'Tabelas auxiliares'!$B$237),"FOLHA DE PESSOAL",IF(X661='Tabelas auxiliares'!$A$237,"CUSTEIO",IF(X661='Tabelas auxiliares'!$A$236,"INVESTIMENTO","ERRO - VERIFICAR"))))</f>
        <v/>
      </c>
      <c r="Z661" s="66"/>
    </row>
    <row r="662" spans="6:26" x14ac:dyDescent="0.25">
      <c r="F662" s="51" t="str">
        <f>IFERROR(VLOOKUP(D662,'Tabelas auxiliares'!$A$3:$B$61,2,FALSE),"")</f>
        <v/>
      </c>
      <c r="G662" s="51" t="str">
        <f>IFERROR(VLOOKUP($B662,'Tabelas auxiliares'!$A$65:$C$102,2,FALSE),"")</f>
        <v/>
      </c>
      <c r="H662" s="51" t="str">
        <f>IFERROR(VLOOKUP($B662,'Tabelas auxiliares'!$A$65:$C$102,3,FALSE),"")</f>
        <v/>
      </c>
      <c r="X662" s="51" t="str">
        <f t="shared" si="10"/>
        <v/>
      </c>
      <c r="Y662" s="51" t="str">
        <f>IF(T662="","",IF(AND(T662&lt;&gt;'Tabelas auxiliares'!$B$236,T662&lt;&gt;'Tabelas auxiliares'!$B$237),"FOLHA DE PESSOAL",IF(X662='Tabelas auxiliares'!$A$237,"CUSTEIO",IF(X662='Tabelas auxiliares'!$A$236,"INVESTIMENTO","ERRO - VERIFICAR"))))</f>
        <v/>
      </c>
      <c r="Z662" s="66"/>
    </row>
    <row r="663" spans="6:26" x14ac:dyDescent="0.25">
      <c r="F663" s="51" t="str">
        <f>IFERROR(VLOOKUP(D663,'Tabelas auxiliares'!$A$3:$B$61,2,FALSE),"")</f>
        <v/>
      </c>
      <c r="G663" s="51" t="str">
        <f>IFERROR(VLOOKUP($B663,'Tabelas auxiliares'!$A$65:$C$102,2,FALSE),"")</f>
        <v/>
      </c>
      <c r="H663" s="51" t="str">
        <f>IFERROR(VLOOKUP($B663,'Tabelas auxiliares'!$A$65:$C$102,3,FALSE),"")</f>
        <v/>
      </c>
      <c r="X663" s="51" t="str">
        <f t="shared" si="10"/>
        <v/>
      </c>
      <c r="Y663" s="51" t="str">
        <f>IF(T663="","",IF(AND(T663&lt;&gt;'Tabelas auxiliares'!$B$236,T663&lt;&gt;'Tabelas auxiliares'!$B$237),"FOLHA DE PESSOAL",IF(X663='Tabelas auxiliares'!$A$237,"CUSTEIO",IF(X663='Tabelas auxiliares'!$A$236,"INVESTIMENTO","ERRO - VERIFICAR"))))</f>
        <v/>
      </c>
      <c r="Z663" s="66"/>
    </row>
    <row r="664" spans="6:26" x14ac:dyDescent="0.25">
      <c r="F664" s="51" t="str">
        <f>IFERROR(VLOOKUP(D664,'Tabelas auxiliares'!$A$3:$B$61,2,FALSE),"")</f>
        <v/>
      </c>
      <c r="G664" s="51" t="str">
        <f>IFERROR(VLOOKUP($B664,'Tabelas auxiliares'!$A$65:$C$102,2,FALSE),"")</f>
        <v/>
      </c>
      <c r="H664" s="51" t="str">
        <f>IFERROR(VLOOKUP($B664,'Tabelas auxiliares'!$A$65:$C$102,3,FALSE),"")</f>
        <v/>
      </c>
      <c r="X664" s="51" t="str">
        <f t="shared" si="10"/>
        <v/>
      </c>
      <c r="Y664" s="51" t="str">
        <f>IF(T664="","",IF(AND(T664&lt;&gt;'Tabelas auxiliares'!$B$236,T664&lt;&gt;'Tabelas auxiliares'!$B$237),"FOLHA DE PESSOAL",IF(X664='Tabelas auxiliares'!$A$237,"CUSTEIO",IF(X664='Tabelas auxiliares'!$A$236,"INVESTIMENTO","ERRO - VERIFICAR"))))</f>
        <v/>
      </c>
      <c r="Z664" s="66"/>
    </row>
    <row r="665" spans="6:26" x14ac:dyDescent="0.25">
      <c r="F665" s="51" t="str">
        <f>IFERROR(VLOOKUP(D665,'Tabelas auxiliares'!$A$3:$B$61,2,FALSE),"")</f>
        <v/>
      </c>
      <c r="G665" s="51" t="str">
        <f>IFERROR(VLOOKUP($B665,'Tabelas auxiliares'!$A$65:$C$102,2,FALSE),"")</f>
        <v/>
      </c>
      <c r="H665" s="51" t="str">
        <f>IFERROR(VLOOKUP($B665,'Tabelas auxiliares'!$A$65:$C$102,3,FALSE),"")</f>
        <v/>
      </c>
      <c r="X665" s="51" t="str">
        <f t="shared" si="10"/>
        <v/>
      </c>
      <c r="Y665" s="51" t="str">
        <f>IF(T665="","",IF(AND(T665&lt;&gt;'Tabelas auxiliares'!$B$236,T665&lt;&gt;'Tabelas auxiliares'!$B$237),"FOLHA DE PESSOAL",IF(X665='Tabelas auxiliares'!$A$237,"CUSTEIO",IF(X665='Tabelas auxiliares'!$A$236,"INVESTIMENTO","ERRO - VERIFICAR"))))</f>
        <v/>
      </c>
      <c r="Z665" s="66"/>
    </row>
    <row r="666" spans="6:26" x14ac:dyDescent="0.25">
      <c r="F666" s="51" t="str">
        <f>IFERROR(VLOOKUP(D666,'Tabelas auxiliares'!$A$3:$B$61,2,FALSE),"")</f>
        <v/>
      </c>
      <c r="G666" s="51" t="str">
        <f>IFERROR(VLOOKUP($B666,'Tabelas auxiliares'!$A$65:$C$102,2,FALSE),"")</f>
        <v/>
      </c>
      <c r="H666" s="51" t="str">
        <f>IFERROR(VLOOKUP($B666,'Tabelas auxiliares'!$A$65:$C$102,3,FALSE),"")</f>
        <v/>
      </c>
      <c r="X666" s="51" t="str">
        <f t="shared" si="10"/>
        <v/>
      </c>
      <c r="Y666" s="51" t="str">
        <f>IF(T666="","",IF(AND(T666&lt;&gt;'Tabelas auxiliares'!$B$236,T666&lt;&gt;'Tabelas auxiliares'!$B$237),"FOLHA DE PESSOAL",IF(X666='Tabelas auxiliares'!$A$237,"CUSTEIO",IF(X666='Tabelas auxiliares'!$A$236,"INVESTIMENTO","ERRO - VERIFICAR"))))</f>
        <v/>
      </c>
      <c r="Z666" s="66"/>
    </row>
    <row r="667" spans="6:26" x14ac:dyDescent="0.25">
      <c r="F667" s="51" t="str">
        <f>IFERROR(VLOOKUP(D667,'Tabelas auxiliares'!$A$3:$B$61,2,FALSE),"")</f>
        <v/>
      </c>
      <c r="G667" s="51" t="str">
        <f>IFERROR(VLOOKUP($B667,'Tabelas auxiliares'!$A$65:$C$102,2,FALSE),"")</f>
        <v/>
      </c>
      <c r="H667" s="51" t="str">
        <f>IFERROR(VLOOKUP($B667,'Tabelas auxiliares'!$A$65:$C$102,3,FALSE),"")</f>
        <v/>
      </c>
      <c r="X667" s="51" t="str">
        <f t="shared" si="10"/>
        <v/>
      </c>
      <c r="Y667" s="51" t="str">
        <f>IF(T667="","",IF(AND(T667&lt;&gt;'Tabelas auxiliares'!$B$236,T667&lt;&gt;'Tabelas auxiliares'!$B$237),"FOLHA DE PESSOAL",IF(X667='Tabelas auxiliares'!$A$237,"CUSTEIO",IF(X667='Tabelas auxiliares'!$A$236,"INVESTIMENTO","ERRO - VERIFICAR"))))</f>
        <v/>
      </c>
      <c r="Z667" s="66"/>
    </row>
    <row r="668" spans="6:26" x14ac:dyDescent="0.25">
      <c r="F668" s="51" t="str">
        <f>IFERROR(VLOOKUP(D668,'Tabelas auxiliares'!$A$3:$B$61,2,FALSE),"")</f>
        <v/>
      </c>
      <c r="G668" s="51" t="str">
        <f>IFERROR(VLOOKUP($B668,'Tabelas auxiliares'!$A$65:$C$102,2,FALSE),"")</f>
        <v/>
      </c>
      <c r="H668" s="51" t="str">
        <f>IFERROR(VLOOKUP($B668,'Tabelas auxiliares'!$A$65:$C$102,3,FALSE),"")</f>
        <v/>
      </c>
      <c r="X668" s="51" t="str">
        <f t="shared" si="10"/>
        <v/>
      </c>
      <c r="Y668" s="51" t="str">
        <f>IF(T668="","",IF(AND(T668&lt;&gt;'Tabelas auxiliares'!$B$236,T668&lt;&gt;'Tabelas auxiliares'!$B$237),"FOLHA DE PESSOAL",IF(X668='Tabelas auxiliares'!$A$237,"CUSTEIO",IF(X668='Tabelas auxiliares'!$A$236,"INVESTIMENTO","ERRO - VERIFICAR"))))</f>
        <v/>
      </c>
      <c r="Z668" s="66"/>
    </row>
    <row r="669" spans="6:26" x14ac:dyDescent="0.25">
      <c r="F669" s="51" t="str">
        <f>IFERROR(VLOOKUP(D669,'Tabelas auxiliares'!$A$3:$B$61,2,FALSE),"")</f>
        <v/>
      </c>
      <c r="G669" s="51" t="str">
        <f>IFERROR(VLOOKUP($B669,'Tabelas auxiliares'!$A$65:$C$102,2,FALSE),"")</f>
        <v/>
      </c>
      <c r="H669" s="51" t="str">
        <f>IFERROR(VLOOKUP($B669,'Tabelas auxiliares'!$A$65:$C$102,3,FALSE),"")</f>
        <v/>
      </c>
      <c r="X669" s="51" t="str">
        <f t="shared" si="10"/>
        <v/>
      </c>
      <c r="Y669" s="51" t="str">
        <f>IF(T669="","",IF(AND(T669&lt;&gt;'Tabelas auxiliares'!$B$236,T669&lt;&gt;'Tabelas auxiliares'!$B$237),"FOLHA DE PESSOAL",IF(X669='Tabelas auxiliares'!$A$237,"CUSTEIO",IF(X669='Tabelas auxiliares'!$A$236,"INVESTIMENTO","ERRO - VERIFICAR"))))</f>
        <v/>
      </c>
      <c r="Z669" s="66"/>
    </row>
    <row r="670" spans="6:26" x14ac:dyDescent="0.25">
      <c r="F670" s="51" t="str">
        <f>IFERROR(VLOOKUP(D670,'Tabelas auxiliares'!$A$3:$B$61,2,FALSE),"")</f>
        <v/>
      </c>
      <c r="G670" s="51" t="str">
        <f>IFERROR(VLOOKUP($B670,'Tabelas auxiliares'!$A$65:$C$102,2,FALSE),"")</f>
        <v/>
      </c>
      <c r="H670" s="51" t="str">
        <f>IFERROR(VLOOKUP($B670,'Tabelas auxiliares'!$A$65:$C$102,3,FALSE),"")</f>
        <v/>
      </c>
      <c r="X670" s="51" t="str">
        <f t="shared" si="10"/>
        <v/>
      </c>
      <c r="Y670" s="51" t="str">
        <f>IF(T670="","",IF(AND(T670&lt;&gt;'Tabelas auxiliares'!$B$236,T670&lt;&gt;'Tabelas auxiliares'!$B$237),"FOLHA DE PESSOAL",IF(X670='Tabelas auxiliares'!$A$237,"CUSTEIO",IF(X670='Tabelas auxiliares'!$A$236,"INVESTIMENTO","ERRO - VERIFICAR"))))</f>
        <v/>
      </c>
      <c r="Z670" s="66"/>
    </row>
    <row r="671" spans="6:26" x14ac:dyDescent="0.25">
      <c r="F671" s="51" t="str">
        <f>IFERROR(VLOOKUP(D671,'Tabelas auxiliares'!$A$3:$B$61,2,FALSE),"")</f>
        <v/>
      </c>
      <c r="G671" s="51" t="str">
        <f>IFERROR(VLOOKUP($B671,'Tabelas auxiliares'!$A$65:$C$102,2,FALSE),"")</f>
        <v/>
      </c>
      <c r="H671" s="51" t="str">
        <f>IFERROR(VLOOKUP($B671,'Tabelas auxiliares'!$A$65:$C$102,3,FALSE),"")</f>
        <v/>
      </c>
      <c r="X671" s="51" t="str">
        <f t="shared" si="10"/>
        <v/>
      </c>
      <c r="Y671" s="51" t="str">
        <f>IF(T671="","",IF(AND(T671&lt;&gt;'Tabelas auxiliares'!$B$236,T671&lt;&gt;'Tabelas auxiliares'!$B$237),"FOLHA DE PESSOAL",IF(X671='Tabelas auxiliares'!$A$237,"CUSTEIO",IF(X671='Tabelas auxiliares'!$A$236,"INVESTIMENTO","ERRO - VERIFICAR"))))</f>
        <v/>
      </c>
      <c r="Z671" s="66"/>
    </row>
    <row r="672" spans="6:26" x14ac:dyDescent="0.25">
      <c r="F672" s="51" t="str">
        <f>IFERROR(VLOOKUP(D672,'Tabelas auxiliares'!$A$3:$B$61,2,FALSE),"")</f>
        <v/>
      </c>
      <c r="G672" s="51" t="str">
        <f>IFERROR(VLOOKUP($B672,'Tabelas auxiliares'!$A$65:$C$102,2,FALSE),"")</f>
        <v/>
      </c>
      <c r="H672" s="51" t="str">
        <f>IFERROR(VLOOKUP($B672,'Tabelas auxiliares'!$A$65:$C$102,3,FALSE),"")</f>
        <v/>
      </c>
      <c r="X672" s="51" t="str">
        <f t="shared" si="10"/>
        <v/>
      </c>
      <c r="Y672" s="51" t="str">
        <f>IF(T672="","",IF(AND(T672&lt;&gt;'Tabelas auxiliares'!$B$236,T672&lt;&gt;'Tabelas auxiliares'!$B$237),"FOLHA DE PESSOAL",IF(X672='Tabelas auxiliares'!$A$237,"CUSTEIO",IF(X672='Tabelas auxiliares'!$A$236,"INVESTIMENTO","ERRO - VERIFICAR"))))</f>
        <v/>
      </c>
      <c r="Z672" s="66"/>
    </row>
    <row r="673" spans="6:26" x14ac:dyDescent="0.25">
      <c r="F673" s="51" t="str">
        <f>IFERROR(VLOOKUP(D673,'Tabelas auxiliares'!$A$3:$B$61,2,FALSE),"")</f>
        <v/>
      </c>
      <c r="G673" s="51" t="str">
        <f>IFERROR(VLOOKUP($B673,'Tabelas auxiliares'!$A$65:$C$102,2,FALSE),"")</f>
        <v/>
      </c>
      <c r="H673" s="51" t="str">
        <f>IFERROR(VLOOKUP($B673,'Tabelas auxiliares'!$A$65:$C$102,3,FALSE),"")</f>
        <v/>
      </c>
      <c r="X673" s="51" t="str">
        <f t="shared" si="10"/>
        <v/>
      </c>
      <c r="Y673" s="51" t="str">
        <f>IF(T673="","",IF(AND(T673&lt;&gt;'Tabelas auxiliares'!$B$236,T673&lt;&gt;'Tabelas auxiliares'!$B$237),"FOLHA DE PESSOAL",IF(X673='Tabelas auxiliares'!$A$237,"CUSTEIO",IF(X673='Tabelas auxiliares'!$A$236,"INVESTIMENTO","ERRO - VERIFICAR"))))</f>
        <v/>
      </c>
      <c r="Z673" s="66"/>
    </row>
    <row r="674" spans="6:26" x14ac:dyDescent="0.25">
      <c r="F674" s="51" t="str">
        <f>IFERROR(VLOOKUP(D674,'Tabelas auxiliares'!$A$3:$B$61,2,FALSE),"")</f>
        <v/>
      </c>
      <c r="G674" s="51" t="str">
        <f>IFERROR(VLOOKUP($B674,'Tabelas auxiliares'!$A$65:$C$102,2,FALSE),"")</f>
        <v/>
      </c>
      <c r="H674" s="51" t="str">
        <f>IFERROR(VLOOKUP($B674,'Tabelas auxiliares'!$A$65:$C$102,3,FALSE),"")</f>
        <v/>
      </c>
      <c r="X674" s="51" t="str">
        <f t="shared" si="10"/>
        <v/>
      </c>
      <c r="Y674" s="51" t="str">
        <f>IF(T674="","",IF(AND(T674&lt;&gt;'Tabelas auxiliares'!$B$236,T674&lt;&gt;'Tabelas auxiliares'!$B$237),"FOLHA DE PESSOAL",IF(X674='Tabelas auxiliares'!$A$237,"CUSTEIO",IF(X674='Tabelas auxiliares'!$A$236,"INVESTIMENTO","ERRO - VERIFICAR"))))</f>
        <v/>
      </c>
      <c r="Z674" s="66"/>
    </row>
    <row r="675" spans="6:26" x14ac:dyDescent="0.25">
      <c r="F675" s="51" t="str">
        <f>IFERROR(VLOOKUP(D675,'Tabelas auxiliares'!$A$3:$B$61,2,FALSE),"")</f>
        <v/>
      </c>
      <c r="G675" s="51" t="str">
        <f>IFERROR(VLOOKUP($B675,'Tabelas auxiliares'!$A$65:$C$102,2,FALSE),"")</f>
        <v/>
      </c>
      <c r="H675" s="51" t="str">
        <f>IFERROR(VLOOKUP($B675,'Tabelas auxiliares'!$A$65:$C$102,3,FALSE),"")</f>
        <v/>
      </c>
      <c r="X675" s="51" t="str">
        <f t="shared" si="10"/>
        <v/>
      </c>
      <c r="Y675" s="51" t="str">
        <f>IF(T675="","",IF(AND(T675&lt;&gt;'Tabelas auxiliares'!$B$236,T675&lt;&gt;'Tabelas auxiliares'!$B$237),"FOLHA DE PESSOAL",IF(X675='Tabelas auxiliares'!$A$237,"CUSTEIO",IF(X675='Tabelas auxiliares'!$A$236,"INVESTIMENTO","ERRO - VERIFICAR"))))</f>
        <v/>
      </c>
      <c r="Z675" s="66"/>
    </row>
    <row r="676" spans="6:26" x14ac:dyDescent="0.25">
      <c r="F676" s="51" t="str">
        <f>IFERROR(VLOOKUP(D676,'Tabelas auxiliares'!$A$3:$B$61,2,FALSE),"")</f>
        <v/>
      </c>
      <c r="G676" s="51" t="str">
        <f>IFERROR(VLOOKUP($B676,'Tabelas auxiliares'!$A$65:$C$102,2,FALSE),"")</f>
        <v/>
      </c>
      <c r="H676" s="51" t="str">
        <f>IFERROR(VLOOKUP($B676,'Tabelas auxiliares'!$A$65:$C$102,3,FALSE),"")</f>
        <v/>
      </c>
      <c r="X676" s="51" t="str">
        <f t="shared" si="10"/>
        <v/>
      </c>
      <c r="Y676" s="51" t="str">
        <f>IF(T676="","",IF(AND(T676&lt;&gt;'Tabelas auxiliares'!$B$236,T676&lt;&gt;'Tabelas auxiliares'!$B$237),"FOLHA DE PESSOAL",IF(X676='Tabelas auxiliares'!$A$237,"CUSTEIO",IF(X676='Tabelas auxiliares'!$A$236,"INVESTIMENTO","ERRO - VERIFICAR"))))</f>
        <v/>
      </c>
      <c r="Z676" s="66"/>
    </row>
    <row r="677" spans="6:26" x14ac:dyDescent="0.25">
      <c r="F677" s="51" t="str">
        <f>IFERROR(VLOOKUP(D677,'Tabelas auxiliares'!$A$3:$B$61,2,FALSE),"")</f>
        <v/>
      </c>
      <c r="G677" s="51" t="str">
        <f>IFERROR(VLOOKUP($B677,'Tabelas auxiliares'!$A$65:$C$102,2,FALSE),"")</f>
        <v/>
      </c>
      <c r="H677" s="51" t="str">
        <f>IFERROR(VLOOKUP($B677,'Tabelas auxiliares'!$A$65:$C$102,3,FALSE),"")</f>
        <v/>
      </c>
      <c r="X677" s="51" t="str">
        <f t="shared" si="10"/>
        <v/>
      </c>
      <c r="Y677" s="51" t="str">
        <f>IF(T677="","",IF(AND(T677&lt;&gt;'Tabelas auxiliares'!$B$236,T677&lt;&gt;'Tabelas auxiliares'!$B$237),"FOLHA DE PESSOAL",IF(X677='Tabelas auxiliares'!$A$237,"CUSTEIO",IF(X677='Tabelas auxiliares'!$A$236,"INVESTIMENTO","ERRO - VERIFICAR"))))</f>
        <v/>
      </c>
      <c r="Z677" s="66"/>
    </row>
    <row r="678" spans="6:26" x14ac:dyDescent="0.25">
      <c r="F678" s="51" t="str">
        <f>IFERROR(VLOOKUP(D678,'Tabelas auxiliares'!$A$3:$B$61,2,FALSE),"")</f>
        <v/>
      </c>
      <c r="G678" s="51" t="str">
        <f>IFERROR(VLOOKUP($B678,'Tabelas auxiliares'!$A$65:$C$102,2,FALSE),"")</f>
        <v/>
      </c>
      <c r="H678" s="51" t="str">
        <f>IFERROR(VLOOKUP($B678,'Tabelas auxiliares'!$A$65:$C$102,3,FALSE),"")</f>
        <v/>
      </c>
      <c r="X678" s="51" t="str">
        <f t="shared" si="10"/>
        <v/>
      </c>
      <c r="Y678" s="51" t="str">
        <f>IF(T678="","",IF(AND(T678&lt;&gt;'Tabelas auxiliares'!$B$236,T678&lt;&gt;'Tabelas auxiliares'!$B$237),"FOLHA DE PESSOAL",IF(X678='Tabelas auxiliares'!$A$237,"CUSTEIO",IF(X678='Tabelas auxiliares'!$A$236,"INVESTIMENTO","ERRO - VERIFICAR"))))</f>
        <v/>
      </c>
      <c r="Z678" s="66"/>
    </row>
    <row r="679" spans="6:26" x14ac:dyDescent="0.25">
      <c r="F679" s="51" t="str">
        <f>IFERROR(VLOOKUP(D679,'Tabelas auxiliares'!$A$3:$B$61,2,FALSE),"")</f>
        <v/>
      </c>
      <c r="G679" s="51" t="str">
        <f>IFERROR(VLOOKUP($B679,'Tabelas auxiliares'!$A$65:$C$102,2,FALSE),"")</f>
        <v/>
      </c>
      <c r="H679" s="51" t="str">
        <f>IFERROR(VLOOKUP($B679,'Tabelas auxiliares'!$A$65:$C$102,3,FALSE),"")</f>
        <v/>
      </c>
      <c r="X679" s="51" t="str">
        <f t="shared" si="10"/>
        <v/>
      </c>
      <c r="Y679" s="51" t="str">
        <f>IF(T679="","",IF(AND(T679&lt;&gt;'Tabelas auxiliares'!$B$236,T679&lt;&gt;'Tabelas auxiliares'!$B$237),"FOLHA DE PESSOAL",IF(X679='Tabelas auxiliares'!$A$237,"CUSTEIO",IF(X679='Tabelas auxiliares'!$A$236,"INVESTIMENTO","ERRO - VERIFICAR"))))</f>
        <v/>
      </c>
      <c r="Z679" s="66"/>
    </row>
    <row r="680" spans="6:26" x14ac:dyDescent="0.25">
      <c r="F680" s="51" t="str">
        <f>IFERROR(VLOOKUP(D680,'Tabelas auxiliares'!$A$3:$B$61,2,FALSE),"")</f>
        <v/>
      </c>
      <c r="G680" s="51" t="str">
        <f>IFERROR(VLOOKUP($B680,'Tabelas auxiliares'!$A$65:$C$102,2,FALSE),"")</f>
        <v/>
      </c>
      <c r="H680" s="51" t="str">
        <f>IFERROR(VLOOKUP($B680,'Tabelas auxiliares'!$A$65:$C$102,3,FALSE),"")</f>
        <v/>
      </c>
      <c r="X680" s="51" t="str">
        <f t="shared" si="10"/>
        <v/>
      </c>
      <c r="Y680" s="51" t="str">
        <f>IF(T680="","",IF(AND(T680&lt;&gt;'Tabelas auxiliares'!$B$236,T680&lt;&gt;'Tabelas auxiliares'!$B$237),"FOLHA DE PESSOAL",IF(X680='Tabelas auxiliares'!$A$237,"CUSTEIO",IF(X680='Tabelas auxiliares'!$A$236,"INVESTIMENTO","ERRO - VERIFICAR"))))</f>
        <v/>
      </c>
      <c r="Z680" s="66"/>
    </row>
    <row r="681" spans="6:26" x14ac:dyDescent="0.25">
      <c r="F681" s="51" t="str">
        <f>IFERROR(VLOOKUP(D681,'Tabelas auxiliares'!$A$3:$B$61,2,FALSE),"")</f>
        <v/>
      </c>
      <c r="G681" s="51" t="str">
        <f>IFERROR(VLOOKUP($B681,'Tabelas auxiliares'!$A$65:$C$102,2,FALSE),"")</f>
        <v/>
      </c>
      <c r="H681" s="51" t="str">
        <f>IFERROR(VLOOKUP($B681,'Tabelas auxiliares'!$A$65:$C$102,3,FALSE),"")</f>
        <v/>
      </c>
      <c r="X681" s="51" t="str">
        <f t="shared" si="10"/>
        <v/>
      </c>
      <c r="Y681" s="51" t="str">
        <f>IF(T681="","",IF(AND(T681&lt;&gt;'Tabelas auxiliares'!$B$236,T681&lt;&gt;'Tabelas auxiliares'!$B$237),"FOLHA DE PESSOAL",IF(X681='Tabelas auxiliares'!$A$237,"CUSTEIO",IF(X681='Tabelas auxiliares'!$A$236,"INVESTIMENTO","ERRO - VERIFICAR"))))</f>
        <v/>
      </c>
      <c r="Z681" s="66"/>
    </row>
    <row r="682" spans="6:26" x14ac:dyDescent="0.25">
      <c r="F682" s="51" t="str">
        <f>IFERROR(VLOOKUP(D682,'Tabelas auxiliares'!$A$3:$B$61,2,FALSE),"")</f>
        <v/>
      </c>
      <c r="G682" s="51" t="str">
        <f>IFERROR(VLOOKUP($B682,'Tabelas auxiliares'!$A$65:$C$102,2,FALSE),"")</f>
        <v/>
      </c>
      <c r="H682" s="51" t="str">
        <f>IFERROR(VLOOKUP($B682,'Tabelas auxiliares'!$A$65:$C$102,3,FALSE),"")</f>
        <v/>
      </c>
      <c r="X682" s="51" t="str">
        <f t="shared" si="10"/>
        <v/>
      </c>
      <c r="Y682" s="51" t="str">
        <f>IF(T682="","",IF(AND(T682&lt;&gt;'Tabelas auxiliares'!$B$236,T682&lt;&gt;'Tabelas auxiliares'!$B$237),"FOLHA DE PESSOAL",IF(X682='Tabelas auxiliares'!$A$237,"CUSTEIO",IF(X682='Tabelas auxiliares'!$A$236,"INVESTIMENTO","ERRO - VERIFICAR"))))</f>
        <v/>
      </c>
      <c r="Z682" s="66"/>
    </row>
    <row r="683" spans="6:26" x14ac:dyDescent="0.25">
      <c r="F683" s="51" t="str">
        <f>IFERROR(VLOOKUP(D683,'Tabelas auxiliares'!$A$3:$B$61,2,FALSE),"")</f>
        <v/>
      </c>
      <c r="G683" s="51" t="str">
        <f>IFERROR(VLOOKUP($B683,'Tabelas auxiliares'!$A$65:$C$102,2,FALSE),"")</f>
        <v/>
      </c>
      <c r="H683" s="51" t="str">
        <f>IFERROR(VLOOKUP($B683,'Tabelas auxiliares'!$A$65:$C$102,3,FALSE),"")</f>
        <v/>
      </c>
      <c r="X683" s="51" t="str">
        <f t="shared" si="10"/>
        <v/>
      </c>
      <c r="Y683" s="51" t="str">
        <f>IF(T683="","",IF(AND(T683&lt;&gt;'Tabelas auxiliares'!$B$236,T683&lt;&gt;'Tabelas auxiliares'!$B$237),"FOLHA DE PESSOAL",IF(X683='Tabelas auxiliares'!$A$237,"CUSTEIO",IF(X683='Tabelas auxiliares'!$A$236,"INVESTIMENTO","ERRO - VERIFICAR"))))</f>
        <v/>
      </c>
      <c r="Z683" s="66"/>
    </row>
    <row r="684" spans="6:26" x14ac:dyDescent="0.25">
      <c r="F684" s="51" t="str">
        <f>IFERROR(VLOOKUP(D684,'Tabelas auxiliares'!$A$3:$B$61,2,FALSE),"")</f>
        <v/>
      </c>
      <c r="G684" s="51" t="str">
        <f>IFERROR(VLOOKUP($B684,'Tabelas auxiliares'!$A$65:$C$102,2,FALSE),"")</f>
        <v/>
      </c>
      <c r="H684" s="51" t="str">
        <f>IFERROR(VLOOKUP($B684,'Tabelas auxiliares'!$A$65:$C$102,3,FALSE),"")</f>
        <v/>
      </c>
      <c r="X684" s="51" t="str">
        <f t="shared" si="10"/>
        <v/>
      </c>
      <c r="Y684" s="51" t="str">
        <f>IF(T684="","",IF(AND(T684&lt;&gt;'Tabelas auxiliares'!$B$236,T684&lt;&gt;'Tabelas auxiliares'!$B$237),"FOLHA DE PESSOAL",IF(X684='Tabelas auxiliares'!$A$237,"CUSTEIO",IF(X684='Tabelas auxiliares'!$A$236,"INVESTIMENTO","ERRO - VERIFICAR"))))</f>
        <v/>
      </c>
      <c r="Z684" s="66"/>
    </row>
    <row r="685" spans="6:26" x14ac:dyDescent="0.25">
      <c r="F685" s="51" t="str">
        <f>IFERROR(VLOOKUP(D685,'Tabelas auxiliares'!$A$3:$B$61,2,FALSE),"")</f>
        <v/>
      </c>
      <c r="G685" s="51" t="str">
        <f>IFERROR(VLOOKUP($B685,'Tabelas auxiliares'!$A$65:$C$102,2,FALSE),"")</f>
        <v/>
      </c>
      <c r="H685" s="51" t="str">
        <f>IFERROR(VLOOKUP($B685,'Tabelas auxiliares'!$A$65:$C$102,3,FALSE),"")</f>
        <v/>
      </c>
      <c r="X685" s="51" t="str">
        <f t="shared" si="10"/>
        <v/>
      </c>
      <c r="Y685" s="51" t="str">
        <f>IF(T685="","",IF(AND(T685&lt;&gt;'Tabelas auxiliares'!$B$236,T685&lt;&gt;'Tabelas auxiliares'!$B$237),"FOLHA DE PESSOAL",IF(X685='Tabelas auxiliares'!$A$237,"CUSTEIO",IF(X685='Tabelas auxiliares'!$A$236,"INVESTIMENTO","ERRO - VERIFICAR"))))</f>
        <v/>
      </c>
      <c r="Z685" s="66"/>
    </row>
    <row r="686" spans="6:26" x14ac:dyDescent="0.25">
      <c r="F686" s="51" t="str">
        <f>IFERROR(VLOOKUP(D686,'Tabelas auxiliares'!$A$3:$B$61,2,FALSE),"")</f>
        <v/>
      </c>
      <c r="G686" s="51" t="str">
        <f>IFERROR(VLOOKUP($B686,'Tabelas auxiliares'!$A$65:$C$102,2,FALSE),"")</f>
        <v/>
      </c>
      <c r="H686" s="51" t="str">
        <f>IFERROR(VLOOKUP($B686,'Tabelas auxiliares'!$A$65:$C$102,3,FALSE),"")</f>
        <v/>
      </c>
      <c r="X686" s="51" t="str">
        <f t="shared" si="10"/>
        <v/>
      </c>
      <c r="Y686" s="51" t="str">
        <f>IF(T686="","",IF(AND(T686&lt;&gt;'Tabelas auxiliares'!$B$236,T686&lt;&gt;'Tabelas auxiliares'!$B$237),"FOLHA DE PESSOAL",IF(X686='Tabelas auxiliares'!$A$237,"CUSTEIO",IF(X686='Tabelas auxiliares'!$A$236,"INVESTIMENTO","ERRO - VERIFICAR"))))</f>
        <v/>
      </c>
      <c r="Z686" s="66"/>
    </row>
    <row r="687" spans="6:26" x14ac:dyDescent="0.25">
      <c r="F687" s="51" t="str">
        <f>IFERROR(VLOOKUP(D687,'Tabelas auxiliares'!$A$3:$B$61,2,FALSE),"")</f>
        <v/>
      </c>
      <c r="G687" s="51" t="str">
        <f>IFERROR(VLOOKUP($B687,'Tabelas auxiliares'!$A$65:$C$102,2,FALSE),"")</f>
        <v/>
      </c>
      <c r="H687" s="51" t="str">
        <f>IFERROR(VLOOKUP($B687,'Tabelas auxiliares'!$A$65:$C$102,3,FALSE),"")</f>
        <v/>
      </c>
      <c r="X687" s="51" t="str">
        <f t="shared" si="10"/>
        <v/>
      </c>
      <c r="Y687" s="51" t="str">
        <f>IF(T687="","",IF(AND(T687&lt;&gt;'Tabelas auxiliares'!$B$236,T687&lt;&gt;'Tabelas auxiliares'!$B$237),"FOLHA DE PESSOAL",IF(X687='Tabelas auxiliares'!$A$237,"CUSTEIO",IF(X687='Tabelas auxiliares'!$A$236,"INVESTIMENTO","ERRO - VERIFICAR"))))</f>
        <v/>
      </c>
      <c r="Z687" s="66"/>
    </row>
    <row r="688" spans="6:26" x14ac:dyDescent="0.25">
      <c r="F688" s="51" t="str">
        <f>IFERROR(VLOOKUP(D688,'Tabelas auxiliares'!$A$3:$B$61,2,FALSE),"")</f>
        <v/>
      </c>
      <c r="G688" s="51" t="str">
        <f>IFERROR(VLOOKUP($B688,'Tabelas auxiliares'!$A$65:$C$102,2,FALSE),"")</f>
        <v/>
      </c>
      <c r="H688" s="51" t="str">
        <f>IFERROR(VLOOKUP($B688,'Tabelas auxiliares'!$A$65:$C$102,3,FALSE),"")</f>
        <v/>
      </c>
      <c r="X688" s="51" t="str">
        <f t="shared" si="10"/>
        <v/>
      </c>
      <c r="Y688" s="51" t="str">
        <f>IF(T688="","",IF(AND(T688&lt;&gt;'Tabelas auxiliares'!$B$236,T688&lt;&gt;'Tabelas auxiliares'!$B$237),"FOLHA DE PESSOAL",IF(X688='Tabelas auxiliares'!$A$237,"CUSTEIO",IF(X688='Tabelas auxiliares'!$A$236,"INVESTIMENTO","ERRO - VERIFICAR"))))</f>
        <v/>
      </c>
      <c r="Z688" s="66"/>
    </row>
    <row r="689" spans="6:26" x14ac:dyDescent="0.25">
      <c r="F689" s="51" t="str">
        <f>IFERROR(VLOOKUP(D689,'Tabelas auxiliares'!$A$3:$B$61,2,FALSE),"")</f>
        <v/>
      </c>
      <c r="G689" s="51" t="str">
        <f>IFERROR(VLOOKUP($B689,'Tabelas auxiliares'!$A$65:$C$102,2,FALSE),"")</f>
        <v/>
      </c>
      <c r="H689" s="51" t="str">
        <f>IFERROR(VLOOKUP($B689,'Tabelas auxiliares'!$A$65:$C$102,3,FALSE),"")</f>
        <v/>
      </c>
      <c r="X689" s="51" t="str">
        <f t="shared" si="10"/>
        <v/>
      </c>
      <c r="Y689" s="51" t="str">
        <f>IF(T689="","",IF(AND(T689&lt;&gt;'Tabelas auxiliares'!$B$236,T689&lt;&gt;'Tabelas auxiliares'!$B$237),"FOLHA DE PESSOAL",IF(X689='Tabelas auxiliares'!$A$237,"CUSTEIO",IF(X689='Tabelas auxiliares'!$A$236,"INVESTIMENTO","ERRO - VERIFICAR"))))</f>
        <v/>
      </c>
      <c r="Z689" s="66"/>
    </row>
    <row r="690" spans="6:26" x14ac:dyDescent="0.25">
      <c r="F690" s="51" t="str">
        <f>IFERROR(VLOOKUP(D690,'Tabelas auxiliares'!$A$3:$B$61,2,FALSE),"")</f>
        <v/>
      </c>
      <c r="G690" s="51" t="str">
        <f>IFERROR(VLOOKUP($B690,'Tabelas auxiliares'!$A$65:$C$102,2,FALSE),"")</f>
        <v/>
      </c>
      <c r="H690" s="51" t="str">
        <f>IFERROR(VLOOKUP($B690,'Tabelas auxiliares'!$A$65:$C$102,3,FALSE),"")</f>
        <v/>
      </c>
      <c r="X690" s="51" t="str">
        <f t="shared" si="10"/>
        <v/>
      </c>
      <c r="Y690" s="51" t="str">
        <f>IF(T690="","",IF(AND(T690&lt;&gt;'Tabelas auxiliares'!$B$236,T690&lt;&gt;'Tabelas auxiliares'!$B$237),"FOLHA DE PESSOAL",IF(X690='Tabelas auxiliares'!$A$237,"CUSTEIO",IF(X690='Tabelas auxiliares'!$A$236,"INVESTIMENTO","ERRO - VERIFICAR"))))</f>
        <v/>
      </c>
      <c r="Z690" s="66"/>
    </row>
    <row r="691" spans="6:26" x14ac:dyDescent="0.25">
      <c r="F691" s="51" t="str">
        <f>IFERROR(VLOOKUP(D691,'Tabelas auxiliares'!$A$3:$B$61,2,FALSE),"")</f>
        <v/>
      </c>
      <c r="G691" s="51" t="str">
        <f>IFERROR(VLOOKUP($B691,'Tabelas auxiliares'!$A$65:$C$102,2,FALSE),"")</f>
        <v/>
      </c>
      <c r="H691" s="51" t="str">
        <f>IFERROR(VLOOKUP($B691,'Tabelas auxiliares'!$A$65:$C$102,3,FALSE),"")</f>
        <v/>
      </c>
      <c r="X691" s="51" t="str">
        <f t="shared" si="10"/>
        <v/>
      </c>
      <c r="Y691" s="51" t="str">
        <f>IF(T691="","",IF(AND(T691&lt;&gt;'Tabelas auxiliares'!$B$236,T691&lt;&gt;'Tabelas auxiliares'!$B$237),"FOLHA DE PESSOAL",IF(X691='Tabelas auxiliares'!$A$237,"CUSTEIO",IF(X691='Tabelas auxiliares'!$A$236,"INVESTIMENTO","ERRO - VERIFICAR"))))</f>
        <v/>
      </c>
      <c r="Z691" s="66"/>
    </row>
    <row r="692" spans="6:26" x14ac:dyDescent="0.25">
      <c r="F692" s="51" t="str">
        <f>IFERROR(VLOOKUP(D692,'Tabelas auxiliares'!$A$3:$B$61,2,FALSE),"")</f>
        <v/>
      </c>
      <c r="G692" s="51" t="str">
        <f>IFERROR(VLOOKUP($B692,'Tabelas auxiliares'!$A$65:$C$102,2,FALSE),"")</f>
        <v/>
      </c>
      <c r="H692" s="51" t="str">
        <f>IFERROR(VLOOKUP($B692,'Tabelas auxiliares'!$A$65:$C$102,3,FALSE),"")</f>
        <v/>
      </c>
      <c r="X692" s="51" t="str">
        <f t="shared" si="10"/>
        <v/>
      </c>
      <c r="Y692" s="51" t="str">
        <f>IF(T692="","",IF(AND(T692&lt;&gt;'Tabelas auxiliares'!$B$236,T692&lt;&gt;'Tabelas auxiliares'!$B$237),"FOLHA DE PESSOAL",IF(X692='Tabelas auxiliares'!$A$237,"CUSTEIO",IF(X692='Tabelas auxiliares'!$A$236,"INVESTIMENTO","ERRO - VERIFICAR"))))</f>
        <v/>
      </c>
      <c r="Z692" s="66"/>
    </row>
    <row r="693" spans="6:26" x14ac:dyDescent="0.25">
      <c r="F693" s="51" t="str">
        <f>IFERROR(VLOOKUP(D693,'Tabelas auxiliares'!$A$3:$B$61,2,FALSE),"")</f>
        <v/>
      </c>
      <c r="G693" s="51" t="str">
        <f>IFERROR(VLOOKUP($B693,'Tabelas auxiliares'!$A$65:$C$102,2,FALSE),"")</f>
        <v/>
      </c>
      <c r="H693" s="51" t="str">
        <f>IFERROR(VLOOKUP($B693,'Tabelas auxiliares'!$A$65:$C$102,3,FALSE),"")</f>
        <v/>
      </c>
      <c r="X693" s="51" t="str">
        <f t="shared" si="10"/>
        <v/>
      </c>
      <c r="Y693" s="51" t="str">
        <f>IF(T693="","",IF(AND(T693&lt;&gt;'Tabelas auxiliares'!$B$236,T693&lt;&gt;'Tabelas auxiliares'!$B$237),"FOLHA DE PESSOAL",IF(X693='Tabelas auxiliares'!$A$237,"CUSTEIO",IF(X693='Tabelas auxiliares'!$A$236,"INVESTIMENTO","ERRO - VERIFICAR"))))</f>
        <v/>
      </c>
      <c r="Z693" s="66"/>
    </row>
    <row r="694" spans="6:26" x14ac:dyDescent="0.25">
      <c r="F694" s="51" t="str">
        <f>IFERROR(VLOOKUP(D694,'Tabelas auxiliares'!$A$3:$B$61,2,FALSE),"")</f>
        <v/>
      </c>
      <c r="G694" s="51" t="str">
        <f>IFERROR(VLOOKUP($B694,'Tabelas auxiliares'!$A$65:$C$102,2,FALSE),"")</f>
        <v/>
      </c>
      <c r="H694" s="51" t="str">
        <f>IFERROR(VLOOKUP($B694,'Tabelas auxiliares'!$A$65:$C$102,3,FALSE),"")</f>
        <v/>
      </c>
      <c r="X694" s="51" t="str">
        <f t="shared" si="10"/>
        <v/>
      </c>
      <c r="Y694" s="51" t="str">
        <f>IF(T694="","",IF(AND(T694&lt;&gt;'Tabelas auxiliares'!$B$236,T694&lt;&gt;'Tabelas auxiliares'!$B$237),"FOLHA DE PESSOAL",IF(X694='Tabelas auxiliares'!$A$237,"CUSTEIO",IF(X694='Tabelas auxiliares'!$A$236,"INVESTIMENTO","ERRO - VERIFICAR"))))</f>
        <v/>
      </c>
      <c r="Z694" s="66"/>
    </row>
    <row r="695" spans="6:26" x14ac:dyDescent="0.25">
      <c r="F695" s="51" t="str">
        <f>IFERROR(VLOOKUP(D695,'Tabelas auxiliares'!$A$3:$B$61,2,FALSE),"")</f>
        <v/>
      </c>
      <c r="G695" s="51" t="str">
        <f>IFERROR(VLOOKUP($B695,'Tabelas auxiliares'!$A$65:$C$102,2,FALSE),"")</f>
        <v/>
      </c>
      <c r="H695" s="51" t="str">
        <f>IFERROR(VLOOKUP($B695,'Tabelas auxiliares'!$A$65:$C$102,3,FALSE),"")</f>
        <v/>
      </c>
      <c r="X695" s="51" t="str">
        <f t="shared" si="10"/>
        <v/>
      </c>
      <c r="Y695" s="51" t="str">
        <f>IF(T695="","",IF(AND(T695&lt;&gt;'Tabelas auxiliares'!$B$236,T695&lt;&gt;'Tabelas auxiliares'!$B$237),"FOLHA DE PESSOAL",IF(X695='Tabelas auxiliares'!$A$237,"CUSTEIO",IF(X695='Tabelas auxiliares'!$A$236,"INVESTIMENTO","ERRO - VERIFICAR"))))</f>
        <v/>
      </c>
      <c r="Z695" s="66"/>
    </row>
    <row r="696" spans="6:26" x14ac:dyDescent="0.25">
      <c r="F696" s="51" t="str">
        <f>IFERROR(VLOOKUP(D696,'Tabelas auxiliares'!$A$3:$B$61,2,FALSE),"")</f>
        <v/>
      </c>
      <c r="G696" s="51" t="str">
        <f>IFERROR(VLOOKUP($B696,'Tabelas auxiliares'!$A$65:$C$102,2,FALSE),"")</f>
        <v/>
      </c>
      <c r="H696" s="51" t="str">
        <f>IFERROR(VLOOKUP($B696,'Tabelas auxiliares'!$A$65:$C$102,3,FALSE),"")</f>
        <v/>
      </c>
      <c r="X696" s="51" t="str">
        <f t="shared" si="10"/>
        <v/>
      </c>
      <c r="Y696" s="51" t="str">
        <f>IF(T696="","",IF(AND(T696&lt;&gt;'Tabelas auxiliares'!$B$236,T696&lt;&gt;'Tabelas auxiliares'!$B$237),"FOLHA DE PESSOAL",IF(X696='Tabelas auxiliares'!$A$237,"CUSTEIO",IF(X696='Tabelas auxiliares'!$A$236,"INVESTIMENTO","ERRO - VERIFICAR"))))</f>
        <v/>
      </c>
      <c r="Z696" s="66"/>
    </row>
    <row r="697" spans="6:26" x14ac:dyDescent="0.25">
      <c r="F697" s="51" t="str">
        <f>IFERROR(VLOOKUP(D697,'Tabelas auxiliares'!$A$3:$B$61,2,FALSE),"")</f>
        <v/>
      </c>
      <c r="G697" s="51" t="str">
        <f>IFERROR(VLOOKUP($B697,'Tabelas auxiliares'!$A$65:$C$102,2,FALSE),"")</f>
        <v/>
      </c>
      <c r="H697" s="51" t="str">
        <f>IFERROR(VLOOKUP($B697,'Tabelas auxiliares'!$A$65:$C$102,3,FALSE),"")</f>
        <v/>
      </c>
      <c r="X697" s="51" t="str">
        <f t="shared" si="10"/>
        <v/>
      </c>
      <c r="Y697" s="51" t="str">
        <f>IF(T697="","",IF(AND(T697&lt;&gt;'Tabelas auxiliares'!$B$236,T697&lt;&gt;'Tabelas auxiliares'!$B$237),"FOLHA DE PESSOAL",IF(X697='Tabelas auxiliares'!$A$237,"CUSTEIO",IF(X697='Tabelas auxiliares'!$A$236,"INVESTIMENTO","ERRO - VERIFICAR"))))</f>
        <v/>
      </c>
      <c r="Z697" s="66"/>
    </row>
    <row r="698" spans="6:26" x14ac:dyDescent="0.25">
      <c r="F698" s="51" t="str">
        <f>IFERROR(VLOOKUP(D698,'Tabelas auxiliares'!$A$3:$B$61,2,FALSE),"")</f>
        <v/>
      </c>
      <c r="G698" s="51" t="str">
        <f>IFERROR(VLOOKUP($B698,'Tabelas auxiliares'!$A$65:$C$102,2,FALSE),"")</f>
        <v/>
      </c>
      <c r="H698" s="51" t="str">
        <f>IFERROR(VLOOKUP($B698,'Tabelas auxiliares'!$A$65:$C$102,3,FALSE),"")</f>
        <v/>
      </c>
      <c r="X698" s="51" t="str">
        <f t="shared" si="10"/>
        <v/>
      </c>
      <c r="Y698" s="51" t="str">
        <f>IF(T698="","",IF(AND(T698&lt;&gt;'Tabelas auxiliares'!$B$236,T698&lt;&gt;'Tabelas auxiliares'!$B$237),"FOLHA DE PESSOAL",IF(X698='Tabelas auxiliares'!$A$237,"CUSTEIO",IF(X698='Tabelas auxiliares'!$A$236,"INVESTIMENTO","ERRO - VERIFICAR"))))</f>
        <v/>
      </c>
      <c r="Z698" s="66"/>
    </row>
    <row r="699" spans="6:26" x14ac:dyDescent="0.25">
      <c r="F699" s="51" t="str">
        <f>IFERROR(VLOOKUP(D699,'Tabelas auxiliares'!$A$3:$B$61,2,FALSE),"")</f>
        <v/>
      </c>
      <c r="G699" s="51" t="str">
        <f>IFERROR(VLOOKUP($B699,'Tabelas auxiliares'!$A$65:$C$102,2,FALSE),"")</f>
        <v/>
      </c>
      <c r="H699" s="51" t="str">
        <f>IFERROR(VLOOKUP($B699,'Tabelas auxiliares'!$A$65:$C$102,3,FALSE),"")</f>
        <v/>
      </c>
      <c r="X699" s="51" t="str">
        <f t="shared" si="10"/>
        <v/>
      </c>
      <c r="Y699" s="51" t="str">
        <f>IF(T699="","",IF(AND(T699&lt;&gt;'Tabelas auxiliares'!$B$236,T699&lt;&gt;'Tabelas auxiliares'!$B$237),"FOLHA DE PESSOAL",IF(X699='Tabelas auxiliares'!$A$237,"CUSTEIO",IF(X699='Tabelas auxiliares'!$A$236,"INVESTIMENTO","ERRO - VERIFICAR"))))</f>
        <v/>
      </c>
      <c r="Z699" s="66"/>
    </row>
    <row r="700" spans="6:26" x14ac:dyDescent="0.25">
      <c r="F700" s="51" t="str">
        <f>IFERROR(VLOOKUP(D700,'Tabelas auxiliares'!$A$3:$B$61,2,FALSE),"")</f>
        <v/>
      </c>
      <c r="G700" s="51" t="str">
        <f>IFERROR(VLOOKUP($B700,'Tabelas auxiliares'!$A$65:$C$102,2,FALSE),"")</f>
        <v/>
      </c>
      <c r="H700" s="51" t="str">
        <f>IFERROR(VLOOKUP($B700,'Tabelas auxiliares'!$A$65:$C$102,3,FALSE),"")</f>
        <v/>
      </c>
      <c r="X700" s="51" t="str">
        <f t="shared" si="10"/>
        <v/>
      </c>
      <c r="Y700" s="51" t="str">
        <f>IF(T700="","",IF(AND(T700&lt;&gt;'Tabelas auxiliares'!$B$236,T700&lt;&gt;'Tabelas auxiliares'!$B$237),"FOLHA DE PESSOAL",IF(X700='Tabelas auxiliares'!$A$237,"CUSTEIO",IF(X700='Tabelas auxiliares'!$A$236,"INVESTIMENTO","ERRO - VERIFICAR"))))</f>
        <v/>
      </c>
      <c r="Z700" s="66"/>
    </row>
    <row r="701" spans="6:26" x14ac:dyDescent="0.25">
      <c r="F701" s="51" t="str">
        <f>IFERROR(VLOOKUP(D701,'Tabelas auxiliares'!$A$3:$B$61,2,FALSE),"")</f>
        <v/>
      </c>
      <c r="G701" s="51" t="str">
        <f>IFERROR(VLOOKUP($B701,'Tabelas auxiliares'!$A$65:$C$102,2,FALSE),"")</f>
        <v/>
      </c>
      <c r="H701" s="51" t="str">
        <f>IFERROR(VLOOKUP($B701,'Tabelas auxiliares'!$A$65:$C$102,3,FALSE),"")</f>
        <v/>
      </c>
      <c r="X701" s="51" t="str">
        <f t="shared" si="10"/>
        <v/>
      </c>
      <c r="Y701" s="51" t="str">
        <f>IF(T701="","",IF(AND(T701&lt;&gt;'Tabelas auxiliares'!$B$236,T701&lt;&gt;'Tabelas auxiliares'!$B$237),"FOLHA DE PESSOAL",IF(X701='Tabelas auxiliares'!$A$237,"CUSTEIO",IF(X701='Tabelas auxiliares'!$A$236,"INVESTIMENTO","ERRO - VERIFICAR"))))</f>
        <v/>
      </c>
      <c r="Z701" s="66"/>
    </row>
    <row r="702" spans="6:26" x14ac:dyDescent="0.25">
      <c r="F702" s="51" t="str">
        <f>IFERROR(VLOOKUP(D702,'Tabelas auxiliares'!$A$3:$B$61,2,FALSE),"")</f>
        <v/>
      </c>
      <c r="G702" s="51" t="str">
        <f>IFERROR(VLOOKUP($B702,'Tabelas auxiliares'!$A$65:$C$102,2,FALSE),"")</f>
        <v/>
      </c>
      <c r="H702" s="51" t="str">
        <f>IFERROR(VLOOKUP($B702,'Tabelas auxiliares'!$A$65:$C$102,3,FALSE),"")</f>
        <v/>
      </c>
      <c r="X702" s="51" t="str">
        <f t="shared" si="10"/>
        <v/>
      </c>
      <c r="Y702" s="51" t="str">
        <f>IF(T702="","",IF(AND(T702&lt;&gt;'Tabelas auxiliares'!$B$236,T702&lt;&gt;'Tabelas auxiliares'!$B$237),"FOLHA DE PESSOAL",IF(X702='Tabelas auxiliares'!$A$237,"CUSTEIO",IF(X702='Tabelas auxiliares'!$A$236,"INVESTIMENTO","ERRO - VERIFICAR"))))</f>
        <v/>
      </c>
      <c r="Z702" s="66"/>
    </row>
    <row r="703" spans="6:26" x14ac:dyDescent="0.25">
      <c r="F703" s="51" t="str">
        <f>IFERROR(VLOOKUP(D703,'Tabelas auxiliares'!$A$3:$B$61,2,FALSE),"")</f>
        <v/>
      </c>
      <c r="G703" s="51" t="str">
        <f>IFERROR(VLOOKUP($B703,'Tabelas auxiliares'!$A$65:$C$102,2,FALSE),"")</f>
        <v/>
      </c>
      <c r="H703" s="51" t="str">
        <f>IFERROR(VLOOKUP($B703,'Tabelas auxiliares'!$A$65:$C$102,3,FALSE),"")</f>
        <v/>
      </c>
      <c r="X703" s="51" t="str">
        <f t="shared" si="10"/>
        <v/>
      </c>
      <c r="Y703" s="51" t="str">
        <f>IF(T703="","",IF(AND(T703&lt;&gt;'Tabelas auxiliares'!$B$236,T703&lt;&gt;'Tabelas auxiliares'!$B$237),"FOLHA DE PESSOAL",IF(X703='Tabelas auxiliares'!$A$237,"CUSTEIO",IF(X703='Tabelas auxiliares'!$A$236,"INVESTIMENTO","ERRO - VERIFICAR"))))</f>
        <v/>
      </c>
      <c r="Z703" s="66"/>
    </row>
    <row r="704" spans="6:26" x14ac:dyDescent="0.25">
      <c r="F704" s="51" t="str">
        <f>IFERROR(VLOOKUP(D704,'Tabelas auxiliares'!$A$3:$B$61,2,FALSE),"")</f>
        <v/>
      </c>
      <c r="G704" s="51" t="str">
        <f>IFERROR(VLOOKUP($B704,'Tabelas auxiliares'!$A$65:$C$102,2,FALSE),"")</f>
        <v/>
      </c>
      <c r="H704" s="51" t="str">
        <f>IFERROR(VLOOKUP($B704,'Tabelas auxiliares'!$A$65:$C$102,3,FALSE),"")</f>
        <v/>
      </c>
      <c r="X704" s="51" t="str">
        <f t="shared" si="10"/>
        <v/>
      </c>
      <c r="Y704" s="51" t="str">
        <f>IF(T704="","",IF(AND(T704&lt;&gt;'Tabelas auxiliares'!$B$236,T704&lt;&gt;'Tabelas auxiliares'!$B$237),"FOLHA DE PESSOAL",IF(X704='Tabelas auxiliares'!$A$237,"CUSTEIO",IF(X704='Tabelas auxiliares'!$A$236,"INVESTIMENTO","ERRO - VERIFICAR"))))</f>
        <v/>
      </c>
      <c r="Z704" s="66"/>
    </row>
    <row r="705" spans="6:26" x14ac:dyDescent="0.25">
      <c r="F705" s="51" t="str">
        <f>IFERROR(VLOOKUP(D705,'Tabelas auxiliares'!$A$3:$B$61,2,FALSE),"")</f>
        <v/>
      </c>
      <c r="G705" s="51" t="str">
        <f>IFERROR(VLOOKUP($B705,'Tabelas auxiliares'!$A$65:$C$102,2,FALSE),"")</f>
        <v/>
      </c>
      <c r="H705" s="51" t="str">
        <f>IFERROR(VLOOKUP($B705,'Tabelas auxiliares'!$A$65:$C$102,3,FALSE),"")</f>
        <v/>
      </c>
      <c r="X705" s="51" t="str">
        <f t="shared" si="10"/>
        <v/>
      </c>
      <c r="Y705" s="51" t="str">
        <f>IF(T705="","",IF(AND(T705&lt;&gt;'Tabelas auxiliares'!$B$236,T705&lt;&gt;'Tabelas auxiliares'!$B$237),"FOLHA DE PESSOAL",IF(X705='Tabelas auxiliares'!$A$237,"CUSTEIO",IF(X705='Tabelas auxiliares'!$A$236,"INVESTIMENTO","ERRO - VERIFICAR"))))</f>
        <v/>
      </c>
      <c r="Z705" s="66"/>
    </row>
    <row r="706" spans="6:26" x14ac:dyDescent="0.25">
      <c r="F706" s="51" t="str">
        <f>IFERROR(VLOOKUP(D706,'Tabelas auxiliares'!$A$3:$B$61,2,FALSE),"")</f>
        <v/>
      </c>
      <c r="G706" s="51" t="str">
        <f>IFERROR(VLOOKUP($B706,'Tabelas auxiliares'!$A$65:$C$102,2,FALSE),"")</f>
        <v/>
      </c>
      <c r="H706" s="51" t="str">
        <f>IFERROR(VLOOKUP($B706,'Tabelas auxiliares'!$A$65:$C$102,3,FALSE),"")</f>
        <v/>
      </c>
      <c r="X706" s="51" t="str">
        <f t="shared" si="10"/>
        <v/>
      </c>
      <c r="Y706" s="51" t="str">
        <f>IF(T706="","",IF(AND(T706&lt;&gt;'Tabelas auxiliares'!$B$236,T706&lt;&gt;'Tabelas auxiliares'!$B$237),"FOLHA DE PESSOAL",IF(X706='Tabelas auxiliares'!$A$237,"CUSTEIO",IF(X706='Tabelas auxiliares'!$A$236,"INVESTIMENTO","ERRO - VERIFICAR"))))</f>
        <v/>
      </c>
      <c r="Z706" s="66"/>
    </row>
    <row r="707" spans="6:26" x14ac:dyDescent="0.25">
      <c r="F707" s="51" t="str">
        <f>IFERROR(VLOOKUP(D707,'Tabelas auxiliares'!$A$3:$B$61,2,FALSE),"")</f>
        <v/>
      </c>
      <c r="G707" s="51" t="str">
        <f>IFERROR(VLOOKUP($B707,'Tabelas auxiliares'!$A$65:$C$102,2,FALSE),"")</f>
        <v/>
      </c>
      <c r="H707" s="51" t="str">
        <f>IFERROR(VLOOKUP($B707,'Tabelas auxiliares'!$A$65:$C$102,3,FALSE),"")</f>
        <v/>
      </c>
      <c r="X707" s="51" t="str">
        <f t="shared" si="10"/>
        <v/>
      </c>
      <c r="Y707" s="51" t="str">
        <f>IF(T707="","",IF(AND(T707&lt;&gt;'Tabelas auxiliares'!$B$236,T707&lt;&gt;'Tabelas auxiliares'!$B$237),"FOLHA DE PESSOAL",IF(X707='Tabelas auxiliares'!$A$237,"CUSTEIO",IF(X707='Tabelas auxiliares'!$A$236,"INVESTIMENTO","ERRO - VERIFICAR"))))</f>
        <v/>
      </c>
      <c r="Z707" s="66"/>
    </row>
    <row r="708" spans="6:26" x14ac:dyDescent="0.25">
      <c r="F708" s="51" t="str">
        <f>IFERROR(VLOOKUP(D708,'Tabelas auxiliares'!$A$3:$B$61,2,FALSE),"")</f>
        <v/>
      </c>
      <c r="G708" s="51" t="str">
        <f>IFERROR(VLOOKUP($B708,'Tabelas auxiliares'!$A$65:$C$102,2,FALSE),"")</f>
        <v/>
      </c>
      <c r="H708" s="51" t="str">
        <f>IFERROR(VLOOKUP($B708,'Tabelas auxiliares'!$A$65:$C$102,3,FALSE),"")</f>
        <v/>
      </c>
      <c r="X708" s="51" t="str">
        <f t="shared" ref="X708:X771" si="11">LEFT(V708,1)</f>
        <v/>
      </c>
      <c r="Y708" s="51" t="str">
        <f>IF(T708="","",IF(AND(T708&lt;&gt;'Tabelas auxiliares'!$B$236,T708&lt;&gt;'Tabelas auxiliares'!$B$237),"FOLHA DE PESSOAL",IF(X708='Tabelas auxiliares'!$A$237,"CUSTEIO",IF(X708='Tabelas auxiliares'!$A$236,"INVESTIMENTO","ERRO - VERIFICAR"))))</f>
        <v/>
      </c>
      <c r="Z708" s="66"/>
    </row>
    <row r="709" spans="6:26" x14ac:dyDescent="0.25">
      <c r="F709" s="51" t="str">
        <f>IFERROR(VLOOKUP(D709,'Tabelas auxiliares'!$A$3:$B$61,2,FALSE),"")</f>
        <v/>
      </c>
      <c r="G709" s="51" t="str">
        <f>IFERROR(VLOOKUP($B709,'Tabelas auxiliares'!$A$65:$C$102,2,FALSE),"")</f>
        <v/>
      </c>
      <c r="H709" s="51" t="str">
        <f>IFERROR(VLOOKUP($B709,'Tabelas auxiliares'!$A$65:$C$102,3,FALSE),"")</f>
        <v/>
      </c>
      <c r="X709" s="51" t="str">
        <f t="shared" si="11"/>
        <v/>
      </c>
      <c r="Y709" s="51" t="str">
        <f>IF(T709="","",IF(AND(T709&lt;&gt;'Tabelas auxiliares'!$B$236,T709&lt;&gt;'Tabelas auxiliares'!$B$237),"FOLHA DE PESSOAL",IF(X709='Tabelas auxiliares'!$A$237,"CUSTEIO",IF(X709='Tabelas auxiliares'!$A$236,"INVESTIMENTO","ERRO - VERIFICAR"))))</f>
        <v/>
      </c>
      <c r="Z709" s="66"/>
    </row>
    <row r="710" spans="6:26" x14ac:dyDescent="0.25">
      <c r="F710" s="51" t="str">
        <f>IFERROR(VLOOKUP(D710,'Tabelas auxiliares'!$A$3:$B$61,2,FALSE),"")</f>
        <v/>
      </c>
      <c r="G710" s="51" t="str">
        <f>IFERROR(VLOOKUP($B710,'Tabelas auxiliares'!$A$65:$C$102,2,FALSE),"")</f>
        <v/>
      </c>
      <c r="H710" s="51" t="str">
        <f>IFERROR(VLOOKUP($B710,'Tabelas auxiliares'!$A$65:$C$102,3,FALSE),"")</f>
        <v/>
      </c>
      <c r="X710" s="51" t="str">
        <f t="shared" si="11"/>
        <v/>
      </c>
      <c r="Y710" s="51" t="str">
        <f>IF(T710="","",IF(AND(T710&lt;&gt;'Tabelas auxiliares'!$B$236,T710&lt;&gt;'Tabelas auxiliares'!$B$237),"FOLHA DE PESSOAL",IF(X710='Tabelas auxiliares'!$A$237,"CUSTEIO",IF(X710='Tabelas auxiliares'!$A$236,"INVESTIMENTO","ERRO - VERIFICAR"))))</f>
        <v/>
      </c>
      <c r="Z710" s="66"/>
    </row>
    <row r="711" spans="6:26" x14ac:dyDescent="0.25">
      <c r="F711" s="51" t="str">
        <f>IFERROR(VLOOKUP(D711,'Tabelas auxiliares'!$A$3:$B$61,2,FALSE),"")</f>
        <v/>
      </c>
      <c r="G711" s="51" t="str">
        <f>IFERROR(VLOOKUP($B711,'Tabelas auxiliares'!$A$65:$C$102,2,FALSE),"")</f>
        <v/>
      </c>
      <c r="H711" s="51" t="str">
        <f>IFERROR(VLOOKUP($B711,'Tabelas auxiliares'!$A$65:$C$102,3,FALSE),"")</f>
        <v/>
      </c>
      <c r="X711" s="51" t="str">
        <f t="shared" si="11"/>
        <v/>
      </c>
      <c r="Y711" s="51" t="str">
        <f>IF(T711="","",IF(AND(T711&lt;&gt;'Tabelas auxiliares'!$B$236,T711&lt;&gt;'Tabelas auxiliares'!$B$237),"FOLHA DE PESSOAL",IF(X711='Tabelas auxiliares'!$A$237,"CUSTEIO",IF(X711='Tabelas auxiliares'!$A$236,"INVESTIMENTO","ERRO - VERIFICAR"))))</f>
        <v/>
      </c>
      <c r="Z711" s="66"/>
    </row>
    <row r="712" spans="6:26" x14ac:dyDescent="0.25">
      <c r="F712" s="51" t="str">
        <f>IFERROR(VLOOKUP(D712,'Tabelas auxiliares'!$A$3:$B$61,2,FALSE),"")</f>
        <v/>
      </c>
      <c r="G712" s="51" t="str">
        <f>IFERROR(VLOOKUP($B712,'Tabelas auxiliares'!$A$65:$C$102,2,FALSE),"")</f>
        <v/>
      </c>
      <c r="H712" s="51" t="str">
        <f>IFERROR(VLOOKUP($B712,'Tabelas auxiliares'!$A$65:$C$102,3,FALSE),"")</f>
        <v/>
      </c>
      <c r="X712" s="51" t="str">
        <f t="shared" si="11"/>
        <v/>
      </c>
      <c r="Y712" s="51" t="str">
        <f>IF(T712="","",IF(AND(T712&lt;&gt;'Tabelas auxiliares'!$B$236,T712&lt;&gt;'Tabelas auxiliares'!$B$237),"FOLHA DE PESSOAL",IF(X712='Tabelas auxiliares'!$A$237,"CUSTEIO",IF(X712='Tabelas auxiliares'!$A$236,"INVESTIMENTO","ERRO - VERIFICAR"))))</f>
        <v/>
      </c>
      <c r="Z712" s="66"/>
    </row>
    <row r="713" spans="6:26" x14ac:dyDescent="0.25">
      <c r="F713" s="51" t="str">
        <f>IFERROR(VLOOKUP(D713,'Tabelas auxiliares'!$A$3:$B$61,2,FALSE),"")</f>
        <v/>
      </c>
      <c r="G713" s="51" t="str">
        <f>IFERROR(VLOOKUP($B713,'Tabelas auxiliares'!$A$65:$C$102,2,FALSE),"")</f>
        <v/>
      </c>
      <c r="H713" s="51" t="str">
        <f>IFERROR(VLOOKUP($B713,'Tabelas auxiliares'!$A$65:$C$102,3,FALSE),"")</f>
        <v/>
      </c>
      <c r="X713" s="51" t="str">
        <f t="shared" si="11"/>
        <v/>
      </c>
      <c r="Y713" s="51" t="str">
        <f>IF(T713="","",IF(AND(T713&lt;&gt;'Tabelas auxiliares'!$B$236,T713&lt;&gt;'Tabelas auxiliares'!$B$237),"FOLHA DE PESSOAL",IF(X713='Tabelas auxiliares'!$A$237,"CUSTEIO",IF(X713='Tabelas auxiliares'!$A$236,"INVESTIMENTO","ERRO - VERIFICAR"))))</f>
        <v/>
      </c>
      <c r="Z713" s="66"/>
    </row>
    <row r="714" spans="6:26" x14ac:dyDescent="0.25">
      <c r="F714" s="51" t="str">
        <f>IFERROR(VLOOKUP(D714,'Tabelas auxiliares'!$A$3:$B$61,2,FALSE),"")</f>
        <v/>
      </c>
      <c r="G714" s="51" t="str">
        <f>IFERROR(VLOOKUP($B714,'Tabelas auxiliares'!$A$65:$C$102,2,FALSE),"")</f>
        <v/>
      </c>
      <c r="H714" s="51" t="str">
        <f>IFERROR(VLOOKUP($B714,'Tabelas auxiliares'!$A$65:$C$102,3,FALSE),"")</f>
        <v/>
      </c>
      <c r="X714" s="51" t="str">
        <f t="shared" si="11"/>
        <v/>
      </c>
      <c r="Y714" s="51" t="str">
        <f>IF(T714="","",IF(AND(T714&lt;&gt;'Tabelas auxiliares'!$B$236,T714&lt;&gt;'Tabelas auxiliares'!$B$237),"FOLHA DE PESSOAL",IF(X714='Tabelas auxiliares'!$A$237,"CUSTEIO",IF(X714='Tabelas auxiliares'!$A$236,"INVESTIMENTO","ERRO - VERIFICAR"))))</f>
        <v/>
      </c>
      <c r="Z714" s="66"/>
    </row>
    <row r="715" spans="6:26" x14ac:dyDescent="0.25">
      <c r="F715" s="51" t="str">
        <f>IFERROR(VLOOKUP(D715,'Tabelas auxiliares'!$A$3:$B$61,2,FALSE),"")</f>
        <v/>
      </c>
      <c r="G715" s="51" t="str">
        <f>IFERROR(VLOOKUP($B715,'Tabelas auxiliares'!$A$65:$C$102,2,FALSE),"")</f>
        <v/>
      </c>
      <c r="H715" s="51" t="str">
        <f>IFERROR(VLOOKUP($B715,'Tabelas auxiliares'!$A$65:$C$102,3,FALSE),"")</f>
        <v/>
      </c>
      <c r="X715" s="51" t="str">
        <f t="shared" si="11"/>
        <v/>
      </c>
      <c r="Y715" s="51" t="str">
        <f>IF(T715="","",IF(AND(T715&lt;&gt;'Tabelas auxiliares'!$B$236,T715&lt;&gt;'Tabelas auxiliares'!$B$237),"FOLHA DE PESSOAL",IF(X715='Tabelas auxiliares'!$A$237,"CUSTEIO",IF(X715='Tabelas auxiliares'!$A$236,"INVESTIMENTO","ERRO - VERIFICAR"))))</f>
        <v/>
      </c>
      <c r="Z715" s="66"/>
    </row>
    <row r="716" spans="6:26" x14ac:dyDescent="0.25">
      <c r="F716" s="51" t="str">
        <f>IFERROR(VLOOKUP(D716,'Tabelas auxiliares'!$A$3:$B$61,2,FALSE),"")</f>
        <v/>
      </c>
      <c r="G716" s="51" t="str">
        <f>IFERROR(VLOOKUP($B716,'Tabelas auxiliares'!$A$65:$C$102,2,FALSE),"")</f>
        <v/>
      </c>
      <c r="H716" s="51" t="str">
        <f>IFERROR(VLOOKUP($B716,'Tabelas auxiliares'!$A$65:$C$102,3,FALSE),"")</f>
        <v/>
      </c>
      <c r="X716" s="51" t="str">
        <f t="shared" si="11"/>
        <v/>
      </c>
      <c r="Y716" s="51" t="str">
        <f>IF(T716="","",IF(AND(T716&lt;&gt;'Tabelas auxiliares'!$B$236,T716&lt;&gt;'Tabelas auxiliares'!$B$237),"FOLHA DE PESSOAL",IF(X716='Tabelas auxiliares'!$A$237,"CUSTEIO",IF(X716='Tabelas auxiliares'!$A$236,"INVESTIMENTO","ERRO - VERIFICAR"))))</f>
        <v/>
      </c>
      <c r="Z716" s="66"/>
    </row>
    <row r="717" spans="6:26" x14ac:dyDescent="0.25">
      <c r="F717" s="51" t="str">
        <f>IFERROR(VLOOKUP(D717,'Tabelas auxiliares'!$A$3:$B$61,2,FALSE),"")</f>
        <v/>
      </c>
      <c r="G717" s="51" t="str">
        <f>IFERROR(VLOOKUP($B717,'Tabelas auxiliares'!$A$65:$C$102,2,FALSE),"")</f>
        <v/>
      </c>
      <c r="H717" s="51" t="str">
        <f>IFERROR(VLOOKUP($B717,'Tabelas auxiliares'!$A$65:$C$102,3,FALSE),"")</f>
        <v/>
      </c>
      <c r="X717" s="51" t="str">
        <f t="shared" si="11"/>
        <v/>
      </c>
      <c r="Y717" s="51" t="str">
        <f>IF(T717="","",IF(AND(T717&lt;&gt;'Tabelas auxiliares'!$B$236,T717&lt;&gt;'Tabelas auxiliares'!$B$237),"FOLHA DE PESSOAL",IF(X717='Tabelas auxiliares'!$A$237,"CUSTEIO",IF(X717='Tabelas auxiliares'!$A$236,"INVESTIMENTO","ERRO - VERIFICAR"))))</f>
        <v/>
      </c>
      <c r="Z717" s="66"/>
    </row>
    <row r="718" spans="6:26" x14ac:dyDescent="0.25">
      <c r="F718" s="51" t="str">
        <f>IFERROR(VLOOKUP(D718,'Tabelas auxiliares'!$A$3:$B$61,2,FALSE),"")</f>
        <v/>
      </c>
      <c r="G718" s="51" t="str">
        <f>IFERROR(VLOOKUP($B718,'Tabelas auxiliares'!$A$65:$C$102,2,FALSE),"")</f>
        <v/>
      </c>
      <c r="H718" s="51" t="str">
        <f>IFERROR(VLOOKUP($B718,'Tabelas auxiliares'!$A$65:$C$102,3,FALSE),"")</f>
        <v/>
      </c>
      <c r="X718" s="51" t="str">
        <f t="shared" si="11"/>
        <v/>
      </c>
      <c r="Y718" s="51" t="str">
        <f>IF(T718="","",IF(AND(T718&lt;&gt;'Tabelas auxiliares'!$B$236,T718&lt;&gt;'Tabelas auxiliares'!$B$237),"FOLHA DE PESSOAL",IF(X718='Tabelas auxiliares'!$A$237,"CUSTEIO",IF(X718='Tabelas auxiliares'!$A$236,"INVESTIMENTO","ERRO - VERIFICAR"))))</f>
        <v/>
      </c>
      <c r="Z718" s="66"/>
    </row>
    <row r="719" spans="6:26" x14ac:dyDescent="0.25">
      <c r="F719" s="51" t="str">
        <f>IFERROR(VLOOKUP(D719,'Tabelas auxiliares'!$A$3:$B$61,2,FALSE),"")</f>
        <v/>
      </c>
      <c r="G719" s="51" t="str">
        <f>IFERROR(VLOOKUP($B719,'Tabelas auxiliares'!$A$65:$C$102,2,FALSE),"")</f>
        <v/>
      </c>
      <c r="H719" s="51" t="str">
        <f>IFERROR(VLOOKUP($B719,'Tabelas auxiliares'!$A$65:$C$102,3,FALSE),"")</f>
        <v/>
      </c>
      <c r="X719" s="51" t="str">
        <f t="shared" si="11"/>
        <v/>
      </c>
      <c r="Y719" s="51" t="str">
        <f>IF(T719="","",IF(AND(T719&lt;&gt;'Tabelas auxiliares'!$B$236,T719&lt;&gt;'Tabelas auxiliares'!$B$237),"FOLHA DE PESSOAL",IF(X719='Tabelas auxiliares'!$A$237,"CUSTEIO",IF(X719='Tabelas auxiliares'!$A$236,"INVESTIMENTO","ERRO - VERIFICAR"))))</f>
        <v/>
      </c>
      <c r="Z719" s="66"/>
    </row>
    <row r="720" spans="6:26" x14ac:dyDescent="0.25">
      <c r="F720" s="51" t="str">
        <f>IFERROR(VLOOKUP(D720,'Tabelas auxiliares'!$A$3:$B$61,2,FALSE),"")</f>
        <v/>
      </c>
      <c r="G720" s="51" t="str">
        <f>IFERROR(VLOOKUP($B720,'Tabelas auxiliares'!$A$65:$C$102,2,FALSE),"")</f>
        <v/>
      </c>
      <c r="H720" s="51" t="str">
        <f>IFERROR(VLOOKUP($B720,'Tabelas auxiliares'!$A$65:$C$102,3,FALSE),"")</f>
        <v/>
      </c>
      <c r="X720" s="51" t="str">
        <f t="shared" si="11"/>
        <v/>
      </c>
      <c r="Y720" s="51" t="str">
        <f>IF(T720="","",IF(AND(T720&lt;&gt;'Tabelas auxiliares'!$B$236,T720&lt;&gt;'Tabelas auxiliares'!$B$237),"FOLHA DE PESSOAL",IF(X720='Tabelas auxiliares'!$A$237,"CUSTEIO",IF(X720='Tabelas auxiliares'!$A$236,"INVESTIMENTO","ERRO - VERIFICAR"))))</f>
        <v/>
      </c>
      <c r="Z720" s="66"/>
    </row>
    <row r="721" spans="6:26" x14ac:dyDescent="0.25">
      <c r="F721" s="51" t="str">
        <f>IFERROR(VLOOKUP(D721,'Tabelas auxiliares'!$A$3:$B$61,2,FALSE),"")</f>
        <v/>
      </c>
      <c r="G721" s="51" t="str">
        <f>IFERROR(VLOOKUP($B721,'Tabelas auxiliares'!$A$65:$C$102,2,FALSE),"")</f>
        <v/>
      </c>
      <c r="H721" s="51" t="str">
        <f>IFERROR(VLOOKUP($B721,'Tabelas auxiliares'!$A$65:$C$102,3,FALSE),"")</f>
        <v/>
      </c>
      <c r="X721" s="51" t="str">
        <f t="shared" si="11"/>
        <v/>
      </c>
      <c r="Y721" s="51" t="str">
        <f>IF(T721="","",IF(AND(T721&lt;&gt;'Tabelas auxiliares'!$B$236,T721&lt;&gt;'Tabelas auxiliares'!$B$237),"FOLHA DE PESSOAL",IF(X721='Tabelas auxiliares'!$A$237,"CUSTEIO",IF(X721='Tabelas auxiliares'!$A$236,"INVESTIMENTO","ERRO - VERIFICAR"))))</f>
        <v/>
      </c>
      <c r="Z721" s="66"/>
    </row>
    <row r="722" spans="6:26" x14ac:dyDescent="0.25">
      <c r="F722" s="51" t="str">
        <f>IFERROR(VLOOKUP(D722,'Tabelas auxiliares'!$A$3:$B$61,2,FALSE),"")</f>
        <v/>
      </c>
      <c r="G722" s="51" t="str">
        <f>IFERROR(VLOOKUP($B722,'Tabelas auxiliares'!$A$65:$C$102,2,FALSE),"")</f>
        <v/>
      </c>
      <c r="H722" s="51" t="str">
        <f>IFERROR(VLOOKUP($B722,'Tabelas auxiliares'!$A$65:$C$102,3,FALSE),"")</f>
        <v/>
      </c>
      <c r="X722" s="51" t="str">
        <f t="shared" si="11"/>
        <v/>
      </c>
      <c r="Y722" s="51" t="str">
        <f>IF(T722="","",IF(AND(T722&lt;&gt;'Tabelas auxiliares'!$B$236,T722&lt;&gt;'Tabelas auxiliares'!$B$237),"FOLHA DE PESSOAL",IF(X722='Tabelas auxiliares'!$A$237,"CUSTEIO",IF(X722='Tabelas auxiliares'!$A$236,"INVESTIMENTO","ERRO - VERIFICAR"))))</f>
        <v/>
      </c>
      <c r="Z722" s="66"/>
    </row>
    <row r="723" spans="6:26" x14ac:dyDescent="0.25">
      <c r="F723" s="51" t="str">
        <f>IFERROR(VLOOKUP(D723,'Tabelas auxiliares'!$A$3:$B$61,2,FALSE),"")</f>
        <v/>
      </c>
      <c r="G723" s="51" t="str">
        <f>IFERROR(VLOOKUP($B723,'Tabelas auxiliares'!$A$65:$C$102,2,FALSE),"")</f>
        <v/>
      </c>
      <c r="H723" s="51" t="str">
        <f>IFERROR(VLOOKUP($B723,'Tabelas auxiliares'!$A$65:$C$102,3,FALSE),"")</f>
        <v/>
      </c>
      <c r="X723" s="51" t="str">
        <f t="shared" si="11"/>
        <v/>
      </c>
      <c r="Y723" s="51" t="str">
        <f>IF(T723="","",IF(AND(T723&lt;&gt;'Tabelas auxiliares'!$B$236,T723&lt;&gt;'Tabelas auxiliares'!$B$237),"FOLHA DE PESSOAL",IF(X723='Tabelas auxiliares'!$A$237,"CUSTEIO",IF(X723='Tabelas auxiliares'!$A$236,"INVESTIMENTO","ERRO - VERIFICAR"))))</f>
        <v/>
      </c>
      <c r="Z723" s="66"/>
    </row>
    <row r="724" spans="6:26" x14ac:dyDescent="0.25">
      <c r="F724" s="51" t="str">
        <f>IFERROR(VLOOKUP(D724,'Tabelas auxiliares'!$A$3:$B$61,2,FALSE),"")</f>
        <v/>
      </c>
      <c r="G724" s="51" t="str">
        <f>IFERROR(VLOOKUP($B724,'Tabelas auxiliares'!$A$65:$C$102,2,FALSE),"")</f>
        <v/>
      </c>
      <c r="H724" s="51" t="str">
        <f>IFERROR(VLOOKUP($B724,'Tabelas auxiliares'!$A$65:$C$102,3,FALSE),"")</f>
        <v/>
      </c>
      <c r="X724" s="51" t="str">
        <f t="shared" si="11"/>
        <v/>
      </c>
      <c r="Y724" s="51" t="str">
        <f>IF(T724="","",IF(AND(T724&lt;&gt;'Tabelas auxiliares'!$B$236,T724&lt;&gt;'Tabelas auxiliares'!$B$237),"FOLHA DE PESSOAL",IF(X724='Tabelas auxiliares'!$A$237,"CUSTEIO",IF(X724='Tabelas auxiliares'!$A$236,"INVESTIMENTO","ERRO - VERIFICAR"))))</f>
        <v/>
      </c>
      <c r="Z724" s="66"/>
    </row>
    <row r="725" spans="6:26" x14ac:dyDescent="0.25">
      <c r="F725" s="51" t="str">
        <f>IFERROR(VLOOKUP(D725,'Tabelas auxiliares'!$A$3:$B$61,2,FALSE),"")</f>
        <v/>
      </c>
      <c r="G725" s="51" t="str">
        <f>IFERROR(VLOOKUP($B725,'Tabelas auxiliares'!$A$65:$C$102,2,FALSE),"")</f>
        <v/>
      </c>
      <c r="H725" s="51" t="str">
        <f>IFERROR(VLOOKUP($B725,'Tabelas auxiliares'!$A$65:$C$102,3,FALSE),"")</f>
        <v/>
      </c>
      <c r="X725" s="51" t="str">
        <f t="shared" si="11"/>
        <v/>
      </c>
      <c r="Y725" s="51" t="str">
        <f>IF(T725="","",IF(AND(T725&lt;&gt;'Tabelas auxiliares'!$B$236,T725&lt;&gt;'Tabelas auxiliares'!$B$237),"FOLHA DE PESSOAL",IF(X725='Tabelas auxiliares'!$A$237,"CUSTEIO",IF(X725='Tabelas auxiliares'!$A$236,"INVESTIMENTO","ERRO - VERIFICAR"))))</f>
        <v/>
      </c>
      <c r="Z725" s="66"/>
    </row>
    <row r="726" spans="6:26" x14ac:dyDescent="0.25">
      <c r="F726" s="51" t="str">
        <f>IFERROR(VLOOKUP(D726,'Tabelas auxiliares'!$A$3:$B$61,2,FALSE),"")</f>
        <v/>
      </c>
      <c r="G726" s="51" t="str">
        <f>IFERROR(VLOOKUP($B726,'Tabelas auxiliares'!$A$65:$C$102,2,FALSE),"")</f>
        <v/>
      </c>
      <c r="H726" s="51" t="str">
        <f>IFERROR(VLOOKUP($B726,'Tabelas auxiliares'!$A$65:$C$102,3,FALSE),"")</f>
        <v/>
      </c>
      <c r="X726" s="51" t="str">
        <f t="shared" si="11"/>
        <v/>
      </c>
      <c r="Y726" s="51" t="str">
        <f>IF(T726="","",IF(AND(T726&lt;&gt;'Tabelas auxiliares'!$B$236,T726&lt;&gt;'Tabelas auxiliares'!$B$237),"FOLHA DE PESSOAL",IF(X726='Tabelas auxiliares'!$A$237,"CUSTEIO",IF(X726='Tabelas auxiliares'!$A$236,"INVESTIMENTO","ERRO - VERIFICAR"))))</f>
        <v/>
      </c>
      <c r="Z726" s="66"/>
    </row>
    <row r="727" spans="6:26" x14ac:dyDescent="0.25">
      <c r="F727" s="51" t="str">
        <f>IFERROR(VLOOKUP(D727,'Tabelas auxiliares'!$A$3:$B$61,2,FALSE),"")</f>
        <v/>
      </c>
      <c r="G727" s="51" t="str">
        <f>IFERROR(VLOOKUP($B727,'Tabelas auxiliares'!$A$65:$C$102,2,FALSE),"")</f>
        <v/>
      </c>
      <c r="H727" s="51" t="str">
        <f>IFERROR(VLOOKUP($B727,'Tabelas auxiliares'!$A$65:$C$102,3,FALSE),"")</f>
        <v/>
      </c>
      <c r="X727" s="51" t="str">
        <f t="shared" si="11"/>
        <v/>
      </c>
      <c r="Y727" s="51" t="str">
        <f>IF(T727="","",IF(AND(T727&lt;&gt;'Tabelas auxiliares'!$B$236,T727&lt;&gt;'Tabelas auxiliares'!$B$237),"FOLHA DE PESSOAL",IF(X727='Tabelas auxiliares'!$A$237,"CUSTEIO",IF(X727='Tabelas auxiliares'!$A$236,"INVESTIMENTO","ERRO - VERIFICAR"))))</f>
        <v/>
      </c>
      <c r="Z727" s="66"/>
    </row>
    <row r="728" spans="6:26" x14ac:dyDescent="0.25">
      <c r="F728" s="51" t="str">
        <f>IFERROR(VLOOKUP(D728,'Tabelas auxiliares'!$A$3:$B$61,2,FALSE),"")</f>
        <v/>
      </c>
      <c r="G728" s="51" t="str">
        <f>IFERROR(VLOOKUP($B728,'Tabelas auxiliares'!$A$65:$C$102,2,FALSE),"")</f>
        <v/>
      </c>
      <c r="H728" s="51" t="str">
        <f>IFERROR(VLOOKUP($B728,'Tabelas auxiliares'!$A$65:$C$102,3,FALSE),"")</f>
        <v/>
      </c>
      <c r="X728" s="51" t="str">
        <f t="shared" si="11"/>
        <v/>
      </c>
      <c r="Y728" s="51" t="str">
        <f>IF(T728="","",IF(AND(T728&lt;&gt;'Tabelas auxiliares'!$B$236,T728&lt;&gt;'Tabelas auxiliares'!$B$237),"FOLHA DE PESSOAL",IF(X728='Tabelas auxiliares'!$A$237,"CUSTEIO",IF(X728='Tabelas auxiliares'!$A$236,"INVESTIMENTO","ERRO - VERIFICAR"))))</f>
        <v/>
      </c>
      <c r="Z728" s="66"/>
    </row>
    <row r="729" spans="6:26" x14ac:dyDescent="0.25">
      <c r="F729" s="51" t="str">
        <f>IFERROR(VLOOKUP(D729,'Tabelas auxiliares'!$A$3:$B$61,2,FALSE),"")</f>
        <v/>
      </c>
      <c r="G729" s="51" t="str">
        <f>IFERROR(VLOOKUP($B729,'Tabelas auxiliares'!$A$65:$C$102,2,FALSE),"")</f>
        <v/>
      </c>
      <c r="H729" s="51" t="str">
        <f>IFERROR(VLOOKUP($B729,'Tabelas auxiliares'!$A$65:$C$102,3,FALSE),"")</f>
        <v/>
      </c>
      <c r="X729" s="51" t="str">
        <f t="shared" si="11"/>
        <v/>
      </c>
      <c r="Y729" s="51" t="str">
        <f>IF(T729="","",IF(AND(T729&lt;&gt;'Tabelas auxiliares'!$B$236,T729&lt;&gt;'Tabelas auxiliares'!$B$237),"FOLHA DE PESSOAL",IF(X729='Tabelas auxiliares'!$A$237,"CUSTEIO",IF(X729='Tabelas auxiliares'!$A$236,"INVESTIMENTO","ERRO - VERIFICAR"))))</f>
        <v/>
      </c>
      <c r="Z729" s="66"/>
    </row>
    <row r="730" spans="6:26" x14ac:dyDescent="0.25">
      <c r="F730" s="51" t="str">
        <f>IFERROR(VLOOKUP(D730,'Tabelas auxiliares'!$A$3:$B$61,2,FALSE),"")</f>
        <v/>
      </c>
      <c r="G730" s="51" t="str">
        <f>IFERROR(VLOOKUP($B730,'Tabelas auxiliares'!$A$65:$C$102,2,FALSE),"")</f>
        <v/>
      </c>
      <c r="H730" s="51" t="str">
        <f>IFERROR(VLOOKUP($B730,'Tabelas auxiliares'!$A$65:$C$102,3,FALSE),"")</f>
        <v/>
      </c>
      <c r="X730" s="51" t="str">
        <f t="shared" si="11"/>
        <v/>
      </c>
      <c r="Y730" s="51" t="str">
        <f>IF(T730="","",IF(AND(T730&lt;&gt;'Tabelas auxiliares'!$B$236,T730&lt;&gt;'Tabelas auxiliares'!$B$237),"FOLHA DE PESSOAL",IF(X730='Tabelas auxiliares'!$A$237,"CUSTEIO",IF(X730='Tabelas auxiliares'!$A$236,"INVESTIMENTO","ERRO - VERIFICAR"))))</f>
        <v/>
      </c>
      <c r="Z730" s="66"/>
    </row>
    <row r="731" spans="6:26" x14ac:dyDescent="0.25">
      <c r="F731" s="51" t="str">
        <f>IFERROR(VLOOKUP(D731,'Tabelas auxiliares'!$A$3:$B$61,2,FALSE),"")</f>
        <v/>
      </c>
      <c r="G731" s="51" t="str">
        <f>IFERROR(VLOOKUP($B731,'Tabelas auxiliares'!$A$65:$C$102,2,FALSE),"")</f>
        <v/>
      </c>
      <c r="H731" s="51" t="str">
        <f>IFERROR(VLOOKUP($B731,'Tabelas auxiliares'!$A$65:$C$102,3,FALSE),"")</f>
        <v/>
      </c>
      <c r="X731" s="51" t="str">
        <f t="shared" si="11"/>
        <v/>
      </c>
      <c r="Y731" s="51" t="str">
        <f>IF(T731="","",IF(AND(T731&lt;&gt;'Tabelas auxiliares'!$B$236,T731&lt;&gt;'Tabelas auxiliares'!$B$237),"FOLHA DE PESSOAL",IF(X731='Tabelas auxiliares'!$A$237,"CUSTEIO",IF(X731='Tabelas auxiliares'!$A$236,"INVESTIMENTO","ERRO - VERIFICAR"))))</f>
        <v/>
      </c>
      <c r="Z731" s="66"/>
    </row>
    <row r="732" spans="6:26" x14ac:dyDescent="0.25">
      <c r="F732" s="51" t="str">
        <f>IFERROR(VLOOKUP(D732,'Tabelas auxiliares'!$A$3:$B$61,2,FALSE),"")</f>
        <v/>
      </c>
      <c r="G732" s="51" t="str">
        <f>IFERROR(VLOOKUP($B732,'Tabelas auxiliares'!$A$65:$C$102,2,FALSE),"")</f>
        <v/>
      </c>
      <c r="H732" s="51" t="str">
        <f>IFERROR(VLOOKUP($B732,'Tabelas auxiliares'!$A$65:$C$102,3,FALSE),"")</f>
        <v/>
      </c>
      <c r="X732" s="51" t="str">
        <f t="shared" si="11"/>
        <v/>
      </c>
      <c r="Y732" s="51" t="str">
        <f>IF(T732="","",IF(AND(T732&lt;&gt;'Tabelas auxiliares'!$B$236,T732&lt;&gt;'Tabelas auxiliares'!$B$237),"FOLHA DE PESSOAL",IF(X732='Tabelas auxiliares'!$A$237,"CUSTEIO",IF(X732='Tabelas auxiliares'!$A$236,"INVESTIMENTO","ERRO - VERIFICAR"))))</f>
        <v/>
      </c>
      <c r="Z732" s="66"/>
    </row>
    <row r="733" spans="6:26" x14ac:dyDescent="0.25">
      <c r="F733" s="51" t="str">
        <f>IFERROR(VLOOKUP(D733,'Tabelas auxiliares'!$A$3:$B$61,2,FALSE),"")</f>
        <v/>
      </c>
      <c r="G733" s="51" t="str">
        <f>IFERROR(VLOOKUP($B733,'Tabelas auxiliares'!$A$65:$C$102,2,FALSE),"")</f>
        <v/>
      </c>
      <c r="H733" s="51" t="str">
        <f>IFERROR(VLOOKUP($B733,'Tabelas auxiliares'!$A$65:$C$102,3,FALSE),"")</f>
        <v/>
      </c>
      <c r="X733" s="51" t="str">
        <f t="shared" si="11"/>
        <v/>
      </c>
      <c r="Y733" s="51" t="str">
        <f>IF(T733="","",IF(AND(T733&lt;&gt;'Tabelas auxiliares'!$B$236,T733&lt;&gt;'Tabelas auxiliares'!$B$237),"FOLHA DE PESSOAL",IF(X733='Tabelas auxiliares'!$A$237,"CUSTEIO",IF(X733='Tabelas auxiliares'!$A$236,"INVESTIMENTO","ERRO - VERIFICAR"))))</f>
        <v/>
      </c>
      <c r="Z733" s="66"/>
    </row>
    <row r="734" spans="6:26" x14ac:dyDescent="0.25">
      <c r="F734" s="51" t="str">
        <f>IFERROR(VLOOKUP(D734,'Tabelas auxiliares'!$A$3:$B$61,2,FALSE),"")</f>
        <v/>
      </c>
      <c r="G734" s="51" t="str">
        <f>IFERROR(VLOOKUP($B734,'Tabelas auxiliares'!$A$65:$C$102,2,FALSE),"")</f>
        <v/>
      </c>
      <c r="H734" s="51" t="str">
        <f>IFERROR(VLOOKUP($B734,'Tabelas auxiliares'!$A$65:$C$102,3,FALSE),"")</f>
        <v/>
      </c>
      <c r="X734" s="51" t="str">
        <f t="shared" si="11"/>
        <v/>
      </c>
      <c r="Y734" s="51" t="str">
        <f>IF(T734="","",IF(AND(T734&lt;&gt;'Tabelas auxiliares'!$B$236,T734&lt;&gt;'Tabelas auxiliares'!$B$237),"FOLHA DE PESSOAL",IF(X734='Tabelas auxiliares'!$A$237,"CUSTEIO",IF(X734='Tabelas auxiliares'!$A$236,"INVESTIMENTO","ERRO - VERIFICAR"))))</f>
        <v/>
      </c>
      <c r="Z734" s="66"/>
    </row>
    <row r="735" spans="6:26" x14ac:dyDescent="0.25">
      <c r="F735" s="51" t="str">
        <f>IFERROR(VLOOKUP(D735,'Tabelas auxiliares'!$A$3:$B$61,2,FALSE),"")</f>
        <v/>
      </c>
      <c r="G735" s="51" t="str">
        <f>IFERROR(VLOOKUP($B735,'Tabelas auxiliares'!$A$65:$C$102,2,FALSE),"")</f>
        <v/>
      </c>
      <c r="H735" s="51" t="str">
        <f>IFERROR(VLOOKUP($B735,'Tabelas auxiliares'!$A$65:$C$102,3,FALSE),"")</f>
        <v/>
      </c>
      <c r="X735" s="51" t="str">
        <f t="shared" si="11"/>
        <v/>
      </c>
      <c r="Y735" s="51" t="str">
        <f>IF(T735="","",IF(AND(T735&lt;&gt;'Tabelas auxiliares'!$B$236,T735&lt;&gt;'Tabelas auxiliares'!$B$237),"FOLHA DE PESSOAL",IF(X735='Tabelas auxiliares'!$A$237,"CUSTEIO",IF(X735='Tabelas auxiliares'!$A$236,"INVESTIMENTO","ERRO - VERIFICAR"))))</f>
        <v/>
      </c>
      <c r="Z735" s="66"/>
    </row>
    <row r="736" spans="6:26" x14ac:dyDescent="0.25">
      <c r="F736" s="51" t="str">
        <f>IFERROR(VLOOKUP(D736,'Tabelas auxiliares'!$A$3:$B$61,2,FALSE),"")</f>
        <v/>
      </c>
      <c r="G736" s="51" t="str">
        <f>IFERROR(VLOOKUP($B736,'Tabelas auxiliares'!$A$65:$C$102,2,FALSE),"")</f>
        <v/>
      </c>
      <c r="H736" s="51" t="str">
        <f>IFERROR(VLOOKUP($B736,'Tabelas auxiliares'!$A$65:$C$102,3,FALSE),"")</f>
        <v/>
      </c>
      <c r="X736" s="51" t="str">
        <f t="shared" si="11"/>
        <v/>
      </c>
      <c r="Y736" s="51" t="str">
        <f>IF(T736="","",IF(AND(T736&lt;&gt;'Tabelas auxiliares'!$B$236,T736&lt;&gt;'Tabelas auxiliares'!$B$237),"FOLHA DE PESSOAL",IF(X736='Tabelas auxiliares'!$A$237,"CUSTEIO",IF(X736='Tabelas auxiliares'!$A$236,"INVESTIMENTO","ERRO - VERIFICAR"))))</f>
        <v/>
      </c>
      <c r="Z736" s="66"/>
    </row>
    <row r="737" spans="6:26" x14ac:dyDescent="0.25">
      <c r="F737" s="51" t="str">
        <f>IFERROR(VLOOKUP(D737,'Tabelas auxiliares'!$A$3:$B$61,2,FALSE),"")</f>
        <v/>
      </c>
      <c r="G737" s="51" t="str">
        <f>IFERROR(VLOOKUP($B737,'Tabelas auxiliares'!$A$65:$C$102,2,FALSE),"")</f>
        <v/>
      </c>
      <c r="H737" s="51" t="str">
        <f>IFERROR(VLOOKUP($B737,'Tabelas auxiliares'!$A$65:$C$102,3,FALSE),"")</f>
        <v/>
      </c>
      <c r="X737" s="51" t="str">
        <f t="shared" si="11"/>
        <v/>
      </c>
      <c r="Y737" s="51" t="str">
        <f>IF(T737="","",IF(AND(T737&lt;&gt;'Tabelas auxiliares'!$B$236,T737&lt;&gt;'Tabelas auxiliares'!$B$237),"FOLHA DE PESSOAL",IF(X737='Tabelas auxiliares'!$A$237,"CUSTEIO",IF(X737='Tabelas auxiliares'!$A$236,"INVESTIMENTO","ERRO - VERIFICAR"))))</f>
        <v/>
      </c>
      <c r="Z737" s="66"/>
    </row>
    <row r="738" spans="6:26" x14ac:dyDescent="0.25">
      <c r="F738" s="51" t="str">
        <f>IFERROR(VLOOKUP(D738,'Tabelas auxiliares'!$A$3:$B$61,2,FALSE),"")</f>
        <v/>
      </c>
      <c r="G738" s="51" t="str">
        <f>IFERROR(VLOOKUP($B738,'Tabelas auxiliares'!$A$65:$C$102,2,FALSE),"")</f>
        <v/>
      </c>
      <c r="H738" s="51" t="str">
        <f>IFERROR(VLOOKUP($B738,'Tabelas auxiliares'!$A$65:$C$102,3,FALSE),"")</f>
        <v/>
      </c>
      <c r="X738" s="51" t="str">
        <f t="shared" si="11"/>
        <v/>
      </c>
      <c r="Y738" s="51" t="str">
        <f>IF(T738="","",IF(AND(T738&lt;&gt;'Tabelas auxiliares'!$B$236,T738&lt;&gt;'Tabelas auxiliares'!$B$237),"FOLHA DE PESSOAL",IF(X738='Tabelas auxiliares'!$A$237,"CUSTEIO",IF(X738='Tabelas auxiliares'!$A$236,"INVESTIMENTO","ERRO - VERIFICAR"))))</f>
        <v/>
      </c>
      <c r="Z738" s="66"/>
    </row>
    <row r="739" spans="6:26" x14ac:dyDescent="0.25">
      <c r="F739" s="51" t="str">
        <f>IFERROR(VLOOKUP(D739,'Tabelas auxiliares'!$A$3:$B$61,2,FALSE),"")</f>
        <v/>
      </c>
      <c r="G739" s="51" t="str">
        <f>IFERROR(VLOOKUP($B739,'Tabelas auxiliares'!$A$65:$C$102,2,FALSE),"")</f>
        <v/>
      </c>
      <c r="H739" s="51" t="str">
        <f>IFERROR(VLOOKUP($B739,'Tabelas auxiliares'!$A$65:$C$102,3,FALSE),"")</f>
        <v/>
      </c>
      <c r="X739" s="51" t="str">
        <f t="shared" si="11"/>
        <v/>
      </c>
      <c r="Y739" s="51" t="str">
        <f>IF(T739="","",IF(AND(T739&lt;&gt;'Tabelas auxiliares'!$B$236,T739&lt;&gt;'Tabelas auxiliares'!$B$237),"FOLHA DE PESSOAL",IF(X739='Tabelas auxiliares'!$A$237,"CUSTEIO",IF(X739='Tabelas auxiliares'!$A$236,"INVESTIMENTO","ERRO - VERIFICAR"))))</f>
        <v/>
      </c>
      <c r="Z739" s="66"/>
    </row>
    <row r="740" spans="6:26" x14ac:dyDescent="0.25">
      <c r="F740" s="51" t="str">
        <f>IFERROR(VLOOKUP(D740,'Tabelas auxiliares'!$A$3:$B$61,2,FALSE),"")</f>
        <v/>
      </c>
      <c r="G740" s="51" t="str">
        <f>IFERROR(VLOOKUP($B740,'Tabelas auxiliares'!$A$65:$C$102,2,FALSE),"")</f>
        <v/>
      </c>
      <c r="H740" s="51" t="str">
        <f>IFERROR(VLOOKUP($B740,'Tabelas auxiliares'!$A$65:$C$102,3,FALSE),"")</f>
        <v/>
      </c>
      <c r="X740" s="51" t="str">
        <f t="shared" si="11"/>
        <v/>
      </c>
      <c r="Y740" s="51" t="str">
        <f>IF(T740="","",IF(AND(T740&lt;&gt;'Tabelas auxiliares'!$B$236,T740&lt;&gt;'Tabelas auxiliares'!$B$237),"FOLHA DE PESSOAL",IF(X740='Tabelas auxiliares'!$A$237,"CUSTEIO",IF(X740='Tabelas auxiliares'!$A$236,"INVESTIMENTO","ERRO - VERIFICAR"))))</f>
        <v/>
      </c>
      <c r="Z740" s="66"/>
    </row>
    <row r="741" spans="6:26" x14ac:dyDescent="0.25">
      <c r="F741" s="51" t="str">
        <f>IFERROR(VLOOKUP(D741,'Tabelas auxiliares'!$A$3:$B$61,2,FALSE),"")</f>
        <v/>
      </c>
      <c r="G741" s="51" t="str">
        <f>IFERROR(VLOOKUP($B741,'Tabelas auxiliares'!$A$65:$C$102,2,FALSE),"")</f>
        <v/>
      </c>
      <c r="H741" s="51" t="str">
        <f>IFERROR(VLOOKUP($B741,'Tabelas auxiliares'!$A$65:$C$102,3,FALSE),"")</f>
        <v/>
      </c>
      <c r="X741" s="51" t="str">
        <f t="shared" si="11"/>
        <v/>
      </c>
      <c r="Y741" s="51" t="str">
        <f>IF(T741="","",IF(AND(T741&lt;&gt;'Tabelas auxiliares'!$B$236,T741&lt;&gt;'Tabelas auxiliares'!$B$237),"FOLHA DE PESSOAL",IF(X741='Tabelas auxiliares'!$A$237,"CUSTEIO",IF(X741='Tabelas auxiliares'!$A$236,"INVESTIMENTO","ERRO - VERIFICAR"))))</f>
        <v/>
      </c>
      <c r="Z741" s="66"/>
    </row>
    <row r="742" spans="6:26" x14ac:dyDescent="0.25">
      <c r="F742" s="51" t="str">
        <f>IFERROR(VLOOKUP(D742,'Tabelas auxiliares'!$A$3:$B$61,2,FALSE),"")</f>
        <v/>
      </c>
      <c r="G742" s="51" t="str">
        <f>IFERROR(VLOOKUP($B742,'Tabelas auxiliares'!$A$65:$C$102,2,FALSE),"")</f>
        <v/>
      </c>
      <c r="H742" s="51" t="str">
        <f>IFERROR(VLOOKUP($B742,'Tabelas auxiliares'!$A$65:$C$102,3,FALSE),"")</f>
        <v/>
      </c>
      <c r="X742" s="51" t="str">
        <f t="shared" si="11"/>
        <v/>
      </c>
      <c r="Y742" s="51" t="str">
        <f>IF(T742="","",IF(AND(T742&lt;&gt;'Tabelas auxiliares'!$B$236,T742&lt;&gt;'Tabelas auxiliares'!$B$237),"FOLHA DE PESSOAL",IF(X742='Tabelas auxiliares'!$A$237,"CUSTEIO",IF(X742='Tabelas auxiliares'!$A$236,"INVESTIMENTO","ERRO - VERIFICAR"))))</f>
        <v/>
      </c>
      <c r="Z742" s="66"/>
    </row>
    <row r="743" spans="6:26" x14ac:dyDescent="0.25">
      <c r="F743" s="51" t="str">
        <f>IFERROR(VLOOKUP(D743,'Tabelas auxiliares'!$A$3:$B$61,2,FALSE),"")</f>
        <v/>
      </c>
      <c r="G743" s="51" t="str">
        <f>IFERROR(VLOOKUP($B743,'Tabelas auxiliares'!$A$65:$C$102,2,FALSE),"")</f>
        <v/>
      </c>
      <c r="H743" s="51" t="str">
        <f>IFERROR(VLOOKUP($B743,'Tabelas auxiliares'!$A$65:$C$102,3,FALSE),"")</f>
        <v/>
      </c>
      <c r="X743" s="51" t="str">
        <f t="shared" si="11"/>
        <v/>
      </c>
      <c r="Y743" s="51" t="str">
        <f>IF(T743="","",IF(AND(T743&lt;&gt;'Tabelas auxiliares'!$B$236,T743&lt;&gt;'Tabelas auxiliares'!$B$237),"FOLHA DE PESSOAL",IF(X743='Tabelas auxiliares'!$A$237,"CUSTEIO",IF(X743='Tabelas auxiliares'!$A$236,"INVESTIMENTO","ERRO - VERIFICAR"))))</f>
        <v/>
      </c>
      <c r="Z743" s="66"/>
    </row>
    <row r="744" spans="6:26" x14ac:dyDescent="0.25">
      <c r="F744" s="51" t="str">
        <f>IFERROR(VLOOKUP(D744,'Tabelas auxiliares'!$A$3:$B$61,2,FALSE),"")</f>
        <v/>
      </c>
      <c r="G744" s="51" t="str">
        <f>IFERROR(VLOOKUP($B744,'Tabelas auxiliares'!$A$65:$C$102,2,FALSE),"")</f>
        <v/>
      </c>
      <c r="H744" s="51" t="str">
        <f>IFERROR(VLOOKUP($B744,'Tabelas auxiliares'!$A$65:$C$102,3,FALSE),"")</f>
        <v/>
      </c>
      <c r="X744" s="51" t="str">
        <f t="shared" si="11"/>
        <v/>
      </c>
      <c r="Y744" s="51" t="str">
        <f>IF(T744="","",IF(AND(T744&lt;&gt;'Tabelas auxiliares'!$B$236,T744&lt;&gt;'Tabelas auxiliares'!$B$237),"FOLHA DE PESSOAL",IF(X744='Tabelas auxiliares'!$A$237,"CUSTEIO",IF(X744='Tabelas auxiliares'!$A$236,"INVESTIMENTO","ERRO - VERIFICAR"))))</f>
        <v/>
      </c>
      <c r="Z744" s="66"/>
    </row>
    <row r="745" spans="6:26" x14ac:dyDescent="0.25">
      <c r="F745" s="51" t="str">
        <f>IFERROR(VLOOKUP(D745,'Tabelas auxiliares'!$A$3:$B$61,2,FALSE),"")</f>
        <v/>
      </c>
      <c r="G745" s="51" t="str">
        <f>IFERROR(VLOOKUP($B745,'Tabelas auxiliares'!$A$65:$C$102,2,FALSE),"")</f>
        <v/>
      </c>
      <c r="H745" s="51" t="str">
        <f>IFERROR(VLOOKUP($B745,'Tabelas auxiliares'!$A$65:$C$102,3,FALSE),"")</f>
        <v/>
      </c>
      <c r="X745" s="51" t="str">
        <f t="shared" si="11"/>
        <v/>
      </c>
      <c r="Y745" s="51" t="str">
        <f>IF(T745="","",IF(AND(T745&lt;&gt;'Tabelas auxiliares'!$B$236,T745&lt;&gt;'Tabelas auxiliares'!$B$237),"FOLHA DE PESSOAL",IF(X745='Tabelas auxiliares'!$A$237,"CUSTEIO",IF(X745='Tabelas auxiliares'!$A$236,"INVESTIMENTO","ERRO - VERIFICAR"))))</f>
        <v/>
      </c>
      <c r="Z745" s="66"/>
    </row>
    <row r="746" spans="6:26" x14ac:dyDescent="0.25">
      <c r="F746" s="51" t="str">
        <f>IFERROR(VLOOKUP(D746,'Tabelas auxiliares'!$A$3:$B$61,2,FALSE),"")</f>
        <v/>
      </c>
      <c r="G746" s="51" t="str">
        <f>IFERROR(VLOOKUP($B746,'Tabelas auxiliares'!$A$65:$C$102,2,FALSE),"")</f>
        <v/>
      </c>
      <c r="H746" s="51" t="str">
        <f>IFERROR(VLOOKUP($B746,'Tabelas auxiliares'!$A$65:$C$102,3,FALSE),"")</f>
        <v/>
      </c>
      <c r="X746" s="51" t="str">
        <f t="shared" si="11"/>
        <v/>
      </c>
      <c r="Y746" s="51" t="str">
        <f>IF(T746="","",IF(AND(T746&lt;&gt;'Tabelas auxiliares'!$B$236,T746&lt;&gt;'Tabelas auxiliares'!$B$237),"FOLHA DE PESSOAL",IF(X746='Tabelas auxiliares'!$A$237,"CUSTEIO",IF(X746='Tabelas auxiliares'!$A$236,"INVESTIMENTO","ERRO - VERIFICAR"))))</f>
        <v/>
      </c>
      <c r="Z746" s="66"/>
    </row>
    <row r="747" spans="6:26" x14ac:dyDescent="0.25">
      <c r="F747" s="51" t="str">
        <f>IFERROR(VLOOKUP(D747,'Tabelas auxiliares'!$A$3:$B$61,2,FALSE),"")</f>
        <v/>
      </c>
      <c r="G747" s="51" t="str">
        <f>IFERROR(VLOOKUP($B747,'Tabelas auxiliares'!$A$65:$C$102,2,FALSE),"")</f>
        <v/>
      </c>
      <c r="H747" s="51" t="str">
        <f>IFERROR(VLOOKUP($B747,'Tabelas auxiliares'!$A$65:$C$102,3,FALSE),"")</f>
        <v/>
      </c>
      <c r="X747" s="51" t="str">
        <f t="shared" si="11"/>
        <v/>
      </c>
      <c r="Y747" s="51" t="str">
        <f>IF(T747="","",IF(AND(T747&lt;&gt;'Tabelas auxiliares'!$B$236,T747&lt;&gt;'Tabelas auxiliares'!$B$237),"FOLHA DE PESSOAL",IF(X747='Tabelas auxiliares'!$A$237,"CUSTEIO",IF(X747='Tabelas auxiliares'!$A$236,"INVESTIMENTO","ERRO - VERIFICAR"))))</f>
        <v/>
      </c>
      <c r="Z747" s="66"/>
    </row>
    <row r="748" spans="6:26" x14ac:dyDescent="0.25">
      <c r="F748" s="51" t="str">
        <f>IFERROR(VLOOKUP(D748,'Tabelas auxiliares'!$A$3:$B$61,2,FALSE),"")</f>
        <v/>
      </c>
      <c r="G748" s="51" t="str">
        <f>IFERROR(VLOOKUP($B748,'Tabelas auxiliares'!$A$65:$C$102,2,FALSE),"")</f>
        <v/>
      </c>
      <c r="H748" s="51" t="str">
        <f>IFERROR(VLOOKUP($B748,'Tabelas auxiliares'!$A$65:$C$102,3,FALSE),"")</f>
        <v/>
      </c>
      <c r="X748" s="51" t="str">
        <f t="shared" si="11"/>
        <v/>
      </c>
      <c r="Y748" s="51" t="str">
        <f>IF(T748="","",IF(AND(T748&lt;&gt;'Tabelas auxiliares'!$B$236,T748&lt;&gt;'Tabelas auxiliares'!$B$237),"FOLHA DE PESSOAL",IF(X748='Tabelas auxiliares'!$A$237,"CUSTEIO",IF(X748='Tabelas auxiliares'!$A$236,"INVESTIMENTO","ERRO - VERIFICAR"))))</f>
        <v/>
      </c>
      <c r="Z748" s="66"/>
    </row>
    <row r="749" spans="6:26" x14ac:dyDescent="0.25">
      <c r="F749" s="51" t="str">
        <f>IFERROR(VLOOKUP(D749,'Tabelas auxiliares'!$A$3:$B$61,2,FALSE),"")</f>
        <v/>
      </c>
      <c r="G749" s="51" t="str">
        <f>IFERROR(VLOOKUP($B749,'Tabelas auxiliares'!$A$65:$C$102,2,FALSE),"")</f>
        <v/>
      </c>
      <c r="H749" s="51" t="str">
        <f>IFERROR(VLOOKUP($B749,'Tabelas auxiliares'!$A$65:$C$102,3,FALSE),"")</f>
        <v/>
      </c>
      <c r="X749" s="51" t="str">
        <f t="shared" si="11"/>
        <v/>
      </c>
      <c r="Y749" s="51" t="str">
        <f>IF(T749="","",IF(AND(T749&lt;&gt;'Tabelas auxiliares'!$B$236,T749&lt;&gt;'Tabelas auxiliares'!$B$237),"FOLHA DE PESSOAL",IF(X749='Tabelas auxiliares'!$A$237,"CUSTEIO",IF(X749='Tabelas auxiliares'!$A$236,"INVESTIMENTO","ERRO - VERIFICAR"))))</f>
        <v/>
      </c>
      <c r="Z749" s="66"/>
    </row>
    <row r="750" spans="6:26" x14ac:dyDescent="0.25">
      <c r="F750" s="51" t="str">
        <f>IFERROR(VLOOKUP(D750,'Tabelas auxiliares'!$A$3:$B$61,2,FALSE),"")</f>
        <v/>
      </c>
      <c r="G750" s="51" t="str">
        <f>IFERROR(VLOOKUP($B750,'Tabelas auxiliares'!$A$65:$C$102,2,FALSE),"")</f>
        <v/>
      </c>
      <c r="H750" s="51" t="str">
        <f>IFERROR(VLOOKUP($B750,'Tabelas auxiliares'!$A$65:$C$102,3,FALSE),"")</f>
        <v/>
      </c>
      <c r="X750" s="51" t="str">
        <f t="shared" si="11"/>
        <v/>
      </c>
      <c r="Y750" s="51" t="str">
        <f>IF(T750="","",IF(AND(T750&lt;&gt;'Tabelas auxiliares'!$B$236,T750&lt;&gt;'Tabelas auxiliares'!$B$237),"FOLHA DE PESSOAL",IF(X750='Tabelas auxiliares'!$A$237,"CUSTEIO",IF(X750='Tabelas auxiliares'!$A$236,"INVESTIMENTO","ERRO - VERIFICAR"))))</f>
        <v/>
      </c>
      <c r="Z750" s="66"/>
    </row>
    <row r="751" spans="6:26" x14ac:dyDescent="0.25">
      <c r="F751" s="51" t="str">
        <f>IFERROR(VLOOKUP(D751,'Tabelas auxiliares'!$A$3:$B$61,2,FALSE),"")</f>
        <v/>
      </c>
      <c r="G751" s="51" t="str">
        <f>IFERROR(VLOOKUP($B751,'Tabelas auxiliares'!$A$65:$C$102,2,FALSE),"")</f>
        <v/>
      </c>
      <c r="H751" s="51" t="str">
        <f>IFERROR(VLOOKUP($B751,'Tabelas auxiliares'!$A$65:$C$102,3,FALSE),"")</f>
        <v/>
      </c>
      <c r="X751" s="51" t="str">
        <f t="shared" si="11"/>
        <v/>
      </c>
      <c r="Y751" s="51" t="str">
        <f>IF(T751="","",IF(AND(T751&lt;&gt;'Tabelas auxiliares'!$B$236,T751&lt;&gt;'Tabelas auxiliares'!$B$237),"FOLHA DE PESSOAL",IF(X751='Tabelas auxiliares'!$A$237,"CUSTEIO",IF(X751='Tabelas auxiliares'!$A$236,"INVESTIMENTO","ERRO - VERIFICAR"))))</f>
        <v/>
      </c>
      <c r="Z751" s="66"/>
    </row>
    <row r="752" spans="6:26" x14ac:dyDescent="0.25">
      <c r="F752" s="51" t="str">
        <f>IFERROR(VLOOKUP(D752,'Tabelas auxiliares'!$A$3:$B$61,2,FALSE),"")</f>
        <v/>
      </c>
      <c r="G752" s="51" t="str">
        <f>IFERROR(VLOOKUP($B752,'Tabelas auxiliares'!$A$65:$C$102,2,FALSE),"")</f>
        <v/>
      </c>
      <c r="H752" s="51" t="str">
        <f>IFERROR(VLOOKUP($B752,'Tabelas auxiliares'!$A$65:$C$102,3,FALSE),"")</f>
        <v/>
      </c>
      <c r="X752" s="51" t="str">
        <f t="shared" si="11"/>
        <v/>
      </c>
      <c r="Y752" s="51" t="str">
        <f>IF(T752="","",IF(AND(T752&lt;&gt;'Tabelas auxiliares'!$B$236,T752&lt;&gt;'Tabelas auxiliares'!$B$237),"FOLHA DE PESSOAL",IF(X752='Tabelas auxiliares'!$A$237,"CUSTEIO",IF(X752='Tabelas auxiliares'!$A$236,"INVESTIMENTO","ERRO - VERIFICAR"))))</f>
        <v/>
      </c>
      <c r="Z752" s="66"/>
    </row>
    <row r="753" spans="6:26" x14ac:dyDescent="0.25">
      <c r="F753" s="51" t="str">
        <f>IFERROR(VLOOKUP(D753,'Tabelas auxiliares'!$A$3:$B$61,2,FALSE),"")</f>
        <v/>
      </c>
      <c r="G753" s="51" t="str">
        <f>IFERROR(VLOOKUP($B753,'Tabelas auxiliares'!$A$65:$C$102,2,FALSE),"")</f>
        <v/>
      </c>
      <c r="H753" s="51" t="str">
        <f>IFERROR(VLOOKUP($B753,'Tabelas auxiliares'!$A$65:$C$102,3,FALSE),"")</f>
        <v/>
      </c>
      <c r="X753" s="51" t="str">
        <f t="shared" si="11"/>
        <v/>
      </c>
      <c r="Y753" s="51" t="str">
        <f>IF(T753="","",IF(AND(T753&lt;&gt;'Tabelas auxiliares'!$B$236,T753&lt;&gt;'Tabelas auxiliares'!$B$237),"FOLHA DE PESSOAL",IF(X753='Tabelas auxiliares'!$A$237,"CUSTEIO",IF(X753='Tabelas auxiliares'!$A$236,"INVESTIMENTO","ERRO - VERIFICAR"))))</f>
        <v/>
      </c>
      <c r="Z753" s="66"/>
    </row>
    <row r="754" spans="6:26" x14ac:dyDescent="0.25">
      <c r="F754" s="51" t="str">
        <f>IFERROR(VLOOKUP(D754,'Tabelas auxiliares'!$A$3:$B$61,2,FALSE),"")</f>
        <v/>
      </c>
      <c r="G754" s="51" t="str">
        <f>IFERROR(VLOOKUP($B754,'Tabelas auxiliares'!$A$65:$C$102,2,FALSE),"")</f>
        <v/>
      </c>
      <c r="H754" s="51" t="str">
        <f>IFERROR(VLOOKUP($B754,'Tabelas auxiliares'!$A$65:$C$102,3,FALSE),"")</f>
        <v/>
      </c>
      <c r="X754" s="51" t="str">
        <f t="shared" si="11"/>
        <v/>
      </c>
      <c r="Y754" s="51" t="str">
        <f>IF(T754="","",IF(AND(T754&lt;&gt;'Tabelas auxiliares'!$B$236,T754&lt;&gt;'Tabelas auxiliares'!$B$237),"FOLHA DE PESSOAL",IF(X754='Tabelas auxiliares'!$A$237,"CUSTEIO",IF(X754='Tabelas auxiliares'!$A$236,"INVESTIMENTO","ERRO - VERIFICAR"))))</f>
        <v/>
      </c>
      <c r="Z754" s="66"/>
    </row>
    <row r="755" spans="6:26" x14ac:dyDescent="0.25">
      <c r="F755" s="51" t="str">
        <f>IFERROR(VLOOKUP(D755,'Tabelas auxiliares'!$A$3:$B$61,2,FALSE),"")</f>
        <v/>
      </c>
      <c r="G755" s="51" t="str">
        <f>IFERROR(VLOOKUP($B755,'Tabelas auxiliares'!$A$65:$C$102,2,FALSE),"")</f>
        <v/>
      </c>
      <c r="H755" s="51" t="str">
        <f>IFERROR(VLOOKUP($B755,'Tabelas auxiliares'!$A$65:$C$102,3,FALSE),"")</f>
        <v/>
      </c>
      <c r="X755" s="51" t="str">
        <f t="shared" si="11"/>
        <v/>
      </c>
      <c r="Y755" s="51" t="str">
        <f>IF(T755="","",IF(AND(T755&lt;&gt;'Tabelas auxiliares'!$B$236,T755&lt;&gt;'Tabelas auxiliares'!$B$237),"FOLHA DE PESSOAL",IF(X755='Tabelas auxiliares'!$A$237,"CUSTEIO",IF(X755='Tabelas auxiliares'!$A$236,"INVESTIMENTO","ERRO - VERIFICAR"))))</f>
        <v/>
      </c>
      <c r="Z755" s="66"/>
    </row>
    <row r="756" spans="6:26" x14ac:dyDescent="0.25">
      <c r="F756" s="51" t="str">
        <f>IFERROR(VLOOKUP(D756,'Tabelas auxiliares'!$A$3:$B$61,2,FALSE),"")</f>
        <v/>
      </c>
      <c r="G756" s="51" t="str">
        <f>IFERROR(VLOOKUP($B756,'Tabelas auxiliares'!$A$65:$C$102,2,FALSE),"")</f>
        <v/>
      </c>
      <c r="H756" s="51" t="str">
        <f>IFERROR(VLOOKUP($B756,'Tabelas auxiliares'!$A$65:$C$102,3,FALSE),"")</f>
        <v/>
      </c>
      <c r="X756" s="51" t="str">
        <f t="shared" si="11"/>
        <v/>
      </c>
      <c r="Y756" s="51" t="str">
        <f>IF(T756="","",IF(AND(T756&lt;&gt;'Tabelas auxiliares'!$B$236,T756&lt;&gt;'Tabelas auxiliares'!$B$237),"FOLHA DE PESSOAL",IF(X756='Tabelas auxiliares'!$A$237,"CUSTEIO",IF(X756='Tabelas auxiliares'!$A$236,"INVESTIMENTO","ERRO - VERIFICAR"))))</f>
        <v/>
      </c>
      <c r="Z756" s="66"/>
    </row>
    <row r="757" spans="6:26" x14ac:dyDescent="0.25">
      <c r="F757" s="51" t="str">
        <f>IFERROR(VLOOKUP(D757,'Tabelas auxiliares'!$A$3:$B$61,2,FALSE),"")</f>
        <v/>
      </c>
      <c r="G757" s="51" t="str">
        <f>IFERROR(VLOOKUP($B757,'Tabelas auxiliares'!$A$65:$C$102,2,FALSE),"")</f>
        <v/>
      </c>
      <c r="H757" s="51" t="str">
        <f>IFERROR(VLOOKUP($B757,'Tabelas auxiliares'!$A$65:$C$102,3,FALSE),"")</f>
        <v/>
      </c>
      <c r="X757" s="51" t="str">
        <f t="shared" si="11"/>
        <v/>
      </c>
      <c r="Y757" s="51" t="str">
        <f>IF(T757="","",IF(AND(T757&lt;&gt;'Tabelas auxiliares'!$B$236,T757&lt;&gt;'Tabelas auxiliares'!$B$237),"FOLHA DE PESSOAL",IF(X757='Tabelas auxiliares'!$A$237,"CUSTEIO",IF(X757='Tabelas auxiliares'!$A$236,"INVESTIMENTO","ERRO - VERIFICAR"))))</f>
        <v/>
      </c>
      <c r="Z757" s="66"/>
    </row>
    <row r="758" spans="6:26" x14ac:dyDescent="0.25">
      <c r="F758" s="51" t="str">
        <f>IFERROR(VLOOKUP(D758,'Tabelas auxiliares'!$A$3:$B$61,2,FALSE),"")</f>
        <v/>
      </c>
      <c r="G758" s="51" t="str">
        <f>IFERROR(VLOOKUP($B758,'Tabelas auxiliares'!$A$65:$C$102,2,FALSE),"")</f>
        <v/>
      </c>
      <c r="H758" s="51" t="str">
        <f>IFERROR(VLOOKUP($B758,'Tabelas auxiliares'!$A$65:$C$102,3,FALSE),"")</f>
        <v/>
      </c>
      <c r="X758" s="51" t="str">
        <f t="shared" si="11"/>
        <v/>
      </c>
      <c r="Y758" s="51" t="str">
        <f>IF(T758="","",IF(AND(T758&lt;&gt;'Tabelas auxiliares'!$B$236,T758&lt;&gt;'Tabelas auxiliares'!$B$237),"FOLHA DE PESSOAL",IF(X758='Tabelas auxiliares'!$A$237,"CUSTEIO",IF(X758='Tabelas auxiliares'!$A$236,"INVESTIMENTO","ERRO - VERIFICAR"))))</f>
        <v/>
      </c>
      <c r="Z758" s="66"/>
    </row>
    <row r="759" spans="6:26" x14ac:dyDescent="0.25">
      <c r="F759" s="51" t="str">
        <f>IFERROR(VLOOKUP(D759,'Tabelas auxiliares'!$A$3:$B$61,2,FALSE),"")</f>
        <v/>
      </c>
      <c r="G759" s="51" t="str">
        <f>IFERROR(VLOOKUP($B759,'Tabelas auxiliares'!$A$65:$C$102,2,FALSE),"")</f>
        <v/>
      </c>
      <c r="H759" s="51" t="str">
        <f>IFERROR(VLOOKUP($B759,'Tabelas auxiliares'!$A$65:$C$102,3,FALSE),"")</f>
        <v/>
      </c>
      <c r="X759" s="51" t="str">
        <f t="shared" si="11"/>
        <v/>
      </c>
      <c r="Y759" s="51" t="str">
        <f>IF(T759="","",IF(AND(T759&lt;&gt;'Tabelas auxiliares'!$B$236,T759&lt;&gt;'Tabelas auxiliares'!$B$237),"FOLHA DE PESSOAL",IF(X759='Tabelas auxiliares'!$A$237,"CUSTEIO",IF(X759='Tabelas auxiliares'!$A$236,"INVESTIMENTO","ERRO - VERIFICAR"))))</f>
        <v/>
      </c>
      <c r="Z759" s="66"/>
    </row>
    <row r="760" spans="6:26" x14ac:dyDescent="0.25">
      <c r="F760" s="51" t="str">
        <f>IFERROR(VLOOKUP(D760,'Tabelas auxiliares'!$A$3:$B$61,2,FALSE),"")</f>
        <v/>
      </c>
      <c r="G760" s="51" t="str">
        <f>IFERROR(VLOOKUP($B760,'Tabelas auxiliares'!$A$65:$C$102,2,FALSE),"")</f>
        <v/>
      </c>
      <c r="H760" s="51" t="str">
        <f>IFERROR(VLOOKUP($B760,'Tabelas auxiliares'!$A$65:$C$102,3,FALSE),"")</f>
        <v/>
      </c>
      <c r="X760" s="51" t="str">
        <f t="shared" si="11"/>
        <v/>
      </c>
      <c r="Y760" s="51" t="str">
        <f>IF(T760="","",IF(AND(T760&lt;&gt;'Tabelas auxiliares'!$B$236,T760&lt;&gt;'Tabelas auxiliares'!$B$237),"FOLHA DE PESSOAL",IF(X760='Tabelas auxiliares'!$A$237,"CUSTEIO",IF(X760='Tabelas auxiliares'!$A$236,"INVESTIMENTO","ERRO - VERIFICAR"))))</f>
        <v/>
      </c>
      <c r="Z760" s="66"/>
    </row>
    <row r="761" spans="6:26" x14ac:dyDescent="0.25">
      <c r="F761" s="51" t="str">
        <f>IFERROR(VLOOKUP(D761,'Tabelas auxiliares'!$A$3:$B$61,2,FALSE),"")</f>
        <v/>
      </c>
      <c r="G761" s="51" t="str">
        <f>IFERROR(VLOOKUP($B761,'Tabelas auxiliares'!$A$65:$C$102,2,FALSE),"")</f>
        <v/>
      </c>
      <c r="H761" s="51" t="str">
        <f>IFERROR(VLOOKUP($B761,'Tabelas auxiliares'!$A$65:$C$102,3,FALSE),"")</f>
        <v/>
      </c>
      <c r="X761" s="51" t="str">
        <f t="shared" si="11"/>
        <v/>
      </c>
      <c r="Y761" s="51" t="str">
        <f>IF(T761="","",IF(AND(T761&lt;&gt;'Tabelas auxiliares'!$B$236,T761&lt;&gt;'Tabelas auxiliares'!$B$237),"FOLHA DE PESSOAL",IF(X761='Tabelas auxiliares'!$A$237,"CUSTEIO",IF(X761='Tabelas auxiliares'!$A$236,"INVESTIMENTO","ERRO - VERIFICAR"))))</f>
        <v/>
      </c>
      <c r="Z761" s="66"/>
    </row>
    <row r="762" spans="6:26" x14ac:dyDescent="0.25">
      <c r="F762" s="51" t="str">
        <f>IFERROR(VLOOKUP(D762,'Tabelas auxiliares'!$A$3:$B$61,2,FALSE),"")</f>
        <v/>
      </c>
      <c r="G762" s="51" t="str">
        <f>IFERROR(VLOOKUP($B762,'Tabelas auxiliares'!$A$65:$C$102,2,FALSE),"")</f>
        <v/>
      </c>
      <c r="H762" s="51" t="str">
        <f>IFERROR(VLOOKUP($B762,'Tabelas auxiliares'!$A$65:$C$102,3,FALSE),"")</f>
        <v/>
      </c>
      <c r="X762" s="51" t="str">
        <f t="shared" si="11"/>
        <v/>
      </c>
      <c r="Y762" s="51" t="str">
        <f>IF(T762="","",IF(AND(T762&lt;&gt;'Tabelas auxiliares'!$B$236,T762&lt;&gt;'Tabelas auxiliares'!$B$237),"FOLHA DE PESSOAL",IF(X762='Tabelas auxiliares'!$A$237,"CUSTEIO",IF(X762='Tabelas auxiliares'!$A$236,"INVESTIMENTO","ERRO - VERIFICAR"))))</f>
        <v/>
      </c>
      <c r="Z762" s="66"/>
    </row>
    <row r="763" spans="6:26" x14ac:dyDescent="0.25">
      <c r="F763" s="51" t="str">
        <f>IFERROR(VLOOKUP(D763,'Tabelas auxiliares'!$A$3:$B$61,2,FALSE),"")</f>
        <v/>
      </c>
      <c r="G763" s="51" t="str">
        <f>IFERROR(VLOOKUP($B763,'Tabelas auxiliares'!$A$65:$C$102,2,FALSE),"")</f>
        <v/>
      </c>
      <c r="H763" s="51" t="str">
        <f>IFERROR(VLOOKUP($B763,'Tabelas auxiliares'!$A$65:$C$102,3,FALSE),"")</f>
        <v/>
      </c>
      <c r="X763" s="51" t="str">
        <f t="shared" si="11"/>
        <v/>
      </c>
      <c r="Y763" s="51" t="str">
        <f>IF(T763="","",IF(AND(T763&lt;&gt;'Tabelas auxiliares'!$B$236,T763&lt;&gt;'Tabelas auxiliares'!$B$237),"FOLHA DE PESSOAL",IF(X763='Tabelas auxiliares'!$A$237,"CUSTEIO",IF(X763='Tabelas auxiliares'!$A$236,"INVESTIMENTO","ERRO - VERIFICAR"))))</f>
        <v/>
      </c>
      <c r="Z763" s="66"/>
    </row>
    <row r="764" spans="6:26" x14ac:dyDescent="0.25">
      <c r="F764" s="51" t="str">
        <f>IFERROR(VLOOKUP(D764,'Tabelas auxiliares'!$A$3:$B$61,2,FALSE),"")</f>
        <v/>
      </c>
      <c r="G764" s="51" t="str">
        <f>IFERROR(VLOOKUP($B764,'Tabelas auxiliares'!$A$65:$C$102,2,FALSE),"")</f>
        <v/>
      </c>
      <c r="H764" s="51" t="str">
        <f>IFERROR(VLOOKUP($B764,'Tabelas auxiliares'!$A$65:$C$102,3,FALSE),"")</f>
        <v/>
      </c>
      <c r="X764" s="51" t="str">
        <f t="shared" si="11"/>
        <v/>
      </c>
      <c r="Y764" s="51" t="str">
        <f>IF(T764="","",IF(AND(T764&lt;&gt;'Tabelas auxiliares'!$B$236,T764&lt;&gt;'Tabelas auxiliares'!$B$237),"FOLHA DE PESSOAL",IF(X764='Tabelas auxiliares'!$A$237,"CUSTEIO",IF(X764='Tabelas auxiliares'!$A$236,"INVESTIMENTO","ERRO - VERIFICAR"))))</f>
        <v/>
      </c>
      <c r="Z764" s="66"/>
    </row>
    <row r="765" spans="6:26" x14ac:dyDescent="0.25">
      <c r="F765" s="51" t="str">
        <f>IFERROR(VLOOKUP(D765,'Tabelas auxiliares'!$A$3:$B$61,2,FALSE),"")</f>
        <v/>
      </c>
      <c r="G765" s="51" t="str">
        <f>IFERROR(VLOOKUP($B765,'Tabelas auxiliares'!$A$65:$C$102,2,FALSE),"")</f>
        <v/>
      </c>
      <c r="H765" s="51" t="str">
        <f>IFERROR(VLOOKUP($B765,'Tabelas auxiliares'!$A$65:$C$102,3,FALSE),"")</f>
        <v/>
      </c>
      <c r="X765" s="51" t="str">
        <f t="shared" si="11"/>
        <v/>
      </c>
      <c r="Y765" s="51" t="str">
        <f>IF(T765="","",IF(AND(T765&lt;&gt;'Tabelas auxiliares'!$B$236,T765&lt;&gt;'Tabelas auxiliares'!$B$237),"FOLHA DE PESSOAL",IF(X765='Tabelas auxiliares'!$A$237,"CUSTEIO",IF(X765='Tabelas auxiliares'!$A$236,"INVESTIMENTO","ERRO - VERIFICAR"))))</f>
        <v/>
      </c>
      <c r="Z765" s="66"/>
    </row>
    <row r="766" spans="6:26" x14ac:dyDescent="0.25">
      <c r="F766" s="51" t="str">
        <f>IFERROR(VLOOKUP(D766,'Tabelas auxiliares'!$A$3:$B$61,2,FALSE),"")</f>
        <v/>
      </c>
      <c r="G766" s="51" t="str">
        <f>IFERROR(VLOOKUP($B766,'Tabelas auxiliares'!$A$65:$C$102,2,FALSE),"")</f>
        <v/>
      </c>
      <c r="H766" s="51" t="str">
        <f>IFERROR(VLOOKUP($B766,'Tabelas auxiliares'!$A$65:$C$102,3,FALSE),"")</f>
        <v/>
      </c>
      <c r="X766" s="51" t="str">
        <f t="shared" si="11"/>
        <v/>
      </c>
      <c r="Y766" s="51" t="str">
        <f>IF(T766="","",IF(AND(T766&lt;&gt;'Tabelas auxiliares'!$B$236,T766&lt;&gt;'Tabelas auxiliares'!$B$237),"FOLHA DE PESSOAL",IF(X766='Tabelas auxiliares'!$A$237,"CUSTEIO",IF(X766='Tabelas auxiliares'!$A$236,"INVESTIMENTO","ERRO - VERIFICAR"))))</f>
        <v/>
      </c>
      <c r="Z766" s="66"/>
    </row>
    <row r="767" spans="6:26" x14ac:dyDescent="0.25">
      <c r="F767" s="51" t="str">
        <f>IFERROR(VLOOKUP(D767,'Tabelas auxiliares'!$A$3:$B$61,2,FALSE),"")</f>
        <v/>
      </c>
      <c r="G767" s="51" t="str">
        <f>IFERROR(VLOOKUP($B767,'Tabelas auxiliares'!$A$65:$C$102,2,FALSE),"")</f>
        <v/>
      </c>
      <c r="H767" s="51" t="str">
        <f>IFERROR(VLOOKUP($B767,'Tabelas auxiliares'!$A$65:$C$102,3,FALSE),"")</f>
        <v/>
      </c>
      <c r="X767" s="51" t="str">
        <f t="shared" si="11"/>
        <v/>
      </c>
      <c r="Y767" s="51" t="str">
        <f>IF(T767="","",IF(AND(T767&lt;&gt;'Tabelas auxiliares'!$B$236,T767&lt;&gt;'Tabelas auxiliares'!$B$237),"FOLHA DE PESSOAL",IF(X767='Tabelas auxiliares'!$A$237,"CUSTEIO",IF(X767='Tabelas auxiliares'!$A$236,"INVESTIMENTO","ERRO - VERIFICAR"))))</f>
        <v/>
      </c>
      <c r="Z767" s="66"/>
    </row>
    <row r="768" spans="6:26" x14ac:dyDescent="0.25">
      <c r="F768" s="51" t="str">
        <f>IFERROR(VLOOKUP(D768,'Tabelas auxiliares'!$A$3:$B$61,2,FALSE),"")</f>
        <v/>
      </c>
      <c r="G768" s="51" t="str">
        <f>IFERROR(VLOOKUP($B768,'Tabelas auxiliares'!$A$65:$C$102,2,FALSE),"")</f>
        <v/>
      </c>
      <c r="H768" s="51" t="str">
        <f>IFERROR(VLOOKUP($B768,'Tabelas auxiliares'!$A$65:$C$102,3,FALSE),"")</f>
        <v/>
      </c>
      <c r="X768" s="51" t="str">
        <f t="shared" si="11"/>
        <v/>
      </c>
      <c r="Y768" s="51" t="str">
        <f>IF(T768="","",IF(AND(T768&lt;&gt;'Tabelas auxiliares'!$B$236,T768&lt;&gt;'Tabelas auxiliares'!$B$237),"FOLHA DE PESSOAL",IF(X768='Tabelas auxiliares'!$A$237,"CUSTEIO",IF(X768='Tabelas auxiliares'!$A$236,"INVESTIMENTO","ERRO - VERIFICAR"))))</f>
        <v/>
      </c>
      <c r="Z768" s="66"/>
    </row>
    <row r="769" spans="6:26" x14ac:dyDescent="0.25">
      <c r="F769" s="51" t="str">
        <f>IFERROR(VLOOKUP(D769,'Tabelas auxiliares'!$A$3:$B$61,2,FALSE),"")</f>
        <v/>
      </c>
      <c r="G769" s="51" t="str">
        <f>IFERROR(VLOOKUP($B769,'Tabelas auxiliares'!$A$65:$C$102,2,FALSE),"")</f>
        <v/>
      </c>
      <c r="H769" s="51" t="str">
        <f>IFERROR(VLOOKUP($B769,'Tabelas auxiliares'!$A$65:$C$102,3,FALSE),"")</f>
        <v/>
      </c>
      <c r="X769" s="51" t="str">
        <f t="shared" si="11"/>
        <v/>
      </c>
      <c r="Y769" s="51" t="str">
        <f>IF(T769="","",IF(AND(T769&lt;&gt;'Tabelas auxiliares'!$B$236,T769&lt;&gt;'Tabelas auxiliares'!$B$237),"FOLHA DE PESSOAL",IF(X769='Tabelas auxiliares'!$A$237,"CUSTEIO",IF(X769='Tabelas auxiliares'!$A$236,"INVESTIMENTO","ERRO - VERIFICAR"))))</f>
        <v/>
      </c>
      <c r="Z769" s="66"/>
    </row>
    <row r="770" spans="6:26" x14ac:dyDescent="0.25">
      <c r="F770" s="51" t="str">
        <f>IFERROR(VLOOKUP(D770,'Tabelas auxiliares'!$A$3:$B$61,2,FALSE),"")</f>
        <v/>
      </c>
      <c r="G770" s="51" t="str">
        <f>IFERROR(VLOOKUP($B770,'Tabelas auxiliares'!$A$65:$C$102,2,FALSE),"")</f>
        <v/>
      </c>
      <c r="H770" s="51" t="str">
        <f>IFERROR(VLOOKUP($B770,'Tabelas auxiliares'!$A$65:$C$102,3,FALSE),"")</f>
        <v/>
      </c>
      <c r="X770" s="51" t="str">
        <f t="shared" si="11"/>
        <v/>
      </c>
      <c r="Y770" s="51" t="str">
        <f>IF(T770="","",IF(AND(T770&lt;&gt;'Tabelas auxiliares'!$B$236,T770&lt;&gt;'Tabelas auxiliares'!$B$237),"FOLHA DE PESSOAL",IF(X770='Tabelas auxiliares'!$A$237,"CUSTEIO",IF(X770='Tabelas auxiliares'!$A$236,"INVESTIMENTO","ERRO - VERIFICAR"))))</f>
        <v/>
      </c>
      <c r="Z770" s="66"/>
    </row>
    <row r="771" spans="6:26" x14ac:dyDescent="0.25">
      <c r="F771" s="51" t="str">
        <f>IFERROR(VLOOKUP(D771,'Tabelas auxiliares'!$A$3:$B$61,2,FALSE),"")</f>
        <v/>
      </c>
      <c r="G771" s="51" t="str">
        <f>IFERROR(VLOOKUP($B771,'Tabelas auxiliares'!$A$65:$C$102,2,FALSE),"")</f>
        <v/>
      </c>
      <c r="H771" s="51" t="str">
        <f>IFERROR(VLOOKUP($B771,'Tabelas auxiliares'!$A$65:$C$102,3,FALSE),"")</f>
        <v/>
      </c>
      <c r="X771" s="51" t="str">
        <f t="shared" si="11"/>
        <v/>
      </c>
      <c r="Y771" s="51" t="str">
        <f>IF(T771="","",IF(AND(T771&lt;&gt;'Tabelas auxiliares'!$B$236,T771&lt;&gt;'Tabelas auxiliares'!$B$237),"FOLHA DE PESSOAL",IF(X771='Tabelas auxiliares'!$A$237,"CUSTEIO",IF(X771='Tabelas auxiliares'!$A$236,"INVESTIMENTO","ERRO - VERIFICAR"))))</f>
        <v/>
      </c>
      <c r="Z771" s="66"/>
    </row>
    <row r="772" spans="6:26" x14ac:dyDescent="0.25">
      <c r="F772" s="51" t="str">
        <f>IFERROR(VLOOKUP(D772,'Tabelas auxiliares'!$A$3:$B$61,2,FALSE),"")</f>
        <v/>
      </c>
      <c r="G772" s="51" t="str">
        <f>IFERROR(VLOOKUP($B772,'Tabelas auxiliares'!$A$65:$C$102,2,FALSE),"")</f>
        <v/>
      </c>
      <c r="H772" s="51" t="str">
        <f>IFERROR(VLOOKUP($B772,'Tabelas auxiliares'!$A$65:$C$102,3,FALSE),"")</f>
        <v/>
      </c>
      <c r="X772" s="51" t="str">
        <f t="shared" ref="X772:X835" si="12">LEFT(V772,1)</f>
        <v/>
      </c>
      <c r="Y772" s="51" t="str">
        <f>IF(T772="","",IF(AND(T772&lt;&gt;'Tabelas auxiliares'!$B$236,T772&lt;&gt;'Tabelas auxiliares'!$B$237),"FOLHA DE PESSOAL",IF(X772='Tabelas auxiliares'!$A$237,"CUSTEIO",IF(X772='Tabelas auxiliares'!$A$236,"INVESTIMENTO","ERRO - VERIFICAR"))))</f>
        <v/>
      </c>
      <c r="Z772" s="66"/>
    </row>
    <row r="773" spans="6:26" x14ac:dyDescent="0.25">
      <c r="F773" s="51" t="str">
        <f>IFERROR(VLOOKUP(D773,'Tabelas auxiliares'!$A$3:$B$61,2,FALSE),"")</f>
        <v/>
      </c>
      <c r="G773" s="51" t="str">
        <f>IFERROR(VLOOKUP($B773,'Tabelas auxiliares'!$A$65:$C$102,2,FALSE),"")</f>
        <v/>
      </c>
      <c r="H773" s="51" t="str">
        <f>IFERROR(VLOOKUP($B773,'Tabelas auxiliares'!$A$65:$C$102,3,FALSE),"")</f>
        <v/>
      </c>
      <c r="X773" s="51" t="str">
        <f t="shared" si="12"/>
        <v/>
      </c>
      <c r="Y773" s="51" t="str">
        <f>IF(T773="","",IF(AND(T773&lt;&gt;'Tabelas auxiliares'!$B$236,T773&lt;&gt;'Tabelas auxiliares'!$B$237),"FOLHA DE PESSOAL",IF(X773='Tabelas auxiliares'!$A$237,"CUSTEIO",IF(X773='Tabelas auxiliares'!$A$236,"INVESTIMENTO","ERRO - VERIFICAR"))))</f>
        <v/>
      </c>
      <c r="Z773" s="66"/>
    </row>
    <row r="774" spans="6:26" x14ac:dyDescent="0.25">
      <c r="F774" s="51" t="str">
        <f>IFERROR(VLOOKUP(D774,'Tabelas auxiliares'!$A$3:$B$61,2,FALSE),"")</f>
        <v/>
      </c>
      <c r="G774" s="51" t="str">
        <f>IFERROR(VLOOKUP($B774,'Tabelas auxiliares'!$A$65:$C$102,2,FALSE),"")</f>
        <v/>
      </c>
      <c r="H774" s="51" t="str">
        <f>IFERROR(VLOOKUP($B774,'Tabelas auxiliares'!$A$65:$C$102,3,FALSE),"")</f>
        <v/>
      </c>
      <c r="X774" s="51" t="str">
        <f t="shared" si="12"/>
        <v/>
      </c>
      <c r="Y774" s="51" t="str">
        <f>IF(T774="","",IF(AND(T774&lt;&gt;'Tabelas auxiliares'!$B$236,T774&lt;&gt;'Tabelas auxiliares'!$B$237),"FOLHA DE PESSOAL",IF(X774='Tabelas auxiliares'!$A$237,"CUSTEIO",IF(X774='Tabelas auxiliares'!$A$236,"INVESTIMENTO","ERRO - VERIFICAR"))))</f>
        <v/>
      </c>
      <c r="Z774" s="66"/>
    </row>
    <row r="775" spans="6:26" x14ac:dyDescent="0.25">
      <c r="F775" s="51" t="str">
        <f>IFERROR(VLOOKUP(D775,'Tabelas auxiliares'!$A$3:$B$61,2,FALSE),"")</f>
        <v/>
      </c>
      <c r="G775" s="51" t="str">
        <f>IFERROR(VLOOKUP($B775,'Tabelas auxiliares'!$A$65:$C$102,2,FALSE),"")</f>
        <v/>
      </c>
      <c r="H775" s="51" t="str">
        <f>IFERROR(VLOOKUP($B775,'Tabelas auxiliares'!$A$65:$C$102,3,FALSE),"")</f>
        <v/>
      </c>
      <c r="X775" s="51" t="str">
        <f t="shared" si="12"/>
        <v/>
      </c>
      <c r="Y775" s="51" t="str">
        <f>IF(T775="","",IF(AND(T775&lt;&gt;'Tabelas auxiliares'!$B$236,T775&lt;&gt;'Tabelas auxiliares'!$B$237),"FOLHA DE PESSOAL",IF(X775='Tabelas auxiliares'!$A$237,"CUSTEIO",IF(X775='Tabelas auxiliares'!$A$236,"INVESTIMENTO","ERRO - VERIFICAR"))))</f>
        <v/>
      </c>
      <c r="Z775" s="66"/>
    </row>
    <row r="776" spans="6:26" x14ac:dyDescent="0.25">
      <c r="F776" s="51" t="str">
        <f>IFERROR(VLOOKUP(D776,'Tabelas auxiliares'!$A$3:$B$61,2,FALSE),"")</f>
        <v/>
      </c>
      <c r="G776" s="51" t="str">
        <f>IFERROR(VLOOKUP($B776,'Tabelas auxiliares'!$A$65:$C$102,2,FALSE),"")</f>
        <v/>
      </c>
      <c r="H776" s="51" t="str">
        <f>IFERROR(VLOOKUP($B776,'Tabelas auxiliares'!$A$65:$C$102,3,FALSE),"")</f>
        <v/>
      </c>
      <c r="X776" s="51" t="str">
        <f t="shared" si="12"/>
        <v/>
      </c>
      <c r="Y776" s="51" t="str">
        <f>IF(T776="","",IF(AND(T776&lt;&gt;'Tabelas auxiliares'!$B$236,T776&lt;&gt;'Tabelas auxiliares'!$B$237),"FOLHA DE PESSOAL",IF(X776='Tabelas auxiliares'!$A$237,"CUSTEIO",IF(X776='Tabelas auxiliares'!$A$236,"INVESTIMENTO","ERRO - VERIFICAR"))))</f>
        <v/>
      </c>
      <c r="Z776" s="66"/>
    </row>
    <row r="777" spans="6:26" x14ac:dyDescent="0.25">
      <c r="F777" s="51" t="str">
        <f>IFERROR(VLOOKUP(D777,'Tabelas auxiliares'!$A$3:$B$61,2,FALSE),"")</f>
        <v/>
      </c>
      <c r="G777" s="51" t="str">
        <f>IFERROR(VLOOKUP($B777,'Tabelas auxiliares'!$A$65:$C$102,2,FALSE),"")</f>
        <v/>
      </c>
      <c r="H777" s="51" t="str">
        <f>IFERROR(VLOOKUP($B777,'Tabelas auxiliares'!$A$65:$C$102,3,FALSE),"")</f>
        <v/>
      </c>
      <c r="X777" s="51" t="str">
        <f t="shared" si="12"/>
        <v/>
      </c>
      <c r="Y777" s="51" t="str">
        <f>IF(T777="","",IF(AND(T777&lt;&gt;'Tabelas auxiliares'!$B$236,T777&lt;&gt;'Tabelas auxiliares'!$B$237),"FOLHA DE PESSOAL",IF(X777='Tabelas auxiliares'!$A$237,"CUSTEIO",IF(X777='Tabelas auxiliares'!$A$236,"INVESTIMENTO","ERRO - VERIFICAR"))))</f>
        <v/>
      </c>
      <c r="Z777" s="66"/>
    </row>
    <row r="778" spans="6:26" x14ac:dyDescent="0.25">
      <c r="F778" s="51" t="str">
        <f>IFERROR(VLOOKUP(D778,'Tabelas auxiliares'!$A$3:$B$61,2,FALSE),"")</f>
        <v/>
      </c>
      <c r="G778" s="51" t="str">
        <f>IFERROR(VLOOKUP($B778,'Tabelas auxiliares'!$A$65:$C$102,2,FALSE),"")</f>
        <v/>
      </c>
      <c r="H778" s="51" t="str">
        <f>IFERROR(VLOOKUP($B778,'Tabelas auxiliares'!$A$65:$C$102,3,FALSE),"")</f>
        <v/>
      </c>
      <c r="X778" s="51" t="str">
        <f t="shared" si="12"/>
        <v/>
      </c>
      <c r="Y778" s="51" t="str">
        <f>IF(T778="","",IF(AND(T778&lt;&gt;'Tabelas auxiliares'!$B$236,T778&lt;&gt;'Tabelas auxiliares'!$B$237),"FOLHA DE PESSOAL",IF(X778='Tabelas auxiliares'!$A$237,"CUSTEIO",IF(X778='Tabelas auxiliares'!$A$236,"INVESTIMENTO","ERRO - VERIFICAR"))))</f>
        <v/>
      </c>
      <c r="Z778" s="66"/>
    </row>
    <row r="779" spans="6:26" x14ac:dyDescent="0.25">
      <c r="F779" s="51" t="str">
        <f>IFERROR(VLOOKUP(D779,'Tabelas auxiliares'!$A$3:$B$61,2,FALSE),"")</f>
        <v/>
      </c>
      <c r="G779" s="51" t="str">
        <f>IFERROR(VLOOKUP($B779,'Tabelas auxiliares'!$A$65:$C$102,2,FALSE),"")</f>
        <v/>
      </c>
      <c r="H779" s="51" t="str">
        <f>IFERROR(VLOOKUP($B779,'Tabelas auxiliares'!$A$65:$C$102,3,FALSE),"")</f>
        <v/>
      </c>
      <c r="X779" s="51" t="str">
        <f t="shared" si="12"/>
        <v/>
      </c>
      <c r="Y779" s="51" t="str">
        <f>IF(T779="","",IF(AND(T779&lt;&gt;'Tabelas auxiliares'!$B$236,T779&lt;&gt;'Tabelas auxiliares'!$B$237),"FOLHA DE PESSOAL",IF(X779='Tabelas auxiliares'!$A$237,"CUSTEIO",IF(X779='Tabelas auxiliares'!$A$236,"INVESTIMENTO","ERRO - VERIFICAR"))))</f>
        <v/>
      </c>
      <c r="Z779" s="66"/>
    </row>
    <row r="780" spans="6:26" x14ac:dyDescent="0.25">
      <c r="F780" s="51" t="str">
        <f>IFERROR(VLOOKUP(D780,'Tabelas auxiliares'!$A$3:$B$61,2,FALSE),"")</f>
        <v/>
      </c>
      <c r="G780" s="51" t="str">
        <f>IFERROR(VLOOKUP($B780,'Tabelas auxiliares'!$A$65:$C$102,2,FALSE),"")</f>
        <v/>
      </c>
      <c r="H780" s="51" t="str">
        <f>IFERROR(VLOOKUP($B780,'Tabelas auxiliares'!$A$65:$C$102,3,FALSE),"")</f>
        <v/>
      </c>
      <c r="X780" s="51" t="str">
        <f t="shared" si="12"/>
        <v/>
      </c>
      <c r="Y780" s="51" t="str">
        <f>IF(T780="","",IF(AND(T780&lt;&gt;'Tabelas auxiliares'!$B$236,T780&lt;&gt;'Tabelas auxiliares'!$B$237),"FOLHA DE PESSOAL",IF(X780='Tabelas auxiliares'!$A$237,"CUSTEIO",IF(X780='Tabelas auxiliares'!$A$236,"INVESTIMENTO","ERRO - VERIFICAR"))))</f>
        <v/>
      </c>
      <c r="Z780" s="66"/>
    </row>
    <row r="781" spans="6:26" x14ac:dyDescent="0.25">
      <c r="F781" s="51" t="str">
        <f>IFERROR(VLOOKUP(D781,'Tabelas auxiliares'!$A$3:$B$61,2,FALSE),"")</f>
        <v/>
      </c>
      <c r="G781" s="51" t="str">
        <f>IFERROR(VLOOKUP($B781,'Tabelas auxiliares'!$A$65:$C$102,2,FALSE),"")</f>
        <v/>
      </c>
      <c r="H781" s="51" t="str">
        <f>IFERROR(VLOOKUP($B781,'Tabelas auxiliares'!$A$65:$C$102,3,FALSE),"")</f>
        <v/>
      </c>
      <c r="X781" s="51" t="str">
        <f t="shared" si="12"/>
        <v/>
      </c>
      <c r="Y781" s="51" t="str">
        <f>IF(T781="","",IF(AND(T781&lt;&gt;'Tabelas auxiliares'!$B$236,T781&lt;&gt;'Tabelas auxiliares'!$B$237),"FOLHA DE PESSOAL",IF(X781='Tabelas auxiliares'!$A$237,"CUSTEIO",IF(X781='Tabelas auxiliares'!$A$236,"INVESTIMENTO","ERRO - VERIFICAR"))))</f>
        <v/>
      </c>
      <c r="Z781" s="66"/>
    </row>
    <row r="782" spans="6:26" x14ac:dyDescent="0.25">
      <c r="F782" s="51" t="str">
        <f>IFERROR(VLOOKUP(D782,'Tabelas auxiliares'!$A$3:$B$61,2,FALSE),"")</f>
        <v/>
      </c>
      <c r="G782" s="51" t="str">
        <f>IFERROR(VLOOKUP($B782,'Tabelas auxiliares'!$A$65:$C$102,2,FALSE),"")</f>
        <v/>
      </c>
      <c r="H782" s="51" t="str">
        <f>IFERROR(VLOOKUP($B782,'Tabelas auxiliares'!$A$65:$C$102,3,FALSE),"")</f>
        <v/>
      </c>
      <c r="X782" s="51" t="str">
        <f t="shared" si="12"/>
        <v/>
      </c>
      <c r="Y782" s="51" t="str">
        <f>IF(T782="","",IF(AND(T782&lt;&gt;'Tabelas auxiliares'!$B$236,T782&lt;&gt;'Tabelas auxiliares'!$B$237),"FOLHA DE PESSOAL",IF(X782='Tabelas auxiliares'!$A$237,"CUSTEIO",IF(X782='Tabelas auxiliares'!$A$236,"INVESTIMENTO","ERRO - VERIFICAR"))))</f>
        <v/>
      </c>
      <c r="Z782" s="66"/>
    </row>
    <row r="783" spans="6:26" x14ac:dyDescent="0.25">
      <c r="F783" s="51" t="str">
        <f>IFERROR(VLOOKUP(D783,'Tabelas auxiliares'!$A$3:$B$61,2,FALSE),"")</f>
        <v/>
      </c>
      <c r="G783" s="51" t="str">
        <f>IFERROR(VLOOKUP($B783,'Tabelas auxiliares'!$A$65:$C$102,2,FALSE),"")</f>
        <v/>
      </c>
      <c r="H783" s="51" t="str">
        <f>IFERROR(VLOOKUP($B783,'Tabelas auxiliares'!$A$65:$C$102,3,FALSE),"")</f>
        <v/>
      </c>
      <c r="X783" s="51" t="str">
        <f t="shared" si="12"/>
        <v/>
      </c>
      <c r="Y783" s="51" t="str">
        <f>IF(T783="","",IF(AND(T783&lt;&gt;'Tabelas auxiliares'!$B$236,T783&lt;&gt;'Tabelas auxiliares'!$B$237),"FOLHA DE PESSOAL",IF(X783='Tabelas auxiliares'!$A$237,"CUSTEIO",IF(X783='Tabelas auxiliares'!$A$236,"INVESTIMENTO","ERRO - VERIFICAR"))))</f>
        <v/>
      </c>
      <c r="Z783" s="66"/>
    </row>
    <row r="784" spans="6:26" x14ac:dyDescent="0.25">
      <c r="F784" s="51" t="str">
        <f>IFERROR(VLOOKUP(D784,'Tabelas auxiliares'!$A$3:$B$61,2,FALSE),"")</f>
        <v/>
      </c>
      <c r="G784" s="51" t="str">
        <f>IFERROR(VLOOKUP($B784,'Tabelas auxiliares'!$A$65:$C$102,2,FALSE),"")</f>
        <v/>
      </c>
      <c r="H784" s="51" t="str">
        <f>IFERROR(VLOOKUP($B784,'Tabelas auxiliares'!$A$65:$C$102,3,FALSE),"")</f>
        <v/>
      </c>
      <c r="X784" s="51" t="str">
        <f t="shared" si="12"/>
        <v/>
      </c>
      <c r="Y784" s="51" t="str">
        <f>IF(T784="","",IF(AND(T784&lt;&gt;'Tabelas auxiliares'!$B$236,T784&lt;&gt;'Tabelas auxiliares'!$B$237),"FOLHA DE PESSOAL",IF(X784='Tabelas auxiliares'!$A$237,"CUSTEIO",IF(X784='Tabelas auxiliares'!$A$236,"INVESTIMENTO","ERRO - VERIFICAR"))))</f>
        <v/>
      </c>
      <c r="Z784" s="66"/>
    </row>
    <row r="785" spans="6:26" x14ac:dyDescent="0.25">
      <c r="F785" s="51" t="str">
        <f>IFERROR(VLOOKUP(D785,'Tabelas auxiliares'!$A$3:$B$61,2,FALSE),"")</f>
        <v/>
      </c>
      <c r="G785" s="51" t="str">
        <f>IFERROR(VLOOKUP($B785,'Tabelas auxiliares'!$A$65:$C$102,2,FALSE),"")</f>
        <v/>
      </c>
      <c r="H785" s="51" t="str">
        <f>IFERROR(VLOOKUP($B785,'Tabelas auxiliares'!$A$65:$C$102,3,FALSE),"")</f>
        <v/>
      </c>
      <c r="X785" s="51" t="str">
        <f t="shared" si="12"/>
        <v/>
      </c>
      <c r="Y785" s="51" t="str">
        <f>IF(T785="","",IF(AND(T785&lt;&gt;'Tabelas auxiliares'!$B$236,T785&lt;&gt;'Tabelas auxiliares'!$B$237),"FOLHA DE PESSOAL",IF(X785='Tabelas auxiliares'!$A$237,"CUSTEIO",IF(X785='Tabelas auxiliares'!$A$236,"INVESTIMENTO","ERRO - VERIFICAR"))))</f>
        <v/>
      </c>
      <c r="Z785" s="66"/>
    </row>
    <row r="786" spans="6:26" x14ac:dyDescent="0.25">
      <c r="F786" s="51" t="str">
        <f>IFERROR(VLOOKUP(D786,'Tabelas auxiliares'!$A$3:$B$61,2,FALSE),"")</f>
        <v/>
      </c>
      <c r="G786" s="51" t="str">
        <f>IFERROR(VLOOKUP($B786,'Tabelas auxiliares'!$A$65:$C$102,2,FALSE),"")</f>
        <v/>
      </c>
      <c r="H786" s="51" t="str">
        <f>IFERROR(VLOOKUP($B786,'Tabelas auxiliares'!$A$65:$C$102,3,FALSE),"")</f>
        <v/>
      </c>
      <c r="X786" s="51" t="str">
        <f t="shared" si="12"/>
        <v/>
      </c>
      <c r="Y786" s="51" t="str">
        <f>IF(T786="","",IF(AND(T786&lt;&gt;'Tabelas auxiliares'!$B$236,T786&lt;&gt;'Tabelas auxiliares'!$B$237),"FOLHA DE PESSOAL",IF(X786='Tabelas auxiliares'!$A$237,"CUSTEIO",IF(X786='Tabelas auxiliares'!$A$236,"INVESTIMENTO","ERRO - VERIFICAR"))))</f>
        <v/>
      </c>
      <c r="Z786" s="66"/>
    </row>
    <row r="787" spans="6:26" x14ac:dyDescent="0.25">
      <c r="F787" s="51" t="str">
        <f>IFERROR(VLOOKUP(D787,'Tabelas auxiliares'!$A$3:$B$61,2,FALSE),"")</f>
        <v/>
      </c>
      <c r="G787" s="51" t="str">
        <f>IFERROR(VLOOKUP($B787,'Tabelas auxiliares'!$A$65:$C$102,2,FALSE),"")</f>
        <v/>
      </c>
      <c r="H787" s="51" t="str">
        <f>IFERROR(VLOOKUP($B787,'Tabelas auxiliares'!$A$65:$C$102,3,FALSE),"")</f>
        <v/>
      </c>
      <c r="X787" s="51" t="str">
        <f t="shared" si="12"/>
        <v/>
      </c>
      <c r="Y787" s="51" t="str">
        <f>IF(T787="","",IF(AND(T787&lt;&gt;'Tabelas auxiliares'!$B$236,T787&lt;&gt;'Tabelas auxiliares'!$B$237),"FOLHA DE PESSOAL",IF(X787='Tabelas auxiliares'!$A$237,"CUSTEIO",IF(X787='Tabelas auxiliares'!$A$236,"INVESTIMENTO","ERRO - VERIFICAR"))))</f>
        <v/>
      </c>
      <c r="Z787" s="66"/>
    </row>
    <row r="788" spans="6:26" x14ac:dyDescent="0.25">
      <c r="F788" s="51" t="str">
        <f>IFERROR(VLOOKUP(D788,'Tabelas auxiliares'!$A$3:$B$61,2,FALSE),"")</f>
        <v/>
      </c>
      <c r="G788" s="51" t="str">
        <f>IFERROR(VLOOKUP($B788,'Tabelas auxiliares'!$A$65:$C$102,2,FALSE),"")</f>
        <v/>
      </c>
      <c r="H788" s="51" t="str">
        <f>IFERROR(VLOOKUP($B788,'Tabelas auxiliares'!$A$65:$C$102,3,FALSE),"")</f>
        <v/>
      </c>
      <c r="X788" s="51" t="str">
        <f t="shared" si="12"/>
        <v/>
      </c>
      <c r="Y788" s="51" t="str">
        <f>IF(T788="","",IF(AND(T788&lt;&gt;'Tabelas auxiliares'!$B$236,T788&lt;&gt;'Tabelas auxiliares'!$B$237),"FOLHA DE PESSOAL",IF(X788='Tabelas auxiliares'!$A$237,"CUSTEIO",IF(X788='Tabelas auxiliares'!$A$236,"INVESTIMENTO","ERRO - VERIFICAR"))))</f>
        <v/>
      </c>
      <c r="Z788" s="66"/>
    </row>
    <row r="789" spans="6:26" x14ac:dyDescent="0.25">
      <c r="F789" s="51" t="str">
        <f>IFERROR(VLOOKUP(D789,'Tabelas auxiliares'!$A$3:$B$61,2,FALSE),"")</f>
        <v/>
      </c>
      <c r="G789" s="51" t="str">
        <f>IFERROR(VLOOKUP($B789,'Tabelas auxiliares'!$A$65:$C$102,2,FALSE),"")</f>
        <v/>
      </c>
      <c r="H789" s="51" t="str">
        <f>IFERROR(VLOOKUP($B789,'Tabelas auxiliares'!$A$65:$C$102,3,FALSE),"")</f>
        <v/>
      </c>
      <c r="X789" s="51" t="str">
        <f t="shared" si="12"/>
        <v/>
      </c>
      <c r="Y789" s="51" t="str">
        <f>IF(T789="","",IF(AND(T789&lt;&gt;'Tabelas auxiliares'!$B$236,T789&lt;&gt;'Tabelas auxiliares'!$B$237),"FOLHA DE PESSOAL",IF(X789='Tabelas auxiliares'!$A$237,"CUSTEIO",IF(X789='Tabelas auxiliares'!$A$236,"INVESTIMENTO","ERRO - VERIFICAR"))))</f>
        <v/>
      </c>
      <c r="Z789" s="66"/>
    </row>
    <row r="790" spans="6:26" x14ac:dyDescent="0.25">
      <c r="F790" s="51" t="str">
        <f>IFERROR(VLOOKUP(D790,'Tabelas auxiliares'!$A$3:$B$61,2,FALSE),"")</f>
        <v/>
      </c>
      <c r="G790" s="51" t="str">
        <f>IFERROR(VLOOKUP($B790,'Tabelas auxiliares'!$A$65:$C$102,2,FALSE),"")</f>
        <v/>
      </c>
      <c r="H790" s="51" t="str">
        <f>IFERROR(VLOOKUP($B790,'Tabelas auxiliares'!$A$65:$C$102,3,FALSE),"")</f>
        <v/>
      </c>
      <c r="X790" s="51" t="str">
        <f t="shared" si="12"/>
        <v/>
      </c>
      <c r="Y790" s="51" t="str">
        <f>IF(T790="","",IF(AND(T790&lt;&gt;'Tabelas auxiliares'!$B$236,T790&lt;&gt;'Tabelas auxiliares'!$B$237),"FOLHA DE PESSOAL",IF(X790='Tabelas auxiliares'!$A$237,"CUSTEIO",IF(X790='Tabelas auxiliares'!$A$236,"INVESTIMENTO","ERRO - VERIFICAR"))))</f>
        <v/>
      </c>
      <c r="Z790" s="66"/>
    </row>
    <row r="791" spans="6:26" x14ac:dyDescent="0.25">
      <c r="F791" s="51" t="str">
        <f>IFERROR(VLOOKUP(D791,'Tabelas auxiliares'!$A$3:$B$61,2,FALSE),"")</f>
        <v/>
      </c>
      <c r="G791" s="51" t="str">
        <f>IFERROR(VLOOKUP($B791,'Tabelas auxiliares'!$A$65:$C$102,2,FALSE),"")</f>
        <v/>
      </c>
      <c r="H791" s="51" t="str">
        <f>IFERROR(VLOOKUP($B791,'Tabelas auxiliares'!$A$65:$C$102,3,FALSE),"")</f>
        <v/>
      </c>
      <c r="X791" s="51" t="str">
        <f t="shared" si="12"/>
        <v/>
      </c>
      <c r="Y791" s="51" t="str">
        <f>IF(T791="","",IF(AND(T791&lt;&gt;'Tabelas auxiliares'!$B$236,T791&lt;&gt;'Tabelas auxiliares'!$B$237),"FOLHA DE PESSOAL",IF(X791='Tabelas auxiliares'!$A$237,"CUSTEIO",IF(X791='Tabelas auxiliares'!$A$236,"INVESTIMENTO","ERRO - VERIFICAR"))))</f>
        <v/>
      </c>
      <c r="Z791" s="66"/>
    </row>
    <row r="792" spans="6:26" x14ac:dyDescent="0.25">
      <c r="F792" s="51" t="str">
        <f>IFERROR(VLOOKUP(D792,'Tabelas auxiliares'!$A$3:$B$61,2,FALSE),"")</f>
        <v/>
      </c>
      <c r="G792" s="51" t="str">
        <f>IFERROR(VLOOKUP($B792,'Tabelas auxiliares'!$A$65:$C$102,2,FALSE),"")</f>
        <v/>
      </c>
      <c r="H792" s="51" t="str">
        <f>IFERROR(VLOOKUP($B792,'Tabelas auxiliares'!$A$65:$C$102,3,FALSE),"")</f>
        <v/>
      </c>
      <c r="X792" s="51" t="str">
        <f t="shared" si="12"/>
        <v/>
      </c>
      <c r="Y792" s="51" t="str">
        <f>IF(T792="","",IF(AND(T792&lt;&gt;'Tabelas auxiliares'!$B$236,T792&lt;&gt;'Tabelas auxiliares'!$B$237),"FOLHA DE PESSOAL",IF(X792='Tabelas auxiliares'!$A$237,"CUSTEIO",IF(X792='Tabelas auxiliares'!$A$236,"INVESTIMENTO","ERRO - VERIFICAR"))))</f>
        <v/>
      </c>
      <c r="Z792" s="66"/>
    </row>
    <row r="793" spans="6:26" x14ac:dyDescent="0.25">
      <c r="F793" s="51" t="str">
        <f>IFERROR(VLOOKUP(D793,'Tabelas auxiliares'!$A$3:$B$61,2,FALSE),"")</f>
        <v/>
      </c>
      <c r="G793" s="51" t="str">
        <f>IFERROR(VLOOKUP($B793,'Tabelas auxiliares'!$A$65:$C$102,2,FALSE),"")</f>
        <v/>
      </c>
      <c r="H793" s="51" t="str">
        <f>IFERROR(VLOOKUP($B793,'Tabelas auxiliares'!$A$65:$C$102,3,FALSE),"")</f>
        <v/>
      </c>
      <c r="X793" s="51" t="str">
        <f t="shared" si="12"/>
        <v/>
      </c>
      <c r="Y793" s="51" t="str">
        <f>IF(T793="","",IF(AND(T793&lt;&gt;'Tabelas auxiliares'!$B$236,T793&lt;&gt;'Tabelas auxiliares'!$B$237),"FOLHA DE PESSOAL",IF(X793='Tabelas auxiliares'!$A$237,"CUSTEIO",IF(X793='Tabelas auxiliares'!$A$236,"INVESTIMENTO","ERRO - VERIFICAR"))))</f>
        <v/>
      </c>
      <c r="Z793" s="66"/>
    </row>
    <row r="794" spans="6:26" x14ac:dyDescent="0.25">
      <c r="F794" s="51" t="str">
        <f>IFERROR(VLOOKUP(D794,'Tabelas auxiliares'!$A$3:$B$61,2,FALSE),"")</f>
        <v/>
      </c>
      <c r="G794" s="51" t="str">
        <f>IFERROR(VLOOKUP($B794,'Tabelas auxiliares'!$A$65:$C$102,2,FALSE),"")</f>
        <v/>
      </c>
      <c r="H794" s="51" t="str">
        <f>IFERROR(VLOOKUP($B794,'Tabelas auxiliares'!$A$65:$C$102,3,FALSE),"")</f>
        <v/>
      </c>
      <c r="X794" s="51" t="str">
        <f t="shared" si="12"/>
        <v/>
      </c>
      <c r="Y794" s="51" t="str">
        <f>IF(T794="","",IF(AND(T794&lt;&gt;'Tabelas auxiliares'!$B$236,T794&lt;&gt;'Tabelas auxiliares'!$B$237),"FOLHA DE PESSOAL",IF(X794='Tabelas auxiliares'!$A$237,"CUSTEIO",IF(X794='Tabelas auxiliares'!$A$236,"INVESTIMENTO","ERRO - VERIFICAR"))))</f>
        <v/>
      </c>
      <c r="Z794" s="66"/>
    </row>
    <row r="795" spans="6:26" x14ac:dyDescent="0.25">
      <c r="F795" s="51" t="str">
        <f>IFERROR(VLOOKUP(D795,'Tabelas auxiliares'!$A$3:$B$61,2,FALSE),"")</f>
        <v/>
      </c>
      <c r="G795" s="51" t="str">
        <f>IFERROR(VLOOKUP($B795,'Tabelas auxiliares'!$A$65:$C$102,2,FALSE),"")</f>
        <v/>
      </c>
      <c r="H795" s="51" t="str">
        <f>IFERROR(VLOOKUP($B795,'Tabelas auxiliares'!$A$65:$C$102,3,FALSE),"")</f>
        <v/>
      </c>
      <c r="X795" s="51" t="str">
        <f t="shared" si="12"/>
        <v/>
      </c>
      <c r="Y795" s="51" t="str">
        <f>IF(T795="","",IF(AND(T795&lt;&gt;'Tabelas auxiliares'!$B$236,T795&lt;&gt;'Tabelas auxiliares'!$B$237),"FOLHA DE PESSOAL",IF(X795='Tabelas auxiliares'!$A$237,"CUSTEIO",IF(X795='Tabelas auxiliares'!$A$236,"INVESTIMENTO","ERRO - VERIFICAR"))))</f>
        <v/>
      </c>
      <c r="Z795" s="66"/>
    </row>
    <row r="796" spans="6:26" x14ac:dyDescent="0.25">
      <c r="F796" s="51" t="str">
        <f>IFERROR(VLOOKUP(D796,'Tabelas auxiliares'!$A$3:$B$61,2,FALSE),"")</f>
        <v/>
      </c>
      <c r="G796" s="51" t="str">
        <f>IFERROR(VLOOKUP($B796,'Tabelas auxiliares'!$A$65:$C$102,2,FALSE),"")</f>
        <v/>
      </c>
      <c r="H796" s="51" t="str">
        <f>IFERROR(VLOOKUP($B796,'Tabelas auxiliares'!$A$65:$C$102,3,FALSE),"")</f>
        <v/>
      </c>
      <c r="X796" s="51" t="str">
        <f t="shared" si="12"/>
        <v/>
      </c>
      <c r="Y796" s="51" t="str">
        <f>IF(T796="","",IF(AND(T796&lt;&gt;'Tabelas auxiliares'!$B$236,T796&lt;&gt;'Tabelas auxiliares'!$B$237),"FOLHA DE PESSOAL",IF(X796='Tabelas auxiliares'!$A$237,"CUSTEIO",IF(X796='Tabelas auxiliares'!$A$236,"INVESTIMENTO","ERRO - VERIFICAR"))))</f>
        <v/>
      </c>
      <c r="Z796" s="66"/>
    </row>
    <row r="797" spans="6:26" x14ac:dyDescent="0.25">
      <c r="F797" s="51" t="str">
        <f>IFERROR(VLOOKUP(D797,'Tabelas auxiliares'!$A$3:$B$61,2,FALSE),"")</f>
        <v/>
      </c>
      <c r="G797" s="51" t="str">
        <f>IFERROR(VLOOKUP($B797,'Tabelas auxiliares'!$A$65:$C$102,2,FALSE),"")</f>
        <v/>
      </c>
      <c r="H797" s="51" t="str">
        <f>IFERROR(VLOOKUP($B797,'Tabelas auxiliares'!$A$65:$C$102,3,FALSE),"")</f>
        <v/>
      </c>
      <c r="X797" s="51" t="str">
        <f t="shared" si="12"/>
        <v/>
      </c>
      <c r="Y797" s="51" t="str">
        <f>IF(T797="","",IF(AND(T797&lt;&gt;'Tabelas auxiliares'!$B$236,T797&lt;&gt;'Tabelas auxiliares'!$B$237),"FOLHA DE PESSOAL",IF(X797='Tabelas auxiliares'!$A$237,"CUSTEIO",IF(X797='Tabelas auxiliares'!$A$236,"INVESTIMENTO","ERRO - VERIFICAR"))))</f>
        <v/>
      </c>
      <c r="Z797" s="66"/>
    </row>
    <row r="798" spans="6:26" x14ac:dyDescent="0.25">
      <c r="F798" s="51" t="str">
        <f>IFERROR(VLOOKUP(D798,'Tabelas auxiliares'!$A$3:$B$61,2,FALSE),"")</f>
        <v/>
      </c>
      <c r="G798" s="51" t="str">
        <f>IFERROR(VLOOKUP($B798,'Tabelas auxiliares'!$A$65:$C$102,2,FALSE),"")</f>
        <v/>
      </c>
      <c r="H798" s="51" t="str">
        <f>IFERROR(VLOOKUP($B798,'Tabelas auxiliares'!$A$65:$C$102,3,FALSE),"")</f>
        <v/>
      </c>
      <c r="X798" s="51" t="str">
        <f t="shared" si="12"/>
        <v/>
      </c>
      <c r="Y798" s="51" t="str">
        <f>IF(T798="","",IF(AND(T798&lt;&gt;'Tabelas auxiliares'!$B$236,T798&lt;&gt;'Tabelas auxiliares'!$B$237),"FOLHA DE PESSOAL",IF(X798='Tabelas auxiliares'!$A$237,"CUSTEIO",IF(X798='Tabelas auxiliares'!$A$236,"INVESTIMENTO","ERRO - VERIFICAR"))))</f>
        <v/>
      </c>
      <c r="Z798" s="66"/>
    </row>
    <row r="799" spans="6:26" x14ac:dyDescent="0.25">
      <c r="F799" s="51" t="str">
        <f>IFERROR(VLOOKUP(D799,'Tabelas auxiliares'!$A$3:$B$61,2,FALSE),"")</f>
        <v/>
      </c>
      <c r="G799" s="51" t="str">
        <f>IFERROR(VLOOKUP($B799,'Tabelas auxiliares'!$A$65:$C$102,2,FALSE),"")</f>
        <v/>
      </c>
      <c r="H799" s="51" t="str">
        <f>IFERROR(VLOOKUP($B799,'Tabelas auxiliares'!$A$65:$C$102,3,FALSE),"")</f>
        <v/>
      </c>
      <c r="X799" s="51" t="str">
        <f t="shared" si="12"/>
        <v/>
      </c>
      <c r="Y799" s="51" t="str">
        <f>IF(T799="","",IF(AND(T799&lt;&gt;'Tabelas auxiliares'!$B$236,T799&lt;&gt;'Tabelas auxiliares'!$B$237),"FOLHA DE PESSOAL",IF(X799='Tabelas auxiliares'!$A$237,"CUSTEIO",IF(X799='Tabelas auxiliares'!$A$236,"INVESTIMENTO","ERRO - VERIFICAR"))))</f>
        <v/>
      </c>
      <c r="Z799" s="66"/>
    </row>
    <row r="800" spans="6:26" x14ac:dyDescent="0.25">
      <c r="F800" s="51" t="str">
        <f>IFERROR(VLOOKUP(D800,'Tabelas auxiliares'!$A$3:$B$61,2,FALSE),"")</f>
        <v/>
      </c>
      <c r="G800" s="51" t="str">
        <f>IFERROR(VLOOKUP($B800,'Tabelas auxiliares'!$A$65:$C$102,2,FALSE),"")</f>
        <v/>
      </c>
      <c r="H800" s="51" t="str">
        <f>IFERROR(VLOOKUP($B800,'Tabelas auxiliares'!$A$65:$C$102,3,FALSE),"")</f>
        <v/>
      </c>
      <c r="X800" s="51" t="str">
        <f t="shared" si="12"/>
        <v/>
      </c>
      <c r="Y800" s="51" t="str">
        <f>IF(T800="","",IF(AND(T800&lt;&gt;'Tabelas auxiliares'!$B$236,T800&lt;&gt;'Tabelas auxiliares'!$B$237),"FOLHA DE PESSOAL",IF(X800='Tabelas auxiliares'!$A$237,"CUSTEIO",IF(X800='Tabelas auxiliares'!$A$236,"INVESTIMENTO","ERRO - VERIFICAR"))))</f>
        <v/>
      </c>
      <c r="Z800" s="66"/>
    </row>
    <row r="801" spans="6:26" x14ac:dyDescent="0.25">
      <c r="F801" s="51" t="str">
        <f>IFERROR(VLOOKUP(D801,'Tabelas auxiliares'!$A$3:$B$61,2,FALSE),"")</f>
        <v/>
      </c>
      <c r="G801" s="51" t="str">
        <f>IFERROR(VLOOKUP($B801,'Tabelas auxiliares'!$A$65:$C$102,2,FALSE),"")</f>
        <v/>
      </c>
      <c r="H801" s="51" t="str">
        <f>IFERROR(VLOOKUP($B801,'Tabelas auxiliares'!$A$65:$C$102,3,FALSE),"")</f>
        <v/>
      </c>
      <c r="X801" s="51" t="str">
        <f t="shared" si="12"/>
        <v/>
      </c>
      <c r="Y801" s="51" t="str">
        <f>IF(T801="","",IF(AND(T801&lt;&gt;'Tabelas auxiliares'!$B$236,T801&lt;&gt;'Tabelas auxiliares'!$B$237),"FOLHA DE PESSOAL",IF(X801='Tabelas auxiliares'!$A$237,"CUSTEIO",IF(X801='Tabelas auxiliares'!$A$236,"INVESTIMENTO","ERRO - VERIFICAR"))))</f>
        <v/>
      </c>
      <c r="Z801" s="66"/>
    </row>
    <row r="802" spans="6:26" x14ac:dyDescent="0.25">
      <c r="F802" s="51" t="str">
        <f>IFERROR(VLOOKUP(D802,'Tabelas auxiliares'!$A$3:$B$61,2,FALSE),"")</f>
        <v/>
      </c>
      <c r="G802" s="51" t="str">
        <f>IFERROR(VLOOKUP($B802,'Tabelas auxiliares'!$A$65:$C$102,2,FALSE),"")</f>
        <v/>
      </c>
      <c r="H802" s="51" t="str">
        <f>IFERROR(VLOOKUP($B802,'Tabelas auxiliares'!$A$65:$C$102,3,FALSE),"")</f>
        <v/>
      </c>
      <c r="X802" s="51" t="str">
        <f t="shared" si="12"/>
        <v/>
      </c>
      <c r="Y802" s="51" t="str">
        <f>IF(T802="","",IF(AND(T802&lt;&gt;'Tabelas auxiliares'!$B$236,T802&lt;&gt;'Tabelas auxiliares'!$B$237),"FOLHA DE PESSOAL",IF(X802='Tabelas auxiliares'!$A$237,"CUSTEIO",IF(X802='Tabelas auxiliares'!$A$236,"INVESTIMENTO","ERRO - VERIFICAR"))))</f>
        <v/>
      </c>
      <c r="Z802" s="66"/>
    </row>
    <row r="803" spans="6:26" x14ac:dyDescent="0.25">
      <c r="F803" s="51" t="str">
        <f>IFERROR(VLOOKUP(D803,'Tabelas auxiliares'!$A$3:$B$61,2,FALSE),"")</f>
        <v/>
      </c>
      <c r="G803" s="51" t="str">
        <f>IFERROR(VLOOKUP($B803,'Tabelas auxiliares'!$A$65:$C$102,2,FALSE),"")</f>
        <v/>
      </c>
      <c r="H803" s="51" t="str">
        <f>IFERROR(VLOOKUP($B803,'Tabelas auxiliares'!$A$65:$C$102,3,FALSE),"")</f>
        <v/>
      </c>
      <c r="X803" s="51" t="str">
        <f t="shared" si="12"/>
        <v/>
      </c>
      <c r="Y803" s="51" t="str">
        <f>IF(T803="","",IF(AND(T803&lt;&gt;'Tabelas auxiliares'!$B$236,T803&lt;&gt;'Tabelas auxiliares'!$B$237),"FOLHA DE PESSOAL",IF(X803='Tabelas auxiliares'!$A$237,"CUSTEIO",IF(X803='Tabelas auxiliares'!$A$236,"INVESTIMENTO","ERRO - VERIFICAR"))))</f>
        <v/>
      </c>
      <c r="Z803" s="66"/>
    </row>
    <row r="804" spans="6:26" x14ac:dyDescent="0.25">
      <c r="F804" s="51" t="str">
        <f>IFERROR(VLOOKUP(D804,'Tabelas auxiliares'!$A$3:$B$61,2,FALSE),"")</f>
        <v/>
      </c>
      <c r="G804" s="51" t="str">
        <f>IFERROR(VLOOKUP($B804,'Tabelas auxiliares'!$A$65:$C$102,2,FALSE),"")</f>
        <v/>
      </c>
      <c r="H804" s="51" t="str">
        <f>IFERROR(VLOOKUP($B804,'Tabelas auxiliares'!$A$65:$C$102,3,FALSE),"")</f>
        <v/>
      </c>
      <c r="X804" s="51" t="str">
        <f t="shared" si="12"/>
        <v/>
      </c>
      <c r="Y804" s="51" t="str">
        <f>IF(T804="","",IF(AND(T804&lt;&gt;'Tabelas auxiliares'!$B$236,T804&lt;&gt;'Tabelas auxiliares'!$B$237),"FOLHA DE PESSOAL",IF(X804='Tabelas auxiliares'!$A$237,"CUSTEIO",IF(X804='Tabelas auxiliares'!$A$236,"INVESTIMENTO","ERRO - VERIFICAR"))))</f>
        <v/>
      </c>
      <c r="Z804" s="66"/>
    </row>
    <row r="805" spans="6:26" x14ac:dyDescent="0.25">
      <c r="F805" s="51" t="str">
        <f>IFERROR(VLOOKUP(D805,'Tabelas auxiliares'!$A$3:$B$61,2,FALSE),"")</f>
        <v/>
      </c>
      <c r="G805" s="51" t="str">
        <f>IFERROR(VLOOKUP($B805,'Tabelas auxiliares'!$A$65:$C$102,2,FALSE),"")</f>
        <v/>
      </c>
      <c r="H805" s="51" t="str">
        <f>IFERROR(VLOOKUP($B805,'Tabelas auxiliares'!$A$65:$C$102,3,FALSE),"")</f>
        <v/>
      </c>
      <c r="X805" s="51" t="str">
        <f t="shared" si="12"/>
        <v/>
      </c>
      <c r="Y805" s="51" t="str">
        <f>IF(T805="","",IF(AND(T805&lt;&gt;'Tabelas auxiliares'!$B$236,T805&lt;&gt;'Tabelas auxiliares'!$B$237),"FOLHA DE PESSOAL",IF(X805='Tabelas auxiliares'!$A$237,"CUSTEIO",IF(X805='Tabelas auxiliares'!$A$236,"INVESTIMENTO","ERRO - VERIFICAR"))))</f>
        <v/>
      </c>
      <c r="Z805" s="66"/>
    </row>
    <row r="806" spans="6:26" x14ac:dyDescent="0.25">
      <c r="F806" s="51" t="str">
        <f>IFERROR(VLOOKUP(D806,'Tabelas auxiliares'!$A$3:$B$61,2,FALSE),"")</f>
        <v/>
      </c>
      <c r="G806" s="51" t="str">
        <f>IFERROR(VLOOKUP($B806,'Tabelas auxiliares'!$A$65:$C$102,2,FALSE),"")</f>
        <v/>
      </c>
      <c r="H806" s="51" t="str">
        <f>IFERROR(VLOOKUP($B806,'Tabelas auxiliares'!$A$65:$C$102,3,FALSE),"")</f>
        <v/>
      </c>
      <c r="X806" s="51" t="str">
        <f t="shared" si="12"/>
        <v/>
      </c>
      <c r="Y806" s="51" t="str">
        <f>IF(T806="","",IF(AND(T806&lt;&gt;'Tabelas auxiliares'!$B$236,T806&lt;&gt;'Tabelas auxiliares'!$B$237),"FOLHA DE PESSOAL",IF(X806='Tabelas auxiliares'!$A$237,"CUSTEIO",IF(X806='Tabelas auxiliares'!$A$236,"INVESTIMENTO","ERRO - VERIFICAR"))))</f>
        <v/>
      </c>
      <c r="Z806" s="66"/>
    </row>
    <row r="807" spans="6:26" x14ac:dyDescent="0.25">
      <c r="F807" s="51" t="str">
        <f>IFERROR(VLOOKUP(D807,'Tabelas auxiliares'!$A$3:$B$61,2,FALSE),"")</f>
        <v/>
      </c>
      <c r="G807" s="51" t="str">
        <f>IFERROR(VLOOKUP($B807,'Tabelas auxiliares'!$A$65:$C$102,2,FALSE),"")</f>
        <v/>
      </c>
      <c r="H807" s="51" t="str">
        <f>IFERROR(VLOOKUP($B807,'Tabelas auxiliares'!$A$65:$C$102,3,FALSE),"")</f>
        <v/>
      </c>
      <c r="X807" s="51" t="str">
        <f t="shared" si="12"/>
        <v/>
      </c>
      <c r="Y807" s="51" t="str">
        <f>IF(T807="","",IF(AND(T807&lt;&gt;'Tabelas auxiliares'!$B$236,T807&lt;&gt;'Tabelas auxiliares'!$B$237),"FOLHA DE PESSOAL",IF(X807='Tabelas auxiliares'!$A$237,"CUSTEIO",IF(X807='Tabelas auxiliares'!$A$236,"INVESTIMENTO","ERRO - VERIFICAR"))))</f>
        <v/>
      </c>
      <c r="Z807" s="66"/>
    </row>
    <row r="808" spans="6:26" x14ac:dyDescent="0.25">
      <c r="F808" s="51" t="str">
        <f>IFERROR(VLOOKUP(D808,'Tabelas auxiliares'!$A$3:$B$61,2,FALSE),"")</f>
        <v/>
      </c>
      <c r="G808" s="51" t="str">
        <f>IFERROR(VLOOKUP($B808,'Tabelas auxiliares'!$A$65:$C$102,2,FALSE),"")</f>
        <v/>
      </c>
      <c r="H808" s="51" t="str">
        <f>IFERROR(VLOOKUP($B808,'Tabelas auxiliares'!$A$65:$C$102,3,FALSE),"")</f>
        <v/>
      </c>
      <c r="X808" s="51" t="str">
        <f t="shared" si="12"/>
        <v/>
      </c>
      <c r="Y808" s="51" t="str">
        <f>IF(T808="","",IF(AND(T808&lt;&gt;'Tabelas auxiliares'!$B$236,T808&lt;&gt;'Tabelas auxiliares'!$B$237),"FOLHA DE PESSOAL",IF(X808='Tabelas auxiliares'!$A$237,"CUSTEIO",IF(X808='Tabelas auxiliares'!$A$236,"INVESTIMENTO","ERRO - VERIFICAR"))))</f>
        <v/>
      </c>
      <c r="Z808" s="66"/>
    </row>
    <row r="809" spans="6:26" x14ac:dyDescent="0.25">
      <c r="F809" s="51" t="str">
        <f>IFERROR(VLOOKUP(D809,'Tabelas auxiliares'!$A$3:$B$61,2,FALSE),"")</f>
        <v/>
      </c>
      <c r="G809" s="51" t="str">
        <f>IFERROR(VLOOKUP($B809,'Tabelas auxiliares'!$A$65:$C$102,2,FALSE),"")</f>
        <v/>
      </c>
      <c r="H809" s="51" t="str">
        <f>IFERROR(VLOOKUP($B809,'Tabelas auxiliares'!$A$65:$C$102,3,FALSE),"")</f>
        <v/>
      </c>
      <c r="X809" s="51" t="str">
        <f t="shared" si="12"/>
        <v/>
      </c>
      <c r="Y809" s="51" t="str">
        <f>IF(T809="","",IF(AND(T809&lt;&gt;'Tabelas auxiliares'!$B$236,T809&lt;&gt;'Tabelas auxiliares'!$B$237),"FOLHA DE PESSOAL",IF(X809='Tabelas auxiliares'!$A$237,"CUSTEIO",IF(X809='Tabelas auxiliares'!$A$236,"INVESTIMENTO","ERRO - VERIFICAR"))))</f>
        <v/>
      </c>
      <c r="Z809" s="66"/>
    </row>
    <row r="810" spans="6:26" x14ac:dyDescent="0.25">
      <c r="F810" s="51" t="str">
        <f>IFERROR(VLOOKUP(D810,'Tabelas auxiliares'!$A$3:$B$61,2,FALSE),"")</f>
        <v/>
      </c>
      <c r="G810" s="51" t="str">
        <f>IFERROR(VLOOKUP($B810,'Tabelas auxiliares'!$A$65:$C$102,2,FALSE),"")</f>
        <v/>
      </c>
      <c r="H810" s="51" t="str">
        <f>IFERROR(VLOOKUP($B810,'Tabelas auxiliares'!$A$65:$C$102,3,FALSE),"")</f>
        <v/>
      </c>
      <c r="X810" s="51" t="str">
        <f t="shared" si="12"/>
        <v/>
      </c>
      <c r="Y810" s="51" t="str">
        <f>IF(T810="","",IF(AND(T810&lt;&gt;'Tabelas auxiliares'!$B$236,T810&lt;&gt;'Tabelas auxiliares'!$B$237),"FOLHA DE PESSOAL",IF(X810='Tabelas auxiliares'!$A$237,"CUSTEIO",IF(X810='Tabelas auxiliares'!$A$236,"INVESTIMENTO","ERRO - VERIFICAR"))))</f>
        <v/>
      </c>
      <c r="Z810" s="66"/>
    </row>
    <row r="811" spans="6:26" x14ac:dyDescent="0.25">
      <c r="F811" s="51" t="str">
        <f>IFERROR(VLOOKUP(D811,'Tabelas auxiliares'!$A$3:$B$61,2,FALSE),"")</f>
        <v/>
      </c>
      <c r="G811" s="51" t="str">
        <f>IFERROR(VLOOKUP($B811,'Tabelas auxiliares'!$A$65:$C$102,2,FALSE),"")</f>
        <v/>
      </c>
      <c r="H811" s="51" t="str">
        <f>IFERROR(VLOOKUP($B811,'Tabelas auxiliares'!$A$65:$C$102,3,FALSE),"")</f>
        <v/>
      </c>
      <c r="X811" s="51" t="str">
        <f t="shared" si="12"/>
        <v/>
      </c>
      <c r="Y811" s="51" t="str">
        <f>IF(T811="","",IF(AND(T811&lt;&gt;'Tabelas auxiliares'!$B$236,T811&lt;&gt;'Tabelas auxiliares'!$B$237),"FOLHA DE PESSOAL",IF(X811='Tabelas auxiliares'!$A$237,"CUSTEIO",IF(X811='Tabelas auxiliares'!$A$236,"INVESTIMENTO","ERRO - VERIFICAR"))))</f>
        <v/>
      </c>
      <c r="Z811" s="66"/>
    </row>
    <row r="812" spans="6:26" x14ac:dyDescent="0.25">
      <c r="F812" s="51" t="str">
        <f>IFERROR(VLOOKUP(D812,'Tabelas auxiliares'!$A$3:$B$61,2,FALSE),"")</f>
        <v/>
      </c>
      <c r="G812" s="51" t="str">
        <f>IFERROR(VLOOKUP($B812,'Tabelas auxiliares'!$A$65:$C$102,2,FALSE),"")</f>
        <v/>
      </c>
      <c r="H812" s="51" t="str">
        <f>IFERROR(VLOOKUP($B812,'Tabelas auxiliares'!$A$65:$C$102,3,FALSE),"")</f>
        <v/>
      </c>
      <c r="X812" s="51" t="str">
        <f t="shared" si="12"/>
        <v/>
      </c>
      <c r="Y812" s="51" t="str">
        <f>IF(T812="","",IF(AND(T812&lt;&gt;'Tabelas auxiliares'!$B$236,T812&lt;&gt;'Tabelas auxiliares'!$B$237),"FOLHA DE PESSOAL",IF(X812='Tabelas auxiliares'!$A$237,"CUSTEIO",IF(X812='Tabelas auxiliares'!$A$236,"INVESTIMENTO","ERRO - VERIFICAR"))))</f>
        <v/>
      </c>
      <c r="Z812" s="66"/>
    </row>
    <row r="813" spans="6:26" x14ac:dyDescent="0.25">
      <c r="F813" s="51" t="str">
        <f>IFERROR(VLOOKUP(D813,'Tabelas auxiliares'!$A$3:$B$61,2,FALSE),"")</f>
        <v/>
      </c>
      <c r="G813" s="51" t="str">
        <f>IFERROR(VLOOKUP($B813,'Tabelas auxiliares'!$A$65:$C$102,2,FALSE),"")</f>
        <v/>
      </c>
      <c r="H813" s="51" t="str">
        <f>IFERROR(VLOOKUP($B813,'Tabelas auxiliares'!$A$65:$C$102,3,FALSE),"")</f>
        <v/>
      </c>
      <c r="X813" s="51" t="str">
        <f t="shared" si="12"/>
        <v/>
      </c>
      <c r="Y813" s="51" t="str">
        <f>IF(T813="","",IF(AND(T813&lt;&gt;'Tabelas auxiliares'!$B$236,T813&lt;&gt;'Tabelas auxiliares'!$B$237),"FOLHA DE PESSOAL",IF(X813='Tabelas auxiliares'!$A$237,"CUSTEIO",IF(X813='Tabelas auxiliares'!$A$236,"INVESTIMENTO","ERRO - VERIFICAR"))))</f>
        <v/>
      </c>
      <c r="Z813" s="66"/>
    </row>
    <row r="814" spans="6:26" x14ac:dyDescent="0.25">
      <c r="F814" s="51" t="str">
        <f>IFERROR(VLOOKUP(D814,'Tabelas auxiliares'!$A$3:$B$61,2,FALSE),"")</f>
        <v/>
      </c>
      <c r="G814" s="51" t="str">
        <f>IFERROR(VLOOKUP($B814,'Tabelas auxiliares'!$A$65:$C$102,2,FALSE),"")</f>
        <v/>
      </c>
      <c r="H814" s="51" t="str">
        <f>IFERROR(VLOOKUP($B814,'Tabelas auxiliares'!$A$65:$C$102,3,FALSE),"")</f>
        <v/>
      </c>
      <c r="X814" s="51" t="str">
        <f t="shared" si="12"/>
        <v/>
      </c>
      <c r="Y814" s="51" t="str">
        <f>IF(T814="","",IF(AND(T814&lt;&gt;'Tabelas auxiliares'!$B$236,T814&lt;&gt;'Tabelas auxiliares'!$B$237),"FOLHA DE PESSOAL",IF(X814='Tabelas auxiliares'!$A$237,"CUSTEIO",IF(X814='Tabelas auxiliares'!$A$236,"INVESTIMENTO","ERRO - VERIFICAR"))))</f>
        <v/>
      </c>
      <c r="Z814" s="66"/>
    </row>
    <row r="815" spans="6:26" x14ac:dyDescent="0.25">
      <c r="F815" s="51" t="str">
        <f>IFERROR(VLOOKUP(D815,'Tabelas auxiliares'!$A$3:$B$61,2,FALSE),"")</f>
        <v/>
      </c>
      <c r="G815" s="51" t="str">
        <f>IFERROR(VLOOKUP($B815,'Tabelas auxiliares'!$A$65:$C$102,2,FALSE),"")</f>
        <v/>
      </c>
      <c r="H815" s="51" t="str">
        <f>IFERROR(VLOOKUP($B815,'Tabelas auxiliares'!$A$65:$C$102,3,FALSE),"")</f>
        <v/>
      </c>
      <c r="X815" s="51" t="str">
        <f t="shared" si="12"/>
        <v/>
      </c>
      <c r="Y815" s="51" t="str">
        <f>IF(T815="","",IF(AND(T815&lt;&gt;'Tabelas auxiliares'!$B$236,T815&lt;&gt;'Tabelas auxiliares'!$B$237),"FOLHA DE PESSOAL",IF(X815='Tabelas auxiliares'!$A$237,"CUSTEIO",IF(X815='Tabelas auxiliares'!$A$236,"INVESTIMENTO","ERRO - VERIFICAR"))))</f>
        <v/>
      </c>
      <c r="Z815" s="66"/>
    </row>
    <row r="816" spans="6:26" x14ac:dyDescent="0.25">
      <c r="F816" s="51" t="str">
        <f>IFERROR(VLOOKUP(D816,'Tabelas auxiliares'!$A$3:$B$61,2,FALSE),"")</f>
        <v/>
      </c>
      <c r="G816" s="51" t="str">
        <f>IFERROR(VLOOKUP($B816,'Tabelas auxiliares'!$A$65:$C$102,2,FALSE),"")</f>
        <v/>
      </c>
      <c r="H816" s="51" t="str">
        <f>IFERROR(VLOOKUP($B816,'Tabelas auxiliares'!$A$65:$C$102,3,FALSE),"")</f>
        <v/>
      </c>
      <c r="X816" s="51" t="str">
        <f t="shared" si="12"/>
        <v/>
      </c>
      <c r="Y816" s="51" t="str">
        <f>IF(T816="","",IF(AND(T816&lt;&gt;'Tabelas auxiliares'!$B$236,T816&lt;&gt;'Tabelas auxiliares'!$B$237),"FOLHA DE PESSOAL",IF(X816='Tabelas auxiliares'!$A$237,"CUSTEIO",IF(X816='Tabelas auxiliares'!$A$236,"INVESTIMENTO","ERRO - VERIFICAR"))))</f>
        <v/>
      </c>
      <c r="Z816" s="66"/>
    </row>
    <row r="817" spans="6:26" x14ac:dyDescent="0.25">
      <c r="F817" s="51" t="str">
        <f>IFERROR(VLOOKUP(D817,'Tabelas auxiliares'!$A$3:$B$61,2,FALSE),"")</f>
        <v/>
      </c>
      <c r="G817" s="51" t="str">
        <f>IFERROR(VLOOKUP($B817,'Tabelas auxiliares'!$A$65:$C$102,2,FALSE),"")</f>
        <v/>
      </c>
      <c r="H817" s="51" t="str">
        <f>IFERROR(VLOOKUP($B817,'Tabelas auxiliares'!$A$65:$C$102,3,FALSE),"")</f>
        <v/>
      </c>
      <c r="X817" s="51" t="str">
        <f t="shared" si="12"/>
        <v/>
      </c>
      <c r="Y817" s="51" t="str">
        <f>IF(T817="","",IF(AND(T817&lt;&gt;'Tabelas auxiliares'!$B$236,T817&lt;&gt;'Tabelas auxiliares'!$B$237),"FOLHA DE PESSOAL",IF(X817='Tabelas auxiliares'!$A$237,"CUSTEIO",IF(X817='Tabelas auxiliares'!$A$236,"INVESTIMENTO","ERRO - VERIFICAR"))))</f>
        <v/>
      </c>
      <c r="Z817" s="66"/>
    </row>
    <row r="818" spans="6:26" x14ac:dyDescent="0.25">
      <c r="F818" s="51" t="str">
        <f>IFERROR(VLOOKUP(D818,'Tabelas auxiliares'!$A$3:$B$61,2,FALSE),"")</f>
        <v/>
      </c>
      <c r="G818" s="51" t="str">
        <f>IFERROR(VLOOKUP($B818,'Tabelas auxiliares'!$A$65:$C$102,2,FALSE),"")</f>
        <v/>
      </c>
      <c r="H818" s="51" t="str">
        <f>IFERROR(VLOOKUP($B818,'Tabelas auxiliares'!$A$65:$C$102,3,FALSE),"")</f>
        <v/>
      </c>
      <c r="X818" s="51" t="str">
        <f t="shared" si="12"/>
        <v/>
      </c>
      <c r="Y818" s="51" t="str">
        <f>IF(T818="","",IF(AND(T818&lt;&gt;'Tabelas auxiliares'!$B$236,T818&lt;&gt;'Tabelas auxiliares'!$B$237),"FOLHA DE PESSOAL",IF(X818='Tabelas auxiliares'!$A$237,"CUSTEIO",IF(X818='Tabelas auxiliares'!$A$236,"INVESTIMENTO","ERRO - VERIFICAR"))))</f>
        <v/>
      </c>
      <c r="Z818" s="66"/>
    </row>
    <row r="819" spans="6:26" x14ac:dyDescent="0.25">
      <c r="F819" s="51" t="str">
        <f>IFERROR(VLOOKUP(D819,'Tabelas auxiliares'!$A$3:$B$61,2,FALSE),"")</f>
        <v/>
      </c>
      <c r="G819" s="51" t="str">
        <f>IFERROR(VLOOKUP($B819,'Tabelas auxiliares'!$A$65:$C$102,2,FALSE),"")</f>
        <v/>
      </c>
      <c r="H819" s="51" t="str">
        <f>IFERROR(VLOOKUP($B819,'Tabelas auxiliares'!$A$65:$C$102,3,FALSE),"")</f>
        <v/>
      </c>
      <c r="X819" s="51" t="str">
        <f t="shared" si="12"/>
        <v/>
      </c>
      <c r="Y819" s="51" t="str">
        <f>IF(T819="","",IF(AND(T819&lt;&gt;'Tabelas auxiliares'!$B$236,T819&lt;&gt;'Tabelas auxiliares'!$B$237),"FOLHA DE PESSOAL",IF(X819='Tabelas auxiliares'!$A$237,"CUSTEIO",IF(X819='Tabelas auxiliares'!$A$236,"INVESTIMENTO","ERRO - VERIFICAR"))))</f>
        <v/>
      </c>
      <c r="Z819" s="66"/>
    </row>
    <row r="820" spans="6:26" x14ac:dyDescent="0.25">
      <c r="F820" s="51" t="str">
        <f>IFERROR(VLOOKUP(D820,'Tabelas auxiliares'!$A$3:$B$61,2,FALSE),"")</f>
        <v/>
      </c>
      <c r="G820" s="51" t="str">
        <f>IFERROR(VLOOKUP($B820,'Tabelas auxiliares'!$A$65:$C$102,2,FALSE),"")</f>
        <v/>
      </c>
      <c r="H820" s="51" t="str">
        <f>IFERROR(VLOOKUP($B820,'Tabelas auxiliares'!$A$65:$C$102,3,FALSE),"")</f>
        <v/>
      </c>
      <c r="X820" s="51" t="str">
        <f t="shared" si="12"/>
        <v/>
      </c>
      <c r="Y820" s="51" t="str">
        <f>IF(T820="","",IF(AND(T820&lt;&gt;'Tabelas auxiliares'!$B$236,T820&lt;&gt;'Tabelas auxiliares'!$B$237),"FOLHA DE PESSOAL",IF(X820='Tabelas auxiliares'!$A$237,"CUSTEIO",IF(X820='Tabelas auxiliares'!$A$236,"INVESTIMENTO","ERRO - VERIFICAR"))))</f>
        <v/>
      </c>
      <c r="Z820" s="66"/>
    </row>
    <row r="821" spans="6:26" x14ac:dyDescent="0.25">
      <c r="F821" s="51" t="str">
        <f>IFERROR(VLOOKUP(D821,'Tabelas auxiliares'!$A$3:$B$61,2,FALSE),"")</f>
        <v/>
      </c>
      <c r="G821" s="51" t="str">
        <f>IFERROR(VLOOKUP($B821,'Tabelas auxiliares'!$A$65:$C$102,2,FALSE),"")</f>
        <v/>
      </c>
      <c r="H821" s="51" t="str">
        <f>IFERROR(VLOOKUP($B821,'Tabelas auxiliares'!$A$65:$C$102,3,FALSE),"")</f>
        <v/>
      </c>
      <c r="X821" s="51" t="str">
        <f t="shared" si="12"/>
        <v/>
      </c>
      <c r="Y821" s="51" t="str">
        <f>IF(T821="","",IF(AND(T821&lt;&gt;'Tabelas auxiliares'!$B$236,T821&lt;&gt;'Tabelas auxiliares'!$B$237),"FOLHA DE PESSOAL",IF(X821='Tabelas auxiliares'!$A$237,"CUSTEIO",IF(X821='Tabelas auxiliares'!$A$236,"INVESTIMENTO","ERRO - VERIFICAR"))))</f>
        <v/>
      </c>
      <c r="Z821" s="66"/>
    </row>
    <row r="822" spans="6:26" x14ac:dyDescent="0.25">
      <c r="F822" s="51" t="str">
        <f>IFERROR(VLOOKUP(D822,'Tabelas auxiliares'!$A$3:$B$61,2,FALSE),"")</f>
        <v/>
      </c>
      <c r="G822" s="51" t="str">
        <f>IFERROR(VLOOKUP($B822,'Tabelas auxiliares'!$A$65:$C$102,2,FALSE),"")</f>
        <v/>
      </c>
      <c r="H822" s="51" t="str">
        <f>IFERROR(VLOOKUP($B822,'Tabelas auxiliares'!$A$65:$C$102,3,FALSE),"")</f>
        <v/>
      </c>
      <c r="X822" s="51" t="str">
        <f t="shared" si="12"/>
        <v/>
      </c>
      <c r="Y822" s="51" t="str">
        <f>IF(T822="","",IF(AND(T822&lt;&gt;'Tabelas auxiliares'!$B$236,T822&lt;&gt;'Tabelas auxiliares'!$B$237),"FOLHA DE PESSOAL",IF(X822='Tabelas auxiliares'!$A$237,"CUSTEIO",IF(X822='Tabelas auxiliares'!$A$236,"INVESTIMENTO","ERRO - VERIFICAR"))))</f>
        <v/>
      </c>
      <c r="Z822" s="66"/>
    </row>
    <row r="823" spans="6:26" x14ac:dyDescent="0.25">
      <c r="F823" s="51" t="str">
        <f>IFERROR(VLOOKUP(D823,'Tabelas auxiliares'!$A$3:$B$61,2,FALSE),"")</f>
        <v/>
      </c>
      <c r="G823" s="51" t="str">
        <f>IFERROR(VLOOKUP($B823,'Tabelas auxiliares'!$A$65:$C$102,2,FALSE),"")</f>
        <v/>
      </c>
      <c r="H823" s="51" t="str">
        <f>IFERROR(VLOOKUP($B823,'Tabelas auxiliares'!$A$65:$C$102,3,FALSE),"")</f>
        <v/>
      </c>
      <c r="X823" s="51" t="str">
        <f t="shared" si="12"/>
        <v/>
      </c>
      <c r="Y823" s="51" t="str">
        <f>IF(T823="","",IF(AND(T823&lt;&gt;'Tabelas auxiliares'!$B$236,T823&lt;&gt;'Tabelas auxiliares'!$B$237),"FOLHA DE PESSOAL",IF(X823='Tabelas auxiliares'!$A$237,"CUSTEIO",IF(X823='Tabelas auxiliares'!$A$236,"INVESTIMENTO","ERRO - VERIFICAR"))))</f>
        <v/>
      </c>
      <c r="Z823" s="66"/>
    </row>
    <row r="824" spans="6:26" x14ac:dyDescent="0.25">
      <c r="F824" s="51" t="str">
        <f>IFERROR(VLOOKUP(D824,'Tabelas auxiliares'!$A$3:$B$61,2,FALSE),"")</f>
        <v/>
      </c>
      <c r="G824" s="51" t="str">
        <f>IFERROR(VLOOKUP($B824,'Tabelas auxiliares'!$A$65:$C$102,2,FALSE),"")</f>
        <v/>
      </c>
      <c r="H824" s="51" t="str">
        <f>IFERROR(VLOOKUP($B824,'Tabelas auxiliares'!$A$65:$C$102,3,FALSE),"")</f>
        <v/>
      </c>
      <c r="X824" s="51" t="str">
        <f t="shared" si="12"/>
        <v/>
      </c>
      <c r="Y824" s="51" t="str">
        <f>IF(T824="","",IF(AND(T824&lt;&gt;'Tabelas auxiliares'!$B$236,T824&lt;&gt;'Tabelas auxiliares'!$B$237),"FOLHA DE PESSOAL",IF(X824='Tabelas auxiliares'!$A$237,"CUSTEIO",IF(X824='Tabelas auxiliares'!$A$236,"INVESTIMENTO","ERRO - VERIFICAR"))))</f>
        <v/>
      </c>
      <c r="Z824" s="66"/>
    </row>
    <row r="825" spans="6:26" x14ac:dyDescent="0.25">
      <c r="F825" s="51" t="str">
        <f>IFERROR(VLOOKUP(D825,'Tabelas auxiliares'!$A$3:$B$61,2,FALSE),"")</f>
        <v/>
      </c>
      <c r="G825" s="51" t="str">
        <f>IFERROR(VLOOKUP($B825,'Tabelas auxiliares'!$A$65:$C$102,2,FALSE),"")</f>
        <v/>
      </c>
      <c r="H825" s="51" t="str">
        <f>IFERROR(VLOOKUP($B825,'Tabelas auxiliares'!$A$65:$C$102,3,FALSE),"")</f>
        <v/>
      </c>
      <c r="X825" s="51" t="str">
        <f t="shared" si="12"/>
        <v/>
      </c>
      <c r="Y825" s="51" t="str">
        <f>IF(T825="","",IF(AND(T825&lt;&gt;'Tabelas auxiliares'!$B$236,T825&lt;&gt;'Tabelas auxiliares'!$B$237),"FOLHA DE PESSOAL",IF(X825='Tabelas auxiliares'!$A$237,"CUSTEIO",IF(X825='Tabelas auxiliares'!$A$236,"INVESTIMENTO","ERRO - VERIFICAR"))))</f>
        <v/>
      </c>
      <c r="Z825" s="66"/>
    </row>
    <row r="826" spans="6:26" x14ac:dyDescent="0.25">
      <c r="F826" s="51" t="str">
        <f>IFERROR(VLOOKUP(D826,'Tabelas auxiliares'!$A$3:$B$61,2,FALSE),"")</f>
        <v/>
      </c>
      <c r="G826" s="51" t="str">
        <f>IFERROR(VLOOKUP($B826,'Tabelas auxiliares'!$A$65:$C$102,2,FALSE),"")</f>
        <v/>
      </c>
      <c r="H826" s="51" t="str">
        <f>IFERROR(VLOOKUP($B826,'Tabelas auxiliares'!$A$65:$C$102,3,FALSE),"")</f>
        <v/>
      </c>
      <c r="X826" s="51" t="str">
        <f t="shared" si="12"/>
        <v/>
      </c>
      <c r="Y826" s="51" t="str">
        <f>IF(T826="","",IF(AND(T826&lt;&gt;'Tabelas auxiliares'!$B$236,T826&lt;&gt;'Tabelas auxiliares'!$B$237),"FOLHA DE PESSOAL",IF(X826='Tabelas auxiliares'!$A$237,"CUSTEIO",IF(X826='Tabelas auxiliares'!$A$236,"INVESTIMENTO","ERRO - VERIFICAR"))))</f>
        <v/>
      </c>
      <c r="Z826" s="66"/>
    </row>
    <row r="827" spans="6:26" x14ac:dyDescent="0.25">
      <c r="F827" s="51" t="str">
        <f>IFERROR(VLOOKUP(D827,'Tabelas auxiliares'!$A$3:$B$61,2,FALSE),"")</f>
        <v/>
      </c>
      <c r="G827" s="51" t="str">
        <f>IFERROR(VLOOKUP($B827,'Tabelas auxiliares'!$A$65:$C$102,2,FALSE),"")</f>
        <v/>
      </c>
      <c r="H827" s="51" t="str">
        <f>IFERROR(VLOOKUP($B827,'Tabelas auxiliares'!$A$65:$C$102,3,FALSE),"")</f>
        <v/>
      </c>
      <c r="X827" s="51" t="str">
        <f t="shared" si="12"/>
        <v/>
      </c>
      <c r="Y827" s="51" t="str">
        <f>IF(T827="","",IF(AND(T827&lt;&gt;'Tabelas auxiliares'!$B$236,T827&lt;&gt;'Tabelas auxiliares'!$B$237),"FOLHA DE PESSOAL",IF(X827='Tabelas auxiliares'!$A$237,"CUSTEIO",IF(X827='Tabelas auxiliares'!$A$236,"INVESTIMENTO","ERRO - VERIFICAR"))))</f>
        <v/>
      </c>
      <c r="Z827" s="66"/>
    </row>
    <row r="828" spans="6:26" x14ac:dyDescent="0.25">
      <c r="F828" s="51" t="str">
        <f>IFERROR(VLOOKUP(D828,'Tabelas auxiliares'!$A$3:$B$61,2,FALSE),"")</f>
        <v/>
      </c>
      <c r="G828" s="51" t="str">
        <f>IFERROR(VLOOKUP($B828,'Tabelas auxiliares'!$A$65:$C$102,2,FALSE),"")</f>
        <v/>
      </c>
      <c r="H828" s="51" t="str">
        <f>IFERROR(VLOOKUP($B828,'Tabelas auxiliares'!$A$65:$C$102,3,FALSE),"")</f>
        <v/>
      </c>
      <c r="X828" s="51" t="str">
        <f t="shared" si="12"/>
        <v/>
      </c>
      <c r="Y828" s="51" t="str">
        <f>IF(T828="","",IF(AND(T828&lt;&gt;'Tabelas auxiliares'!$B$236,T828&lt;&gt;'Tabelas auxiliares'!$B$237),"FOLHA DE PESSOAL",IF(X828='Tabelas auxiliares'!$A$237,"CUSTEIO",IF(X828='Tabelas auxiliares'!$A$236,"INVESTIMENTO","ERRO - VERIFICAR"))))</f>
        <v/>
      </c>
      <c r="Z828" s="66"/>
    </row>
    <row r="829" spans="6:26" x14ac:dyDescent="0.25">
      <c r="F829" s="51" t="str">
        <f>IFERROR(VLOOKUP(D829,'Tabelas auxiliares'!$A$3:$B$61,2,FALSE),"")</f>
        <v/>
      </c>
      <c r="G829" s="51" t="str">
        <f>IFERROR(VLOOKUP($B829,'Tabelas auxiliares'!$A$65:$C$102,2,FALSE),"")</f>
        <v/>
      </c>
      <c r="H829" s="51" t="str">
        <f>IFERROR(VLOOKUP($B829,'Tabelas auxiliares'!$A$65:$C$102,3,FALSE),"")</f>
        <v/>
      </c>
      <c r="X829" s="51" t="str">
        <f t="shared" si="12"/>
        <v/>
      </c>
      <c r="Y829" s="51" t="str">
        <f>IF(T829="","",IF(AND(T829&lt;&gt;'Tabelas auxiliares'!$B$236,T829&lt;&gt;'Tabelas auxiliares'!$B$237),"FOLHA DE PESSOAL",IF(X829='Tabelas auxiliares'!$A$237,"CUSTEIO",IF(X829='Tabelas auxiliares'!$A$236,"INVESTIMENTO","ERRO - VERIFICAR"))))</f>
        <v/>
      </c>
      <c r="Z829" s="66"/>
    </row>
    <row r="830" spans="6:26" x14ac:dyDescent="0.25">
      <c r="F830" s="51" t="str">
        <f>IFERROR(VLOOKUP(D830,'Tabelas auxiliares'!$A$3:$B$61,2,FALSE),"")</f>
        <v/>
      </c>
      <c r="G830" s="51" t="str">
        <f>IFERROR(VLOOKUP($B830,'Tabelas auxiliares'!$A$65:$C$102,2,FALSE),"")</f>
        <v/>
      </c>
      <c r="H830" s="51" t="str">
        <f>IFERROR(VLOOKUP($B830,'Tabelas auxiliares'!$A$65:$C$102,3,FALSE),"")</f>
        <v/>
      </c>
      <c r="X830" s="51" t="str">
        <f t="shared" si="12"/>
        <v/>
      </c>
      <c r="Y830" s="51" t="str">
        <f>IF(T830="","",IF(AND(T830&lt;&gt;'Tabelas auxiliares'!$B$236,T830&lt;&gt;'Tabelas auxiliares'!$B$237),"FOLHA DE PESSOAL",IF(X830='Tabelas auxiliares'!$A$237,"CUSTEIO",IF(X830='Tabelas auxiliares'!$A$236,"INVESTIMENTO","ERRO - VERIFICAR"))))</f>
        <v/>
      </c>
      <c r="Z830" s="66"/>
    </row>
    <row r="831" spans="6:26" x14ac:dyDescent="0.25">
      <c r="F831" s="51" t="str">
        <f>IFERROR(VLOOKUP(D831,'Tabelas auxiliares'!$A$3:$B$61,2,FALSE),"")</f>
        <v/>
      </c>
      <c r="G831" s="51" t="str">
        <f>IFERROR(VLOOKUP($B831,'Tabelas auxiliares'!$A$65:$C$102,2,FALSE),"")</f>
        <v/>
      </c>
      <c r="H831" s="51" t="str">
        <f>IFERROR(VLOOKUP($B831,'Tabelas auxiliares'!$A$65:$C$102,3,FALSE),"")</f>
        <v/>
      </c>
      <c r="X831" s="51" t="str">
        <f t="shared" si="12"/>
        <v/>
      </c>
      <c r="Y831" s="51" t="str">
        <f>IF(T831="","",IF(AND(T831&lt;&gt;'Tabelas auxiliares'!$B$236,T831&lt;&gt;'Tabelas auxiliares'!$B$237),"FOLHA DE PESSOAL",IF(X831='Tabelas auxiliares'!$A$237,"CUSTEIO",IF(X831='Tabelas auxiliares'!$A$236,"INVESTIMENTO","ERRO - VERIFICAR"))))</f>
        <v/>
      </c>
      <c r="Z831" s="66"/>
    </row>
    <row r="832" spans="6:26" x14ac:dyDescent="0.25">
      <c r="F832" s="51" t="str">
        <f>IFERROR(VLOOKUP(D832,'Tabelas auxiliares'!$A$3:$B$61,2,FALSE),"")</f>
        <v/>
      </c>
      <c r="G832" s="51" t="str">
        <f>IFERROR(VLOOKUP($B832,'Tabelas auxiliares'!$A$65:$C$102,2,FALSE),"")</f>
        <v/>
      </c>
      <c r="H832" s="51" t="str">
        <f>IFERROR(VLOOKUP($B832,'Tabelas auxiliares'!$A$65:$C$102,3,FALSE),"")</f>
        <v/>
      </c>
      <c r="X832" s="51" t="str">
        <f t="shared" si="12"/>
        <v/>
      </c>
      <c r="Y832" s="51" t="str">
        <f>IF(T832="","",IF(AND(T832&lt;&gt;'Tabelas auxiliares'!$B$236,T832&lt;&gt;'Tabelas auxiliares'!$B$237),"FOLHA DE PESSOAL",IF(X832='Tabelas auxiliares'!$A$237,"CUSTEIO",IF(X832='Tabelas auxiliares'!$A$236,"INVESTIMENTO","ERRO - VERIFICAR"))))</f>
        <v/>
      </c>
      <c r="Z832" s="66"/>
    </row>
    <row r="833" spans="6:26" x14ac:dyDescent="0.25">
      <c r="F833" s="51" t="str">
        <f>IFERROR(VLOOKUP(D833,'Tabelas auxiliares'!$A$3:$B$61,2,FALSE),"")</f>
        <v/>
      </c>
      <c r="G833" s="51" t="str">
        <f>IFERROR(VLOOKUP($B833,'Tabelas auxiliares'!$A$65:$C$102,2,FALSE),"")</f>
        <v/>
      </c>
      <c r="H833" s="51" t="str">
        <f>IFERROR(VLOOKUP($B833,'Tabelas auxiliares'!$A$65:$C$102,3,FALSE),"")</f>
        <v/>
      </c>
      <c r="X833" s="51" t="str">
        <f t="shared" si="12"/>
        <v/>
      </c>
      <c r="Y833" s="51" t="str">
        <f>IF(T833="","",IF(AND(T833&lt;&gt;'Tabelas auxiliares'!$B$236,T833&lt;&gt;'Tabelas auxiliares'!$B$237),"FOLHA DE PESSOAL",IF(X833='Tabelas auxiliares'!$A$237,"CUSTEIO",IF(X833='Tabelas auxiliares'!$A$236,"INVESTIMENTO","ERRO - VERIFICAR"))))</f>
        <v/>
      </c>
      <c r="Z833" s="66"/>
    </row>
    <row r="834" spans="6:26" x14ac:dyDescent="0.25">
      <c r="F834" s="51" t="str">
        <f>IFERROR(VLOOKUP(D834,'Tabelas auxiliares'!$A$3:$B$61,2,FALSE),"")</f>
        <v/>
      </c>
      <c r="G834" s="51" t="str">
        <f>IFERROR(VLOOKUP($B834,'Tabelas auxiliares'!$A$65:$C$102,2,FALSE),"")</f>
        <v/>
      </c>
      <c r="H834" s="51" t="str">
        <f>IFERROR(VLOOKUP($B834,'Tabelas auxiliares'!$A$65:$C$102,3,FALSE),"")</f>
        <v/>
      </c>
      <c r="X834" s="51" t="str">
        <f t="shared" si="12"/>
        <v/>
      </c>
      <c r="Y834" s="51" t="str">
        <f>IF(T834="","",IF(AND(T834&lt;&gt;'Tabelas auxiliares'!$B$236,T834&lt;&gt;'Tabelas auxiliares'!$B$237),"FOLHA DE PESSOAL",IF(X834='Tabelas auxiliares'!$A$237,"CUSTEIO",IF(X834='Tabelas auxiliares'!$A$236,"INVESTIMENTO","ERRO - VERIFICAR"))))</f>
        <v/>
      </c>
      <c r="Z834" s="66"/>
    </row>
    <row r="835" spans="6:26" x14ac:dyDescent="0.25">
      <c r="F835" s="51" t="str">
        <f>IFERROR(VLOOKUP(D835,'Tabelas auxiliares'!$A$3:$B$61,2,FALSE),"")</f>
        <v/>
      </c>
      <c r="G835" s="51" t="str">
        <f>IFERROR(VLOOKUP($B835,'Tabelas auxiliares'!$A$65:$C$102,2,FALSE),"")</f>
        <v/>
      </c>
      <c r="H835" s="51" t="str">
        <f>IFERROR(VLOOKUP($B835,'Tabelas auxiliares'!$A$65:$C$102,3,FALSE),"")</f>
        <v/>
      </c>
      <c r="X835" s="51" t="str">
        <f t="shared" si="12"/>
        <v/>
      </c>
      <c r="Y835" s="51" t="str">
        <f>IF(T835="","",IF(AND(T835&lt;&gt;'Tabelas auxiliares'!$B$236,T835&lt;&gt;'Tabelas auxiliares'!$B$237),"FOLHA DE PESSOAL",IF(X835='Tabelas auxiliares'!$A$237,"CUSTEIO",IF(X835='Tabelas auxiliares'!$A$236,"INVESTIMENTO","ERRO - VERIFICAR"))))</f>
        <v/>
      </c>
      <c r="Z835" s="66"/>
    </row>
    <row r="836" spans="6:26" x14ac:dyDescent="0.25">
      <c r="F836" s="51" t="str">
        <f>IFERROR(VLOOKUP(D836,'Tabelas auxiliares'!$A$3:$B$61,2,FALSE),"")</f>
        <v/>
      </c>
      <c r="G836" s="51" t="str">
        <f>IFERROR(VLOOKUP($B836,'Tabelas auxiliares'!$A$65:$C$102,2,FALSE),"")</f>
        <v/>
      </c>
      <c r="H836" s="51" t="str">
        <f>IFERROR(VLOOKUP($B836,'Tabelas auxiliares'!$A$65:$C$102,3,FALSE),"")</f>
        <v/>
      </c>
      <c r="X836" s="51" t="str">
        <f t="shared" ref="X836:X899" si="13">LEFT(V836,1)</f>
        <v/>
      </c>
      <c r="Y836" s="51" t="str">
        <f>IF(T836="","",IF(AND(T836&lt;&gt;'Tabelas auxiliares'!$B$236,T836&lt;&gt;'Tabelas auxiliares'!$B$237),"FOLHA DE PESSOAL",IF(X836='Tabelas auxiliares'!$A$237,"CUSTEIO",IF(X836='Tabelas auxiliares'!$A$236,"INVESTIMENTO","ERRO - VERIFICAR"))))</f>
        <v/>
      </c>
      <c r="Z836" s="66"/>
    </row>
    <row r="837" spans="6:26" x14ac:dyDescent="0.25">
      <c r="F837" s="51" t="str">
        <f>IFERROR(VLOOKUP(D837,'Tabelas auxiliares'!$A$3:$B$61,2,FALSE),"")</f>
        <v/>
      </c>
      <c r="G837" s="51" t="str">
        <f>IFERROR(VLOOKUP($B837,'Tabelas auxiliares'!$A$65:$C$102,2,FALSE),"")</f>
        <v/>
      </c>
      <c r="H837" s="51" t="str">
        <f>IFERROR(VLOOKUP($B837,'Tabelas auxiliares'!$A$65:$C$102,3,FALSE),"")</f>
        <v/>
      </c>
      <c r="X837" s="51" t="str">
        <f t="shared" si="13"/>
        <v/>
      </c>
      <c r="Y837" s="51" t="str">
        <f>IF(T837="","",IF(AND(T837&lt;&gt;'Tabelas auxiliares'!$B$236,T837&lt;&gt;'Tabelas auxiliares'!$B$237),"FOLHA DE PESSOAL",IF(X837='Tabelas auxiliares'!$A$237,"CUSTEIO",IF(X837='Tabelas auxiliares'!$A$236,"INVESTIMENTO","ERRO - VERIFICAR"))))</f>
        <v/>
      </c>
      <c r="Z837" s="66"/>
    </row>
    <row r="838" spans="6:26" x14ac:dyDescent="0.25">
      <c r="F838" s="51" t="str">
        <f>IFERROR(VLOOKUP(D838,'Tabelas auxiliares'!$A$3:$B$61,2,FALSE),"")</f>
        <v/>
      </c>
      <c r="G838" s="51" t="str">
        <f>IFERROR(VLOOKUP($B838,'Tabelas auxiliares'!$A$65:$C$102,2,FALSE),"")</f>
        <v/>
      </c>
      <c r="H838" s="51" t="str">
        <f>IFERROR(VLOOKUP($B838,'Tabelas auxiliares'!$A$65:$C$102,3,FALSE),"")</f>
        <v/>
      </c>
      <c r="X838" s="51" t="str">
        <f t="shared" si="13"/>
        <v/>
      </c>
      <c r="Y838" s="51" t="str">
        <f>IF(T838="","",IF(AND(T838&lt;&gt;'Tabelas auxiliares'!$B$236,T838&lt;&gt;'Tabelas auxiliares'!$B$237),"FOLHA DE PESSOAL",IF(X838='Tabelas auxiliares'!$A$237,"CUSTEIO",IF(X838='Tabelas auxiliares'!$A$236,"INVESTIMENTO","ERRO - VERIFICAR"))))</f>
        <v/>
      </c>
      <c r="Z838" s="66"/>
    </row>
    <row r="839" spans="6:26" x14ac:dyDescent="0.25">
      <c r="F839" s="51" t="str">
        <f>IFERROR(VLOOKUP(D839,'Tabelas auxiliares'!$A$3:$B$61,2,FALSE),"")</f>
        <v/>
      </c>
      <c r="G839" s="51" t="str">
        <f>IFERROR(VLOOKUP($B839,'Tabelas auxiliares'!$A$65:$C$102,2,FALSE),"")</f>
        <v/>
      </c>
      <c r="H839" s="51" t="str">
        <f>IFERROR(VLOOKUP($B839,'Tabelas auxiliares'!$A$65:$C$102,3,FALSE),"")</f>
        <v/>
      </c>
      <c r="X839" s="51" t="str">
        <f t="shared" si="13"/>
        <v/>
      </c>
      <c r="Y839" s="51" t="str">
        <f>IF(T839="","",IF(AND(T839&lt;&gt;'Tabelas auxiliares'!$B$236,T839&lt;&gt;'Tabelas auxiliares'!$B$237),"FOLHA DE PESSOAL",IF(X839='Tabelas auxiliares'!$A$237,"CUSTEIO",IF(X839='Tabelas auxiliares'!$A$236,"INVESTIMENTO","ERRO - VERIFICAR"))))</f>
        <v/>
      </c>
      <c r="Z839" s="66"/>
    </row>
    <row r="840" spans="6:26" x14ac:dyDescent="0.25">
      <c r="F840" s="51" t="str">
        <f>IFERROR(VLOOKUP(D840,'Tabelas auxiliares'!$A$3:$B$61,2,FALSE),"")</f>
        <v/>
      </c>
      <c r="G840" s="51" t="str">
        <f>IFERROR(VLOOKUP($B840,'Tabelas auxiliares'!$A$65:$C$102,2,FALSE),"")</f>
        <v/>
      </c>
      <c r="H840" s="51" t="str">
        <f>IFERROR(VLOOKUP($B840,'Tabelas auxiliares'!$A$65:$C$102,3,FALSE),"")</f>
        <v/>
      </c>
      <c r="X840" s="51" t="str">
        <f t="shared" si="13"/>
        <v/>
      </c>
      <c r="Y840" s="51" t="str">
        <f>IF(T840="","",IF(AND(T840&lt;&gt;'Tabelas auxiliares'!$B$236,T840&lt;&gt;'Tabelas auxiliares'!$B$237),"FOLHA DE PESSOAL",IF(X840='Tabelas auxiliares'!$A$237,"CUSTEIO",IF(X840='Tabelas auxiliares'!$A$236,"INVESTIMENTO","ERRO - VERIFICAR"))))</f>
        <v/>
      </c>
      <c r="Z840" s="66"/>
    </row>
    <row r="841" spans="6:26" x14ac:dyDescent="0.25">
      <c r="F841" s="51" t="str">
        <f>IFERROR(VLOOKUP(D841,'Tabelas auxiliares'!$A$3:$B$61,2,FALSE),"")</f>
        <v/>
      </c>
      <c r="G841" s="51" t="str">
        <f>IFERROR(VLOOKUP($B841,'Tabelas auxiliares'!$A$65:$C$102,2,FALSE),"")</f>
        <v/>
      </c>
      <c r="H841" s="51" t="str">
        <f>IFERROR(VLOOKUP($B841,'Tabelas auxiliares'!$A$65:$C$102,3,FALSE),"")</f>
        <v/>
      </c>
      <c r="X841" s="51" t="str">
        <f t="shared" si="13"/>
        <v/>
      </c>
      <c r="Y841" s="51" t="str">
        <f>IF(T841="","",IF(AND(T841&lt;&gt;'Tabelas auxiliares'!$B$236,T841&lt;&gt;'Tabelas auxiliares'!$B$237),"FOLHA DE PESSOAL",IF(X841='Tabelas auxiliares'!$A$237,"CUSTEIO",IF(X841='Tabelas auxiliares'!$A$236,"INVESTIMENTO","ERRO - VERIFICAR"))))</f>
        <v/>
      </c>
      <c r="Z841" s="66"/>
    </row>
    <row r="842" spans="6:26" x14ac:dyDescent="0.25">
      <c r="F842" s="51" t="str">
        <f>IFERROR(VLOOKUP(D842,'Tabelas auxiliares'!$A$3:$B$61,2,FALSE),"")</f>
        <v/>
      </c>
      <c r="G842" s="51" t="str">
        <f>IFERROR(VLOOKUP($B842,'Tabelas auxiliares'!$A$65:$C$102,2,FALSE),"")</f>
        <v/>
      </c>
      <c r="H842" s="51" t="str">
        <f>IFERROR(VLOOKUP($B842,'Tabelas auxiliares'!$A$65:$C$102,3,FALSE),"")</f>
        <v/>
      </c>
      <c r="X842" s="51" t="str">
        <f t="shared" si="13"/>
        <v/>
      </c>
      <c r="Y842" s="51" t="str">
        <f>IF(T842="","",IF(AND(T842&lt;&gt;'Tabelas auxiliares'!$B$236,T842&lt;&gt;'Tabelas auxiliares'!$B$237),"FOLHA DE PESSOAL",IF(X842='Tabelas auxiliares'!$A$237,"CUSTEIO",IF(X842='Tabelas auxiliares'!$A$236,"INVESTIMENTO","ERRO - VERIFICAR"))))</f>
        <v/>
      </c>
      <c r="Z842" s="66"/>
    </row>
    <row r="843" spans="6:26" x14ac:dyDescent="0.25">
      <c r="F843" s="51" t="str">
        <f>IFERROR(VLOOKUP(D843,'Tabelas auxiliares'!$A$3:$B$61,2,FALSE),"")</f>
        <v/>
      </c>
      <c r="G843" s="51" t="str">
        <f>IFERROR(VLOOKUP($B843,'Tabelas auxiliares'!$A$65:$C$102,2,FALSE),"")</f>
        <v/>
      </c>
      <c r="H843" s="51" t="str">
        <f>IFERROR(VLOOKUP($B843,'Tabelas auxiliares'!$A$65:$C$102,3,FALSE),"")</f>
        <v/>
      </c>
      <c r="X843" s="51" t="str">
        <f t="shared" si="13"/>
        <v/>
      </c>
      <c r="Y843" s="51" t="str">
        <f>IF(T843="","",IF(AND(T843&lt;&gt;'Tabelas auxiliares'!$B$236,T843&lt;&gt;'Tabelas auxiliares'!$B$237),"FOLHA DE PESSOAL",IF(X843='Tabelas auxiliares'!$A$237,"CUSTEIO",IF(X843='Tabelas auxiliares'!$A$236,"INVESTIMENTO","ERRO - VERIFICAR"))))</f>
        <v/>
      </c>
      <c r="Z843" s="66"/>
    </row>
    <row r="844" spans="6:26" x14ac:dyDescent="0.25">
      <c r="F844" s="51" t="str">
        <f>IFERROR(VLOOKUP(D844,'Tabelas auxiliares'!$A$3:$B$61,2,FALSE),"")</f>
        <v/>
      </c>
      <c r="G844" s="51" t="str">
        <f>IFERROR(VLOOKUP($B844,'Tabelas auxiliares'!$A$65:$C$102,2,FALSE),"")</f>
        <v/>
      </c>
      <c r="H844" s="51" t="str">
        <f>IFERROR(VLOOKUP($B844,'Tabelas auxiliares'!$A$65:$C$102,3,FALSE),"")</f>
        <v/>
      </c>
      <c r="X844" s="51" t="str">
        <f t="shared" si="13"/>
        <v/>
      </c>
      <c r="Y844" s="51" t="str">
        <f>IF(T844="","",IF(AND(T844&lt;&gt;'Tabelas auxiliares'!$B$236,T844&lt;&gt;'Tabelas auxiliares'!$B$237),"FOLHA DE PESSOAL",IF(X844='Tabelas auxiliares'!$A$237,"CUSTEIO",IF(X844='Tabelas auxiliares'!$A$236,"INVESTIMENTO","ERRO - VERIFICAR"))))</f>
        <v/>
      </c>
      <c r="Z844" s="66"/>
    </row>
    <row r="845" spans="6:26" x14ac:dyDescent="0.25">
      <c r="F845" s="51" t="str">
        <f>IFERROR(VLOOKUP(D845,'Tabelas auxiliares'!$A$3:$B$61,2,FALSE),"")</f>
        <v/>
      </c>
      <c r="G845" s="51" t="str">
        <f>IFERROR(VLOOKUP($B845,'Tabelas auxiliares'!$A$65:$C$102,2,FALSE),"")</f>
        <v/>
      </c>
      <c r="H845" s="51" t="str">
        <f>IFERROR(VLOOKUP($B845,'Tabelas auxiliares'!$A$65:$C$102,3,FALSE),"")</f>
        <v/>
      </c>
      <c r="X845" s="51" t="str">
        <f t="shared" si="13"/>
        <v/>
      </c>
      <c r="Y845" s="51" t="str">
        <f>IF(T845="","",IF(AND(T845&lt;&gt;'Tabelas auxiliares'!$B$236,T845&lt;&gt;'Tabelas auxiliares'!$B$237),"FOLHA DE PESSOAL",IF(X845='Tabelas auxiliares'!$A$237,"CUSTEIO",IF(X845='Tabelas auxiliares'!$A$236,"INVESTIMENTO","ERRO - VERIFICAR"))))</f>
        <v/>
      </c>
      <c r="Z845" s="66"/>
    </row>
    <row r="846" spans="6:26" x14ac:dyDescent="0.25">
      <c r="F846" s="51" t="str">
        <f>IFERROR(VLOOKUP(D846,'Tabelas auxiliares'!$A$3:$B$61,2,FALSE),"")</f>
        <v/>
      </c>
      <c r="G846" s="51" t="str">
        <f>IFERROR(VLOOKUP($B846,'Tabelas auxiliares'!$A$65:$C$102,2,FALSE),"")</f>
        <v/>
      </c>
      <c r="H846" s="51" t="str">
        <f>IFERROR(VLOOKUP($B846,'Tabelas auxiliares'!$A$65:$C$102,3,FALSE),"")</f>
        <v/>
      </c>
      <c r="X846" s="51" t="str">
        <f t="shared" si="13"/>
        <v/>
      </c>
      <c r="Y846" s="51" t="str">
        <f>IF(T846="","",IF(AND(T846&lt;&gt;'Tabelas auxiliares'!$B$236,T846&lt;&gt;'Tabelas auxiliares'!$B$237),"FOLHA DE PESSOAL",IF(X846='Tabelas auxiliares'!$A$237,"CUSTEIO",IF(X846='Tabelas auxiliares'!$A$236,"INVESTIMENTO","ERRO - VERIFICAR"))))</f>
        <v/>
      </c>
      <c r="Z846" s="66"/>
    </row>
    <row r="847" spans="6:26" x14ac:dyDescent="0.25">
      <c r="F847" s="51" t="str">
        <f>IFERROR(VLOOKUP(D847,'Tabelas auxiliares'!$A$3:$B$61,2,FALSE),"")</f>
        <v/>
      </c>
      <c r="G847" s="51" t="str">
        <f>IFERROR(VLOOKUP($B847,'Tabelas auxiliares'!$A$65:$C$102,2,FALSE),"")</f>
        <v/>
      </c>
      <c r="H847" s="51" t="str">
        <f>IFERROR(VLOOKUP($B847,'Tabelas auxiliares'!$A$65:$C$102,3,FALSE),"")</f>
        <v/>
      </c>
      <c r="X847" s="51" t="str">
        <f t="shared" si="13"/>
        <v/>
      </c>
      <c r="Y847" s="51" t="str">
        <f>IF(T847="","",IF(AND(T847&lt;&gt;'Tabelas auxiliares'!$B$236,T847&lt;&gt;'Tabelas auxiliares'!$B$237),"FOLHA DE PESSOAL",IF(X847='Tabelas auxiliares'!$A$237,"CUSTEIO",IF(X847='Tabelas auxiliares'!$A$236,"INVESTIMENTO","ERRO - VERIFICAR"))))</f>
        <v/>
      </c>
      <c r="Z847" s="66"/>
    </row>
    <row r="848" spans="6:26" x14ac:dyDescent="0.25">
      <c r="F848" s="51" t="str">
        <f>IFERROR(VLOOKUP(D848,'Tabelas auxiliares'!$A$3:$B$61,2,FALSE),"")</f>
        <v/>
      </c>
      <c r="G848" s="51" t="str">
        <f>IFERROR(VLOOKUP($B848,'Tabelas auxiliares'!$A$65:$C$102,2,FALSE),"")</f>
        <v/>
      </c>
      <c r="H848" s="51" t="str">
        <f>IFERROR(VLOOKUP($B848,'Tabelas auxiliares'!$A$65:$C$102,3,FALSE),"")</f>
        <v/>
      </c>
      <c r="X848" s="51" t="str">
        <f t="shared" si="13"/>
        <v/>
      </c>
      <c r="Y848" s="51" t="str">
        <f>IF(T848="","",IF(AND(T848&lt;&gt;'Tabelas auxiliares'!$B$236,T848&lt;&gt;'Tabelas auxiliares'!$B$237),"FOLHA DE PESSOAL",IF(X848='Tabelas auxiliares'!$A$237,"CUSTEIO",IF(X848='Tabelas auxiliares'!$A$236,"INVESTIMENTO","ERRO - VERIFICAR"))))</f>
        <v/>
      </c>
      <c r="Z848" s="66"/>
    </row>
    <row r="849" spans="6:26" x14ac:dyDescent="0.25">
      <c r="F849" s="51" t="str">
        <f>IFERROR(VLOOKUP(D849,'Tabelas auxiliares'!$A$3:$B$61,2,FALSE),"")</f>
        <v/>
      </c>
      <c r="G849" s="51" t="str">
        <f>IFERROR(VLOOKUP($B849,'Tabelas auxiliares'!$A$65:$C$102,2,FALSE),"")</f>
        <v/>
      </c>
      <c r="H849" s="51" t="str">
        <f>IFERROR(VLOOKUP($B849,'Tabelas auxiliares'!$A$65:$C$102,3,FALSE),"")</f>
        <v/>
      </c>
      <c r="X849" s="51" t="str">
        <f t="shared" si="13"/>
        <v/>
      </c>
      <c r="Y849" s="51" t="str">
        <f>IF(T849="","",IF(AND(T849&lt;&gt;'Tabelas auxiliares'!$B$236,T849&lt;&gt;'Tabelas auxiliares'!$B$237),"FOLHA DE PESSOAL",IF(X849='Tabelas auxiliares'!$A$237,"CUSTEIO",IF(X849='Tabelas auxiliares'!$A$236,"INVESTIMENTO","ERRO - VERIFICAR"))))</f>
        <v/>
      </c>
      <c r="Z849" s="66"/>
    </row>
    <row r="850" spans="6:26" x14ac:dyDescent="0.25">
      <c r="F850" s="51" t="str">
        <f>IFERROR(VLOOKUP(D850,'Tabelas auxiliares'!$A$3:$B$61,2,FALSE),"")</f>
        <v/>
      </c>
      <c r="G850" s="51" t="str">
        <f>IFERROR(VLOOKUP($B850,'Tabelas auxiliares'!$A$65:$C$102,2,FALSE),"")</f>
        <v/>
      </c>
      <c r="H850" s="51" t="str">
        <f>IFERROR(VLOOKUP($B850,'Tabelas auxiliares'!$A$65:$C$102,3,FALSE),"")</f>
        <v/>
      </c>
      <c r="X850" s="51" t="str">
        <f t="shared" si="13"/>
        <v/>
      </c>
      <c r="Y850" s="51" t="str">
        <f>IF(T850="","",IF(AND(T850&lt;&gt;'Tabelas auxiliares'!$B$236,T850&lt;&gt;'Tabelas auxiliares'!$B$237),"FOLHA DE PESSOAL",IF(X850='Tabelas auxiliares'!$A$237,"CUSTEIO",IF(X850='Tabelas auxiliares'!$A$236,"INVESTIMENTO","ERRO - VERIFICAR"))))</f>
        <v/>
      </c>
      <c r="Z850" s="66"/>
    </row>
    <row r="851" spans="6:26" x14ac:dyDescent="0.25">
      <c r="F851" s="51" t="str">
        <f>IFERROR(VLOOKUP(D851,'Tabelas auxiliares'!$A$3:$B$61,2,FALSE),"")</f>
        <v/>
      </c>
      <c r="G851" s="51" t="str">
        <f>IFERROR(VLOOKUP($B851,'Tabelas auxiliares'!$A$65:$C$102,2,FALSE),"")</f>
        <v/>
      </c>
      <c r="H851" s="51" t="str">
        <f>IFERROR(VLOOKUP($B851,'Tabelas auxiliares'!$A$65:$C$102,3,FALSE),"")</f>
        <v/>
      </c>
      <c r="X851" s="51" t="str">
        <f t="shared" si="13"/>
        <v/>
      </c>
      <c r="Y851" s="51" t="str">
        <f>IF(T851="","",IF(AND(T851&lt;&gt;'Tabelas auxiliares'!$B$236,T851&lt;&gt;'Tabelas auxiliares'!$B$237),"FOLHA DE PESSOAL",IF(X851='Tabelas auxiliares'!$A$237,"CUSTEIO",IF(X851='Tabelas auxiliares'!$A$236,"INVESTIMENTO","ERRO - VERIFICAR"))))</f>
        <v/>
      </c>
      <c r="Z851" s="66"/>
    </row>
    <row r="852" spans="6:26" x14ac:dyDescent="0.25">
      <c r="F852" s="51" t="str">
        <f>IFERROR(VLOOKUP(D852,'Tabelas auxiliares'!$A$3:$B$61,2,FALSE),"")</f>
        <v/>
      </c>
      <c r="G852" s="51" t="str">
        <f>IFERROR(VLOOKUP($B852,'Tabelas auxiliares'!$A$65:$C$102,2,FALSE),"")</f>
        <v/>
      </c>
      <c r="H852" s="51" t="str">
        <f>IFERROR(VLOOKUP($B852,'Tabelas auxiliares'!$A$65:$C$102,3,FALSE),"")</f>
        <v/>
      </c>
      <c r="X852" s="51" t="str">
        <f t="shared" si="13"/>
        <v/>
      </c>
      <c r="Y852" s="51" t="str">
        <f>IF(T852="","",IF(AND(T852&lt;&gt;'Tabelas auxiliares'!$B$236,T852&lt;&gt;'Tabelas auxiliares'!$B$237),"FOLHA DE PESSOAL",IF(X852='Tabelas auxiliares'!$A$237,"CUSTEIO",IF(X852='Tabelas auxiliares'!$A$236,"INVESTIMENTO","ERRO - VERIFICAR"))))</f>
        <v/>
      </c>
      <c r="Z852" s="66"/>
    </row>
    <row r="853" spans="6:26" x14ac:dyDescent="0.25">
      <c r="F853" s="51" t="str">
        <f>IFERROR(VLOOKUP(D853,'Tabelas auxiliares'!$A$3:$B$61,2,FALSE),"")</f>
        <v/>
      </c>
      <c r="G853" s="51" t="str">
        <f>IFERROR(VLOOKUP($B853,'Tabelas auxiliares'!$A$65:$C$102,2,FALSE),"")</f>
        <v/>
      </c>
      <c r="H853" s="51" t="str">
        <f>IFERROR(VLOOKUP($B853,'Tabelas auxiliares'!$A$65:$C$102,3,FALSE),"")</f>
        <v/>
      </c>
      <c r="X853" s="51" t="str">
        <f t="shared" si="13"/>
        <v/>
      </c>
      <c r="Y853" s="51" t="str">
        <f>IF(T853="","",IF(AND(T853&lt;&gt;'Tabelas auxiliares'!$B$236,T853&lt;&gt;'Tabelas auxiliares'!$B$237),"FOLHA DE PESSOAL",IF(X853='Tabelas auxiliares'!$A$237,"CUSTEIO",IF(X853='Tabelas auxiliares'!$A$236,"INVESTIMENTO","ERRO - VERIFICAR"))))</f>
        <v/>
      </c>
      <c r="Z853" s="66"/>
    </row>
    <row r="854" spans="6:26" x14ac:dyDescent="0.25">
      <c r="F854" s="51" t="str">
        <f>IFERROR(VLOOKUP(D854,'Tabelas auxiliares'!$A$3:$B$61,2,FALSE),"")</f>
        <v/>
      </c>
      <c r="G854" s="51" t="str">
        <f>IFERROR(VLOOKUP($B854,'Tabelas auxiliares'!$A$65:$C$102,2,FALSE),"")</f>
        <v/>
      </c>
      <c r="H854" s="51" t="str">
        <f>IFERROR(VLOOKUP($B854,'Tabelas auxiliares'!$A$65:$C$102,3,FALSE),"")</f>
        <v/>
      </c>
      <c r="X854" s="51" t="str">
        <f t="shared" si="13"/>
        <v/>
      </c>
      <c r="Y854" s="51" t="str">
        <f>IF(T854="","",IF(AND(T854&lt;&gt;'Tabelas auxiliares'!$B$236,T854&lt;&gt;'Tabelas auxiliares'!$B$237),"FOLHA DE PESSOAL",IF(X854='Tabelas auxiliares'!$A$237,"CUSTEIO",IF(X854='Tabelas auxiliares'!$A$236,"INVESTIMENTO","ERRO - VERIFICAR"))))</f>
        <v/>
      </c>
      <c r="Z854" s="66"/>
    </row>
    <row r="855" spans="6:26" x14ac:dyDescent="0.25">
      <c r="F855" s="51" t="str">
        <f>IFERROR(VLOOKUP(D855,'Tabelas auxiliares'!$A$3:$B$61,2,FALSE),"")</f>
        <v/>
      </c>
      <c r="G855" s="51" t="str">
        <f>IFERROR(VLOOKUP($B855,'Tabelas auxiliares'!$A$65:$C$102,2,FALSE),"")</f>
        <v/>
      </c>
      <c r="H855" s="51" t="str">
        <f>IFERROR(VLOOKUP($B855,'Tabelas auxiliares'!$A$65:$C$102,3,FALSE),"")</f>
        <v/>
      </c>
      <c r="X855" s="51" t="str">
        <f t="shared" si="13"/>
        <v/>
      </c>
      <c r="Y855" s="51" t="str">
        <f>IF(T855="","",IF(AND(T855&lt;&gt;'Tabelas auxiliares'!$B$236,T855&lt;&gt;'Tabelas auxiliares'!$B$237),"FOLHA DE PESSOAL",IF(X855='Tabelas auxiliares'!$A$237,"CUSTEIO",IF(X855='Tabelas auxiliares'!$A$236,"INVESTIMENTO","ERRO - VERIFICAR"))))</f>
        <v/>
      </c>
      <c r="Z855" s="66"/>
    </row>
    <row r="856" spans="6:26" x14ac:dyDescent="0.25">
      <c r="F856" s="51" t="str">
        <f>IFERROR(VLOOKUP(D856,'Tabelas auxiliares'!$A$3:$B$61,2,FALSE),"")</f>
        <v/>
      </c>
      <c r="G856" s="51" t="str">
        <f>IFERROR(VLOOKUP($B856,'Tabelas auxiliares'!$A$65:$C$102,2,FALSE),"")</f>
        <v/>
      </c>
      <c r="H856" s="51" t="str">
        <f>IFERROR(VLOOKUP($B856,'Tabelas auxiliares'!$A$65:$C$102,3,FALSE),"")</f>
        <v/>
      </c>
      <c r="X856" s="51" t="str">
        <f t="shared" si="13"/>
        <v/>
      </c>
      <c r="Y856" s="51" t="str">
        <f>IF(T856="","",IF(AND(T856&lt;&gt;'Tabelas auxiliares'!$B$236,T856&lt;&gt;'Tabelas auxiliares'!$B$237),"FOLHA DE PESSOAL",IF(X856='Tabelas auxiliares'!$A$237,"CUSTEIO",IF(X856='Tabelas auxiliares'!$A$236,"INVESTIMENTO","ERRO - VERIFICAR"))))</f>
        <v/>
      </c>
      <c r="Z856" s="66"/>
    </row>
    <row r="857" spans="6:26" x14ac:dyDescent="0.25">
      <c r="F857" s="51" t="str">
        <f>IFERROR(VLOOKUP(D857,'Tabelas auxiliares'!$A$3:$B$61,2,FALSE),"")</f>
        <v/>
      </c>
      <c r="G857" s="51" t="str">
        <f>IFERROR(VLOOKUP($B857,'Tabelas auxiliares'!$A$65:$C$102,2,FALSE),"")</f>
        <v/>
      </c>
      <c r="H857" s="51" t="str">
        <f>IFERROR(VLOOKUP($B857,'Tabelas auxiliares'!$A$65:$C$102,3,FALSE),"")</f>
        <v/>
      </c>
      <c r="X857" s="51" t="str">
        <f t="shared" si="13"/>
        <v/>
      </c>
      <c r="Y857" s="51" t="str">
        <f>IF(T857="","",IF(AND(T857&lt;&gt;'Tabelas auxiliares'!$B$236,T857&lt;&gt;'Tabelas auxiliares'!$B$237),"FOLHA DE PESSOAL",IF(X857='Tabelas auxiliares'!$A$237,"CUSTEIO",IF(X857='Tabelas auxiliares'!$A$236,"INVESTIMENTO","ERRO - VERIFICAR"))))</f>
        <v/>
      </c>
      <c r="Z857" s="66"/>
    </row>
    <row r="858" spans="6:26" x14ac:dyDescent="0.25">
      <c r="F858" s="51" t="str">
        <f>IFERROR(VLOOKUP(D858,'Tabelas auxiliares'!$A$3:$B$61,2,FALSE),"")</f>
        <v/>
      </c>
      <c r="G858" s="51" t="str">
        <f>IFERROR(VLOOKUP($B858,'Tabelas auxiliares'!$A$65:$C$102,2,FALSE),"")</f>
        <v/>
      </c>
      <c r="H858" s="51" t="str">
        <f>IFERROR(VLOOKUP($B858,'Tabelas auxiliares'!$A$65:$C$102,3,FALSE),"")</f>
        <v/>
      </c>
      <c r="X858" s="51" t="str">
        <f t="shared" si="13"/>
        <v/>
      </c>
      <c r="Y858" s="51" t="str">
        <f>IF(T858="","",IF(AND(T858&lt;&gt;'Tabelas auxiliares'!$B$236,T858&lt;&gt;'Tabelas auxiliares'!$B$237),"FOLHA DE PESSOAL",IF(X858='Tabelas auxiliares'!$A$237,"CUSTEIO",IF(X858='Tabelas auxiliares'!$A$236,"INVESTIMENTO","ERRO - VERIFICAR"))))</f>
        <v/>
      </c>
      <c r="Z858" s="66"/>
    </row>
    <row r="859" spans="6:26" x14ac:dyDescent="0.25">
      <c r="F859" s="51" t="str">
        <f>IFERROR(VLOOKUP(D859,'Tabelas auxiliares'!$A$3:$B$61,2,FALSE),"")</f>
        <v/>
      </c>
      <c r="G859" s="51" t="str">
        <f>IFERROR(VLOOKUP($B859,'Tabelas auxiliares'!$A$65:$C$102,2,FALSE),"")</f>
        <v/>
      </c>
      <c r="H859" s="51" t="str">
        <f>IFERROR(VLOOKUP($B859,'Tabelas auxiliares'!$A$65:$C$102,3,FALSE),"")</f>
        <v/>
      </c>
      <c r="X859" s="51" t="str">
        <f t="shared" si="13"/>
        <v/>
      </c>
      <c r="Y859" s="51" t="str">
        <f>IF(T859="","",IF(AND(T859&lt;&gt;'Tabelas auxiliares'!$B$236,T859&lt;&gt;'Tabelas auxiliares'!$B$237),"FOLHA DE PESSOAL",IF(X859='Tabelas auxiliares'!$A$237,"CUSTEIO",IF(X859='Tabelas auxiliares'!$A$236,"INVESTIMENTO","ERRO - VERIFICAR"))))</f>
        <v/>
      </c>
      <c r="Z859" s="66"/>
    </row>
    <row r="860" spans="6:26" x14ac:dyDescent="0.25">
      <c r="F860" s="51" t="str">
        <f>IFERROR(VLOOKUP(D860,'Tabelas auxiliares'!$A$3:$B$61,2,FALSE),"")</f>
        <v/>
      </c>
      <c r="G860" s="51" t="str">
        <f>IFERROR(VLOOKUP($B860,'Tabelas auxiliares'!$A$65:$C$102,2,FALSE),"")</f>
        <v/>
      </c>
      <c r="H860" s="51" t="str">
        <f>IFERROR(VLOOKUP($B860,'Tabelas auxiliares'!$A$65:$C$102,3,FALSE),"")</f>
        <v/>
      </c>
      <c r="X860" s="51" t="str">
        <f t="shared" si="13"/>
        <v/>
      </c>
      <c r="Y860" s="51" t="str">
        <f>IF(T860="","",IF(AND(T860&lt;&gt;'Tabelas auxiliares'!$B$236,T860&lt;&gt;'Tabelas auxiliares'!$B$237),"FOLHA DE PESSOAL",IF(X860='Tabelas auxiliares'!$A$237,"CUSTEIO",IF(X860='Tabelas auxiliares'!$A$236,"INVESTIMENTO","ERRO - VERIFICAR"))))</f>
        <v/>
      </c>
      <c r="Z860" s="66"/>
    </row>
    <row r="861" spans="6:26" x14ac:dyDescent="0.25">
      <c r="F861" s="51" t="str">
        <f>IFERROR(VLOOKUP(D861,'Tabelas auxiliares'!$A$3:$B$61,2,FALSE),"")</f>
        <v/>
      </c>
      <c r="G861" s="51" t="str">
        <f>IFERROR(VLOOKUP($B861,'Tabelas auxiliares'!$A$65:$C$102,2,FALSE),"")</f>
        <v/>
      </c>
      <c r="H861" s="51" t="str">
        <f>IFERROR(VLOOKUP($B861,'Tabelas auxiliares'!$A$65:$C$102,3,FALSE),"")</f>
        <v/>
      </c>
      <c r="X861" s="51" t="str">
        <f t="shared" si="13"/>
        <v/>
      </c>
      <c r="Y861" s="51" t="str">
        <f>IF(T861="","",IF(AND(T861&lt;&gt;'Tabelas auxiliares'!$B$236,T861&lt;&gt;'Tabelas auxiliares'!$B$237),"FOLHA DE PESSOAL",IF(X861='Tabelas auxiliares'!$A$237,"CUSTEIO",IF(X861='Tabelas auxiliares'!$A$236,"INVESTIMENTO","ERRO - VERIFICAR"))))</f>
        <v/>
      </c>
      <c r="Z861" s="66"/>
    </row>
    <row r="862" spans="6:26" x14ac:dyDescent="0.25">
      <c r="F862" s="51" t="str">
        <f>IFERROR(VLOOKUP(D862,'Tabelas auxiliares'!$A$3:$B$61,2,FALSE),"")</f>
        <v/>
      </c>
      <c r="G862" s="51" t="str">
        <f>IFERROR(VLOOKUP($B862,'Tabelas auxiliares'!$A$65:$C$102,2,FALSE),"")</f>
        <v/>
      </c>
      <c r="H862" s="51" t="str">
        <f>IFERROR(VLOOKUP($B862,'Tabelas auxiliares'!$A$65:$C$102,3,FALSE),"")</f>
        <v/>
      </c>
      <c r="X862" s="51" t="str">
        <f t="shared" si="13"/>
        <v/>
      </c>
      <c r="Y862" s="51" t="str">
        <f>IF(T862="","",IF(AND(T862&lt;&gt;'Tabelas auxiliares'!$B$236,T862&lt;&gt;'Tabelas auxiliares'!$B$237),"FOLHA DE PESSOAL",IF(X862='Tabelas auxiliares'!$A$237,"CUSTEIO",IF(X862='Tabelas auxiliares'!$A$236,"INVESTIMENTO","ERRO - VERIFICAR"))))</f>
        <v/>
      </c>
      <c r="Z862" s="66"/>
    </row>
    <row r="863" spans="6:26" x14ac:dyDescent="0.25">
      <c r="F863" s="51" t="str">
        <f>IFERROR(VLOOKUP(D863,'Tabelas auxiliares'!$A$3:$B$61,2,FALSE),"")</f>
        <v/>
      </c>
      <c r="G863" s="51" t="str">
        <f>IFERROR(VLOOKUP($B863,'Tabelas auxiliares'!$A$65:$C$102,2,FALSE),"")</f>
        <v/>
      </c>
      <c r="H863" s="51" t="str">
        <f>IFERROR(VLOOKUP($B863,'Tabelas auxiliares'!$A$65:$C$102,3,FALSE),"")</f>
        <v/>
      </c>
      <c r="X863" s="51" t="str">
        <f t="shared" si="13"/>
        <v/>
      </c>
      <c r="Y863" s="51" t="str">
        <f>IF(T863="","",IF(AND(T863&lt;&gt;'Tabelas auxiliares'!$B$236,T863&lt;&gt;'Tabelas auxiliares'!$B$237),"FOLHA DE PESSOAL",IF(X863='Tabelas auxiliares'!$A$237,"CUSTEIO",IF(X863='Tabelas auxiliares'!$A$236,"INVESTIMENTO","ERRO - VERIFICAR"))))</f>
        <v/>
      </c>
      <c r="Z863" s="66"/>
    </row>
    <row r="864" spans="6:26" x14ac:dyDescent="0.25">
      <c r="F864" s="51" t="str">
        <f>IFERROR(VLOOKUP(D864,'Tabelas auxiliares'!$A$3:$B$61,2,FALSE),"")</f>
        <v/>
      </c>
      <c r="G864" s="51" t="str">
        <f>IFERROR(VLOOKUP($B864,'Tabelas auxiliares'!$A$65:$C$102,2,FALSE),"")</f>
        <v/>
      </c>
      <c r="H864" s="51" t="str">
        <f>IFERROR(VLOOKUP($B864,'Tabelas auxiliares'!$A$65:$C$102,3,FALSE),"")</f>
        <v/>
      </c>
      <c r="X864" s="51" t="str">
        <f t="shared" si="13"/>
        <v/>
      </c>
      <c r="Y864" s="51" t="str">
        <f>IF(T864="","",IF(AND(T864&lt;&gt;'Tabelas auxiliares'!$B$236,T864&lt;&gt;'Tabelas auxiliares'!$B$237),"FOLHA DE PESSOAL",IF(X864='Tabelas auxiliares'!$A$237,"CUSTEIO",IF(X864='Tabelas auxiliares'!$A$236,"INVESTIMENTO","ERRO - VERIFICAR"))))</f>
        <v/>
      </c>
      <c r="Z864" s="66"/>
    </row>
    <row r="865" spans="6:26" x14ac:dyDescent="0.25">
      <c r="F865" s="51" t="str">
        <f>IFERROR(VLOOKUP(D865,'Tabelas auxiliares'!$A$3:$B$61,2,FALSE),"")</f>
        <v/>
      </c>
      <c r="G865" s="51" t="str">
        <f>IFERROR(VLOOKUP($B865,'Tabelas auxiliares'!$A$65:$C$102,2,FALSE),"")</f>
        <v/>
      </c>
      <c r="H865" s="51" t="str">
        <f>IFERROR(VLOOKUP($B865,'Tabelas auxiliares'!$A$65:$C$102,3,FALSE),"")</f>
        <v/>
      </c>
      <c r="X865" s="51" t="str">
        <f t="shared" si="13"/>
        <v/>
      </c>
      <c r="Y865" s="51" t="str">
        <f>IF(T865="","",IF(AND(T865&lt;&gt;'Tabelas auxiliares'!$B$236,T865&lt;&gt;'Tabelas auxiliares'!$B$237),"FOLHA DE PESSOAL",IF(X865='Tabelas auxiliares'!$A$237,"CUSTEIO",IF(X865='Tabelas auxiliares'!$A$236,"INVESTIMENTO","ERRO - VERIFICAR"))))</f>
        <v/>
      </c>
      <c r="Z865" s="66"/>
    </row>
    <row r="866" spans="6:26" x14ac:dyDescent="0.25">
      <c r="F866" s="51" t="str">
        <f>IFERROR(VLOOKUP(D866,'Tabelas auxiliares'!$A$3:$B$61,2,FALSE),"")</f>
        <v/>
      </c>
      <c r="G866" s="51" t="str">
        <f>IFERROR(VLOOKUP($B866,'Tabelas auxiliares'!$A$65:$C$102,2,FALSE),"")</f>
        <v/>
      </c>
      <c r="H866" s="51" t="str">
        <f>IFERROR(VLOOKUP($B866,'Tabelas auxiliares'!$A$65:$C$102,3,FALSE),"")</f>
        <v/>
      </c>
      <c r="X866" s="51" t="str">
        <f t="shared" si="13"/>
        <v/>
      </c>
      <c r="Y866" s="51" t="str">
        <f>IF(T866="","",IF(AND(T866&lt;&gt;'Tabelas auxiliares'!$B$236,T866&lt;&gt;'Tabelas auxiliares'!$B$237),"FOLHA DE PESSOAL",IF(X866='Tabelas auxiliares'!$A$237,"CUSTEIO",IF(X866='Tabelas auxiliares'!$A$236,"INVESTIMENTO","ERRO - VERIFICAR"))))</f>
        <v/>
      </c>
      <c r="Z866" s="66"/>
    </row>
    <row r="867" spans="6:26" x14ac:dyDescent="0.25">
      <c r="F867" s="51" t="str">
        <f>IFERROR(VLOOKUP(D867,'Tabelas auxiliares'!$A$3:$B$61,2,FALSE),"")</f>
        <v/>
      </c>
      <c r="G867" s="51" t="str">
        <f>IFERROR(VLOOKUP($B867,'Tabelas auxiliares'!$A$65:$C$102,2,FALSE),"")</f>
        <v/>
      </c>
      <c r="H867" s="51" t="str">
        <f>IFERROR(VLOOKUP($B867,'Tabelas auxiliares'!$A$65:$C$102,3,FALSE),"")</f>
        <v/>
      </c>
      <c r="X867" s="51" t="str">
        <f t="shared" si="13"/>
        <v/>
      </c>
      <c r="Y867" s="51" t="str">
        <f>IF(T867="","",IF(AND(T867&lt;&gt;'Tabelas auxiliares'!$B$236,T867&lt;&gt;'Tabelas auxiliares'!$B$237),"FOLHA DE PESSOAL",IF(X867='Tabelas auxiliares'!$A$237,"CUSTEIO",IF(X867='Tabelas auxiliares'!$A$236,"INVESTIMENTO","ERRO - VERIFICAR"))))</f>
        <v/>
      </c>
      <c r="Z867" s="66"/>
    </row>
    <row r="868" spans="6:26" x14ac:dyDescent="0.25">
      <c r="F868" s="51" t="str">
        <f>IFERROR(VLOOKUP(D868,'Tabelas auxiliares'!$A$3:$B$61,2,FALSE),"")</f>
        <v/>
      </c>
      <c r="G868" s="51" t="str">
        <f>IFERROR(VLOOKUP($B868,'Tabelas auxiliares'!$A$65:$C$102,2,FALSE),"")</f>
        <v/>
      </c>
      <c r="H868" s="51" t="str">
        <f>IFERROR(VLOOKUP($B868,'Tabelas auxiliares'!$A$65:$C$102,3,FALSE),"")</f>
        <v/>
      </c>
      <c r="X868" s="51" t="str">
        <f t="shared" si="13"/>
        <v/>
      </c>
      <c r="Y868" s="51" t="str">
        <f>IF(T868="","",IF(AND(T868&lt;&gt;'Tabelas auxiliares'!$B$236,T868&lt;&gt;'Tabelas auxiliares'!$B$237),"FOLHA DE PESSOAL",IF(X868='Tabelas auxiliares'!$A$237,"CUSTEIO",IF(X868='Tabelas auxiliares'!$A$236,"INVESTIMENTO","ERRO - VERIFICAR"))))</f>
        <v/>
      </c>
      <c r="Z868" s="66"/>
    </row>
    <row r="869" spans="6:26" x14ac:dyDescent="0.25">
      <c r="F869" s="51" t="str">
        <f>IFERROR(VLOOKUP(D869,'Tabelas auxiliares'!$A$3:$B$61,2,FALSE),"")</f>
        <v/>
      </c>
      <c r="G869" s="51" t="str">
        <f>IFERROR(VLOOKUP($B869,'Tabelas auxiliares'!$A$65:$C$102,2,FALSE),"")</f>
        <v/>
      </c>
      <c r="H869" s="51" t="str">
        <f>IFERROR(VLOOKUP($B869,'Tabelas auxiliares'!$A$65:$C$102,3,FALSE),"")</f>
        <v/>
      </c>
      <c r="X869" s="51" t="str">
        <f t="shared" si="13"/>
        <v/>
      </c>
      <c r="Y869" s="51" t="str">
        <f>IF(T869="","",IF(AND(T869&lt;&gt;'Tabelas auxiliares'!$B$236,T869&lt;&gt;'Tabelas auxiliares'!$B$237),"FOLHA DE PESSOAL",IF(X869='Tabelas auxiliares'!$A$237,"CUSTEIO",IF(X869='Tabelas auxiliares'!$A$236,"INVESTIMENTO","ERRO - VERIFICAR"))))</f>
        <v/>
      </c>
      <c r="Z869" s="66"/>
    </row>
    <row r="870" spans="6:26" x14ac:dyDescent="0.25">
      <c r="F870" s="51" t="str">
        <f>IFERROR(VLOOKUP(D870,'Tabelas auxiliares'!$A$3:$B$61,2,FALSE),"")</f>
        <v/>
      </c>
      <c r="G870" s="51" t="str">
        <f>IFERROR(VLOOKUP($B870,'Tabelas auxiliares'!$A$65:$C$102,2,FALSE),"")</f>
        <v/>
      </c>
      <c r="H870" s="51" t="str">
        <f>IFERROR(VLOOKUP($B870,'Tabelas auxiliares'!$A$65:$C$102,3,FALSE),"")</f>
        <v/>
      </c>
      <c r="X870" s="51" t="str">
        <f t="shared" si="13"/>
        <v/>
      </c>
      <c r="Y870" s="51" t="str">
        <f>IF(T870="","",IF(AND(T870&lt;&gt;'Tabelas auxiliares'!$B$236,T870&lt;&gt;'Tabelas auxiliares'!$B$237),"FOLHA DE PESSOAL",IF(X870='Tabelas auxiliares'!$A$237,"CUSTEIO",IF(X870='Tabelas auxiliares'!$A$236,"INVESTIMENTO","ERRO - VERIFICAR"))))</f>
        <v/>
      </c>
      <c r="Z870" s="66"/>
    </row>
    <row r="871" spans="6:26" x14ac:dyDescent="0.25">
      <c r="F871" s="51" t="str">
        <f>IFERROR(VLOOKUP(D871,'Tabelas auxiliares'!$A$3:$B$61,2,FALSE),"")</f>
        <v/>
      </c>
      <c r="G871" s="51" t="str">
        <f>IFERROR(VLOOKUP($B871,'Tabelas auxiliares'!$A$65:$C$102,2,FALSE),"")</f>
        <v/>
      </c>
      <c r="H871" s="51" t="str">
        <f>IFERROR(VLOOKUP($B871,'Tabelas auxiliares'!$A$65:$C$102,3,FALSE),"")</f>
        <v/>
      </c>
      <c r="X871" s="51" t="str">
        <f t="shared" si="13"/>
        <v/>
      </c>
      <c r="Y871" s="51" t="str">
        <f>IF(T871="","",IF(AND(T871&lt;&gt;'Tabelas auxiliares'!$B$236,T871&lt;&gt;'Tabelas auxiliares'!$B$237),"FOLHA DE PESSOAL",IF(X871='Tabelas auxiliares'!$A$237,"CUSTEIO",IF(X871='Tabelas auxiliares'!$A$236,"INVESTIMENTO","ERRO - VERIFICAR"))))</f>
        <v/>
      </c>
      <c r="Z871" s="66"/>
    </row>
    <row r="872" spans="6:26" x14ac:dyDescent="0.25">
      <c r="F872" s="51" t="str">
        <f>IFERROR(VLOOKUP(D872,'Tabelas auxiliares'!$A$3:$B$61,2,FALSE),"")</f>
        <v/>
      </c>
      <c r="G872" s="51" t="str">
        <f>IFERROR(VLOOKUP($B872,'Tabelas auxiliares'!$A$65:$C$102,2,FALSE),"")</f>
        <v/>
      </c>
      <c r="H872" s="51" t="str">
        <f>IFERROR(VLOOKUP($B872,'Tabelas auxiliares'!$A$65:$C$102,3,FALSE),"")</f>
        <v/>
      </c>
      <c r="X872" s="51" t="str">
        <f t="shared" si="13"/>
        <v/>
      </c>
      <c r="Y872" s="51" t="str">
        <f>IF(T872="","",IF(AND(T872&lt;&gt;'Tabelas auxiliares'!$B$236,T872&lt;&gt;'Tabelas auxiliares'!$B$237),"FOLHA DE PESSOAL",IF(X872='Tabelas auxiliares'!$A$237,"CUSTEIO",IF(X872='Tabelas auxiliares'!$A$236,"INVESTIMENTO","ERRO - VERIFICAR"))))</f>
        <v/>
      </c>
      <c r="Z872" s="66"/>
    </row>
    <row r="873" spans="6:26" x14ac:dyDescent="0.25">
      <c r="F873" s="51" t="str">
        <f>IFERROR(VLOOKUP(D873,'Tabelas auxiliares'!$A$3:$B$61,2,FALSE),"")</f>
        <v/>
      </c>
      <c r="G873" s="51" t="str">
        <f>IFERROR(VLOOKUP($B873,'Tabelas auxiliares'!$A$65:$C$102,2,FALSE),"")</f>
        <v/>
      </c>
      <c r="H873" s="51" t="str">
        <f>IFERROR(VLOOKUP($B873,'Tabelas auxiliares'!$A$65:$C$102,3,FALSE),"")</f>
        <v/>
      </c>
      <c r="X873" s="51" t="str">
        <f t="shared" si="13"/>
        <v/>
      </c>
      <c r="Y873" s="51" t="str">
        <f>IF(T873="","",IF(AND(T873&lt;&gt;'Tabelas auxiliares'!$B$236,T873&lt;&gt;'Tabelas auxiliares'!$B$237),"FOLHA DE PESSOAL",IF(X873='Tabelas auxiliares'!$A$237,"CUSTEIO",IF(X873='Tabelas auxiliares'!$A$236,"INVESTIMENTO","ERRO - VERIFICAR"))))</f>
        <v/>
      </c>
      <c r="Z873" s="66"/>
    </row>
    <row r="874" spans="6:26" x14ac:dyDescent="0.25">
      <c r="F874" s="51" t="str">
        <f>IFERROR(VLOOKUP(D874,'Tabelas auxiliares'!$A$3:$B$61,2,FALSE),"")</f>
        <v/>
      </c>
      <c r="G874" s="51" t="str">
        <f>IFERROR(VLOOKUP($B874,'Tabelas auxiliares'!$A$65:$C$102,2,FALSE),"")</f>
        <v/>
      </c>
      <c r="H874" s="51" t="str">
        <f>IFERROR(VLOOKUP($B874,'Tabelas auxiliares'!$A$65:$C$102,3,FALSE),"")</f>
        <v/>
      </c>
      <c r="X874" s="51" t="str">
        <f t="shared" si="13"/>
        <v/>
      </c>
      <c r="Y874" s="51" t="str">
        <f>IF(T874="","",IF(AND(T874&lt;&gt;'Tabelas auxiliares'!$B$236,T874&lt;&gt;'Tabelas auxiliares'!$B$237),"FOLHA DE PESSOAL",IF(X874='Tabelas auxiliares'!$A$237,"CUSTEIO",IF(X874='Tabelas auxiliares'!$A$236,"INVESTIMENTO","ERRO - VERIFICAR"))))</f>
        <v/>
      </c>
      <c r="Z874" s="66"/>
    </row>
    <row r="875" spans="6:26" x14ac:dyDescent="0.25">
      <c r="F875" s="51" t="str">
        <f>IFERROR(VLOOKUP(D875,'Tabelas auxiliares'!$A$3:$B$61,2,FALSE),"")</f>
        <v/>
      </c>
      <c r="G875" s="51" t="str">
        <f>IFERROR(VLOOKUP($B875,'Tabelas auxiliares'!$A$65:$C$102,2,FALSE),"")</f>
        <v/>
      </c>
      <c r="H875" s="51" t="str">
        <f>IFERROR(VLOOKUP($B875,'Tabelas auxiliares'!$A$65:$C$102,3,FALSE),"")</f>
        <v/>
      </c>
      <c r="X875" s="51" t="str">
        <f t="shared" si="13"/>
        <v/>
      </c>
      <c r="Y875" s="51" t="str">
        <f>IF(T875="","",IF(AND(T875&lt;&gt;'Tabelas auxiliares'!$B$236,T875&lt;&gt;'Tabelas auxiliares'!$B$237),"FOLHA DE PESSOAL",IF(X875='Tabelas auxiliares'!$A$237,"CUSTEIO",IF(X875='Tabelas auxiliares'!$A$236,"INVESTIMENTO","ERRO - VERIFICAR"))))</f>
        <v/>
      </c>
      <c r="Z875" s="66"/>
    </row>
    <row r="876" spans="6:26" x14ac:dyDescent="0.25">
      <c r="F876" s="51" t="str">
        <f>IFERROR(VLOOKUP(D876,'Tabelas auxiliares'!$A$3:$B$61,2,FALSE),"")</f>
        <v/>
      </c>
      <c r="G876" s="51" t="str">
        <f>IFERROR(VLOOKUP($B876,'Tabelas auxiliares'!$A$65:$C$102,2,FALSE),"")</f>
        <v/>
      </c>
      <c r="H876" s="51" t="str">
        <f>IFERROR(VLOOKUP($B876,'Tabelas auxiliares'!$A$65:$C$102,3,FALSE),"")</f>
        <v/>
      </c>
      <c r="X876" s="51" t="str">
        <f t="shared" si="13"/>
        <v/>
      </c>
      <c r="Y876" s="51" t="str">
        <f>IF(T876="","",IF(AND(T876&lt;&gt;'Tabelas auxiliares'!$B$236,T876&lt;&gt;'Tabelas auxiliares'!$B$237),"FOLHA DE PESSOAL",IF(X876='Tabelas auxiliares'!$A$237,"CUSTEIO",IF(X876='Tabelas auxiliares'!$A$236,"INVESTIMENTO","ERRO - VERIFICAR"))))</f>
        <v/>
      </c>
      <c r="Z876" s="66"/>
    </row>
    <row r="877" spans="6:26" x14ac:dyDescent="0.25">
      <c r="F877" s="51" t="str">
        <f>IFERROR(VLOOKUP(D877,'Tabelas auxiliares'!$A$3:$B$61,2,FALSE),"")</f>
        <v/>
      </c>
      <c r="G877" s="51" t="str">
        <f>IFERROR(VLOOKUP($B877,'Tabelas auxiliares'!$A$65:$C$102,2,FALSE),"")</f>
        <v/>
      </c>
      <c r="H877" s="51" t="str">
        <f>IFERROR(VLOOKUP($B877,'Tabelas auxiliares'!$A$65:$C$102,3,FALSE),"")</f>
        <v/>
      </c>
      <c r="X877" s="51" t="str">
        <f t="shared" si="13"/>
        <v/>
      </c>
      <c r="Y877" s="51" t="str">
        <f>IF(T877="","",IF(AND(T877&lt;&gt;'Tabelas auxiliares'!$B$236,T877&lt;&gt;'Tabelas auxiliares'!$B$237),"FOLHA DE PESSOAL",IF(X877='Tabelas auxiliares'!$A$237,"CUSTEIO",IF(X877='Tabelas auxiliares'!$A$236,"INVESTIMENTO","ERRO - VERIFICAR"))))</f>
        <v/>
      </c>
      <c r="Z877" s="66"/>
    </row>
    <row r="878" spans="6:26" x14ac:dyDescent="0.25">
      <c r="F878" s="51" t="str">
        <f>IFERROR(VLOOKUP(D878,'Tabelas auxiliares'!$A$3:$B$61,2,FALSE),"")</f>
        <v/>
      </c>
      <c r="G878" s="51" t="str">
        <f>IFERROR(VLOOKUP($B878,'Tabelas auxiliares'!$A$65:$C$102,2,FALSE),"")</f>
        <v/>
      </c>
      <c r="H878" s="51" t="str">
        <f>IFERROR(VLOOKUP($B878,'Tabelas auxiliares'!$A$65:$C$102,3,FALSE),"")</f>
        <v/>
      </c>
      <c r="X878" s="51" t="str">
        <f t="shared" si="13"/>
        <v/>
      </c>
      <c r="Y878" s="51" t="str">
        <f>IF(T878="","",IF(AND(T878&lt;&gt;'Tabelas auxiliares'!$B$236,T878&lt;&gt;'Tabelas auxiliares'!$B$237),"FOLHA DE PESSOAL",IF(X878='Tabelas auxiliares'!$A$237,"CUSTEIO",IF(X878='Tabelas auxiliares'!$A$236,"INVESTIMENTO","ERRO - VERIFICAR"))))</f>
        <v/>
      </c>
      <c r="Z878" s="66"/>
    </row>
    <row r="879" spans="6:26" x14ac:dyDescent="0.25">
      <c r="F879" s="51" t="str">
        <f>IFERROR(VLOOKUP(D879,'Tabelas auxiliares'!$A$3:$B$61,2,FALSE),"")</f>
        <v/>
      </c>
      <c r="G879" s="51" t="str">
        <f>IFERROR(VLOOKUP($B879,'Tabelas auxiliares'!$A$65:$C$102,2,FALSE),"")</f>
        <v/>
      </c>
      <c r="H879" s="51" t="str">
        <f>IFERROR(VLOOKUP($B879,'Tabelas auxiliares'!$A$65:$C$102,3,FALSE),"")</f>
        <v/>
      </c>
      <c r="X879" s="51" t="str">
        <f t="shared" si="13"/>
        <v/>
      </c>
      <c r="Y879" s="51" t="str">
        <f>IF(T879="","",IF(AND(T879&lt;&gt;'Tabelas auxiliares'!$B$236,T879&lt;&gt;'Tabelas auxiliares'!$B$237),"FOLHA DE PESSOAL",IF(X879='Tabelas auxiliares'!$A$237,"CUSTEIO",IF(X879='Tabelas auxiliares'!$A$236,"INVESTIMENTO","ERRO - VERIFICAR"))))</f>
        <v/>
      </c>
      <c r="Z879" s="66"/>
    </row>
    <row r="880" spans="6:26" x14ac:dyDescent="0.25">
      <c r="F880" s="51" t="str">
        <f>IFERROR(VLOOKUP(D880,'Tabelas auxiliares'!$A$3:$B$61,2,FALSE),"")</f>
        <v/>
      </c>
      <c r="G880" s="51" t="str">
        <f>IFERROR(VLOOKUP($B880,'Tabelas auxiliares'!$A$65:$C$102,2,FALSE),"")</f>
        <v/>
      </c>
      <c r="H880" s="51" t="str">
        <f>IFERROR(VLOOKUP($B880,'Tabelas auxiliares'!$A$65:$C$102,3,FALSE),"")</f>
        <v/>
      </c>
      <c r="X880" s="51" t="str">
        <f t="shared" si="13"/>
        <v/>
      </c>
      <c r="Y880" s="51" t="str">
        <f>IF(T880="","",IF(AND(T880&lt;&gt;'Tabelas auxiliares'!$B$236,T880&lt;&gt;'Tabelas auxiliares'!$B$237),"FOLHA DE PESSOAL",IF(X880='Tabelas auxiliares'!$A$237,"CUSTEIO",IF(X880='Tabelas auxiliares'!$A$236,"INVESTIMENTO","ERRO - VERIFICAR"))))</f>
        <v/>
      </c>
      <c r="Z880" s="66"/>
    </row>
    <row r="881" spans="6:26" x14ac:dyDescent="0.25">
      <c r="F881" s="51" t="str">
        <f>IFERROR(VLOOKUP(D881,'Tabelas auxiliares'!$A$3:$B$61,2,FALSE),"")</f>
        <v/>
      </c>
      <c r="G881" s="51" t="str">
        <f>IFERROR(VLOOKUP($B881,'Tabelas auxiliares'!$A$65:$C$102,2,FALSE),"")</f>
        <v/>
      </c>
      <c r="H881" s="51" t="str">
        <f>IFERROR(VLOOKUP($B881,'Tabelas auxiliares'!$A$65:$C$102,3,FALSE),"")</f>
        <v/>
      </c>
      <c r="X881" s="51" t="str">
        <f t="shared" si="13"/>
        <v/>
      </c>
      <c r="Y881" s="51" t="str">
        <f>IF(T881="","",IF(AND(T881&lt;&gt;'Tabelas auxiliares'!$B$236,T881&lt;&gt;'Tabelas auxiliares'!$B$237),"FOLHA DE PESSOAL",IF(X881='Tabelas auxiliares'!$A$237,"CUSTEIO",IF(X881='Tabelas auxiliares'!$A$236,"INVESTIMENTO","ERRO - VERIFICAR"))))</f>
        <v/>
      </c>
      <c r="Z881" s="66"/>
    </row>
    <row r="882" spans="6:26" x14ac:dyDescent="0.25">
      <c r="F882" s="51" t="str">
        <f>IFERROR(VLOOKUP(D882,'Tabelas auxiliares'!$A$3:$B$61,2,FALSE),"")</f>
        <v/>
      </c>
      <c r="G882" s="51" t="str">
        <f>IFERROR(VLOOKUP($B882,'Tabelas auxiliares'!$A$65:$C$102,2,FALSE),"")</f>
        <v/>
      </c>
      <c r="H882" s="51" t="str">
        <f>IFERROR(VLOOKUP($B882,'Tabelas auxiliares'!$A$65:$C$102,3,FALSE),"")</f>
        <v/>
      </c>
      <c r="X882" s="51" t="str">
        <f t="shared" si="13"/>
        <v/>
      </c>
      <c r="Y882" s="51" t="str">
        <f>IF(T882="","",IF(AND(T882&lt;&gt;'Tabelas auxiliares'!$B$236,T882&lt;&gt;'Tabelas auxiliares'!$B$237),"FOLHA DE PESSOAL",IF(X882='Tabelas auxiliares'!$A$237,"CUSTEIO",IF(X882='Tabelas auxiliares'!$A$236,"INVESTIMENTO","ERRO - VERIFICAR"))))</f>
        <v/>
      </c>
      <c r="Z882" s="66"/>
    </row>
    <row r="883" spans="6:26" x14ac:dyDescent="0.25">
      <c r="F883" s="51" t="str">
        <f>IFERROR(VLOOKUP(D883,'Tabelas auxiliares'!$A$3:$B$61,2,FALSE),"")</f>
        <v/>
      </c>
      <c r="G883" s="51" t="str">
        <f>IFERROR(VLOOKUP($B883,'Tabelas auxiliares'!$A$65:$C$102,2,FALSE),"")</f>
        <v/>
      </c>
      <c r="H883" s="51" t="str">
        <f>IFERROR(VLOOKUP($B883,'Tabelas auxiliares'!$A$65:$C$102,3,FALSE),"")</f>
        <v/>
      </c>
      <c r="X883" s="51" t="str">
        <f t="shared" si="13"/>
        <v/>
      </c>
      <c r="Y883" s="51" t="str">
        <f>IF(T883="","",IF(AND(T883&lt;&gt;'Tabelas auxiliares'!$B$236,T883&lt;&gt;'Tabelas auxiliares'!$B$237),"FOLHA DE PESSOAL",IF(X883='Tabelas auxiliares'!$A$237,"CUSTEIO",IF(X883='Tabelas auxiliares'!$A$236,"INVESTIMENTO","ERRO - VERIFICAR"))))</f>
        <v/>
      </c>
      <c r="Z883" s="66"/>
    </row>
    <row r="884" spans="6:26" x14ac:dyDescent="0.25">
      <c r="F884" s="51" t="str">
        <f>IFERROR(VLOOKUP(D884,'Tabelas auxiliares'!$A$3:$B$61,2,FALSE),"")</f>
        <v/>
      </c>
      <c r="G884" s="51" t="str">
        <f>IFERROR(VLOOKUP($B884,'Tabelas auxiliares'!$A$65:$C$102,2,FALSE),"")</f>
        <v/>
      </c>
      <c r="H884" s="51" t="str">
        <f>IFERROR(VLOOKUP($B884,'Tabelas auxiliares'!$A$65:$C$102,3,FALSE),"")</f>
        <v/>
      </c>
      <c r="X884" s="51" t="str">
        <f t="shared" si="13"/>
        <v/>
      </c>
      <c r="Y884" s="51" t="str">
        <f>IF(T884="","",IF(AND(T884&lt;&gt;'Tabelas auxiliares'!$B$236,T884&lt;&gt;'Tabelas auxiliares'!$B$237),"FOLHA DE PESSOAL",IF(X884='Tabelas auxiliares'!$A$237,"CUSTEIO",IF(X884='Tabelas auxiliares'!$A$236,"INVESTIMENTO","ERRO - VERIFICAR"))))</f>
        <v/>
      </c>
      <c r="Z884" s="66"/>
    </row>
    <row r="885" spans="6:26" x14ac:dyDescent="0.25">
      <c r="F885" s="51" t="str">
        <f>IFERROR(VLOOKUP(D885,'Tabelas auxiliares'!$A$3:$B$61,2,FALSE),"")</f>
        <v/>
      </c>
      <c r="G885" s="51" t="str">
        <f>IFERROR(VLOOKUP($B885,'Tabelas auxiliares'!$A$65:$C$102,2,FALSE),"")</f>
        <v/>
      </c>
      <c r="H885" s="51" t="str">
        <f>IFERROR(VLOOKUP($B885,'Tabelas auxiliares'!$A$65:$C$102,3,FALSE),"")</f>
        <v/>
      </c>
      <c r="X885" s="51" t="str">
        <f t="shared" si="13"/>
        <v/>
      </c>
      <c r="Y885" s="51" t="str">
        <f>IF(T885="","",IF(AND(T885&lt;&gt;'Tabelas auxiliares'!$B$236,T885&lt;&gt;'Tabelas auxiliares'!$B$237),"FOLHA DE PESSOAL",IF(X885='Tabelas auxiliares'!$A$237,"CUSTEIO",IF(X885='Tabelas auxiliares'!$A$236,"INVESTIMENTO","ERRO - VERIFICAR"))))</f>
        <v/>
      </c>
      <c r="Z885" s="66"/>
    </row>
    <row r="886" spans="6:26" x14ac:dyDescent="0.25">
      <c r="F886" s="51" t="str">
        <f>IFERROR(VLOOKUP(D886,'Tabelas auxiliares'!$A$3:$B$61,2,FALSE),"")</f>
        <v/>
      </c>
      <c r="G886" s="51" t="str">
        <f>IFERROR(VLOOKUP($B886,'Tabelas auxiliares'!$A$65:$C$102,2,FALSE),"")</f>
        <v/>
      </c>
      <c r="H886" s="51" t="str">
        <f>IFERROR(VLOOKUP($B886,'Tabelas auxiliares'!$A$65:$C$102,3,FALSE),"")</f>
        <v/>
      </c>
      <c r="X886" s="51" t="str">
        <f t="shared" si="13"/>
        <v/>
      </c>
      <c r="Y886" s="51" t="str">
        <f>IF(T886="","",IF(AND(T886&lt;&gt;'Tabelas auxiliares'!$B$236,T886&lt;&gt;'Tabelas auxiliares'!$B$237),"FOLHA DE PESSOAL",IF(X886='Tabelas auxiliares'!$A$237,"CUSTEIO",IF(X886='Tabelas auxiliares'!$A$236,"INVESTIMENTO","ERRO - VERIFICAR"))))</f>
        <v/>
      </c>
      <c r="Z886" s="66"/>
    </row>
    <row r="887" spans="6:26" x14ac:dyDescent="0.25">
      <c r="F887" s="51" t="str">
        <f>IFERROR(VLOOKUP(D887,'Tabelas auxiliares'!$A$3:$B$61,2,FALSE),"")</f>
        <v/>
      </c>
      <c r="G887" s="51" t="str">
        <f>IFERROR(VLOOKUP($B887,'Tabelas auxiliares'!$A$65:$C$102,2,FALSE),"")</f>
        <v/>
      </c>
      <c r="H887" s="51" t="str">
        <f>IFERROR(VLOOKUP($B887,'Tabelas auxiliares'!$A$65:$C$102,3,FALSE),"")</f>
        <v/>
      </c>
      <c r="X887" s="51" t="str">
        <f t="shared" si="13"/>
        <v/>
      </c>
      <c r="Y887" s="51" t="str">
        <f>IF(T887="","",IF(AND(T887&lt;&gt;'Tabelas auxiliares'!$B$236,T887&lt;&gt;'Tabelas auxiliares'!$B$237),"FOLHA DE PESSOAL",IF(X887='Tabelas auxiliares'!$A$237,"CUSTEIO",IF(X887='Tabelas auxiliares'!$A$236,"INVESTIMENTO","ERRO - VERIFICAR"))))</f>
        <v/>
      </c>
      <c r="Z887" s="66"/>
    </row>
    <row r="888" spans="6:26" x14ac:dyDescent="0.25">
      <c r="F888" s="51" t="str">
        <f>IFERROR(VLOOKUP(D888,'Tabelas auxiliares'!$A$3:$B$61,2,FALSE),"")</f>
        <v/>
      </c>
      <c r="G888" s="51" t="str">
        <f>IFERROR(VLOOKUP($B888,'Tabelas auxiliares'!$A$65:$C$102,2,FALSE),"")</f>
        <v/>
      </c>
      <c r="H888" s="51" t="str">
        <f>IFERROR(VLOOKUP($B888,'Tabelas auxiliares'!$A$65:$C$102,3,FALSE),"")</f>
        <v/>
      </c>
      <c r="X888" s="51" t="str">
        <f t="shared" si="13"/>
        <v/>
      </c>
      <c r="Y888" s="51" t="str">
        <f>IF(T888="","",IF(AND(T888&lt;&gt;'Tabelas auxiliares'!$B$236,T888&lt;&gt;'Tabelas auxiliares'!$B$237),"FOLHA DE PESSOAL",IF(X888='Tabelas auxiliares'!$A$237,"CUSTEIO",IF(X888='Tabelas auxiliares'!$A$236,"INVESTIMENTO","ERRO - VERIFICAR"))))</f>
        <v/>
      </c>
      <c r="Z888" s="66"/>
    </row>
    <row r="889" spans="6:26" x14ac:dyDescent="0.25">
      <c r="F889" s="51" t="str">
        <f>IFERROR(VLOOKUP(D889,'Tabelas auxiliares'!$A$3:$B$61,2,FALSE),"")</f>
        <v/>
      </c>
      <c r="G889" s="51" t="str">
        <f>IFERROR(VLOOKUP($B889,'Tabelas auxiliares'!$A$65:$C$102,2,FALSE),"")</f>
        <v/>
      </c>
      <c r="H889" s="51" t="str">
        <f>IFERROR(VLOOKUP($B889,'Tabelas auxiliares'!$A$65:$C$102,3,FALSE),"")</f>
        <v/>
      </c>
      <c r="X889" s="51" t="str">
        <f t="shared" si="13"/>
        <v/>
      </c>
      <c r="Y889" s="51" t="str">
        <f>IF(T889="","",IF(AND(T889&lt;&gt;'Tabelas auxiliares'!$B$236,T889&lt;&gt;'Tabelas auxiliares'!$B$237),"FOLHA DE PESSOAL",IF(X889='Tabelas auxiliares'!$A$237,"CUSTEIO",IF(X889='Tabelas auxiliares'!$A$236,"INVESTIMENTO","ERRO - VERIFICAR"))))</f>
        <v/>
      </c>
      <c r="Z889" s="66"/>
    </row>
    <row r="890" spans="6:26" x14ac:dyDescent="0.25">
      <c r="F890" s="51" t="str">
        <f>IFERROR(VLOOKUP(D890,'Tabelas auxiliares'!$A$3:$B$61,2,FALSE),"")</f>
        <v/>
      </c>
      <c r="G890" s="51" t="str">
        <f>IFERROR(VLOOKUP($B890,'Tabelas auxiliares'!$A$65:$C$102,2,FALSE),"")</f>
        <v/>
      </c>
      <c r="H890" s="51" t="str">
        <f>IFERROR(VLOOKUP($B890,'Tabelas auxiliares'!$A$65:$C$102,3,FALSE),"")</f>
        <v/>
      </c>
      <c r="X890" s="51" t="str">
        <f t="shared" si="13"/>
        <v/>
      </c>
      <c r="Y890" s="51" t="str">
        <f>IF(T890="","",IF(AND(T890&lt;&gt;'Tabelas auxiliares'!$B$236,T890&lt;&gt;'Tabelas auxiliares'!$B$237),"FOLHA DE PESSOAL",IF(X890='Tabelas auxiliares'!$A$237,"CUSTEIO",IF(X890='Tabelas auxiliares'!$A$236,"INVESTIMENTO","ERRO - VERIFICAR"))))</f>
        <v/>
      </c>
      <c r="Z890" s="66"/>
    </row>
    <row r="891" spans="6:26" x14ac:dyDescent="0.25">
      <c r="F891" s="51" t="str">
        <f>IFERROR(VLOOKUP(D891,'Tabelas auxiliares'!$A$3:$B$61,2,FALSE),"")</f>
        <v/>
      </c>
      <c r="G891" s="51" t="str">
        <f>IFERROR(VLOOKUP($B891,'Tabelas auxiliares'!$A$65:$C$102,2,FALSE),"")</f>
        <v/>
      </c>
      <c r="H891" s="51" t="str">
        <f>IFERROR(VLOOKUP($B891,'Tabelas auxiliares'!$A$65:$C$102,3,FALSE),"")</f>
        <v/>
      </c>
      <c r="X891" s="51" t="str">
        <f t="shared" si="13"/>
        <v/>
      </c>
      <c r="Y891" s="51" t="str">
        <f>IF(T891="","",IF(AND(T891&lt;&gt;'Tabelas auxiliares'!$B$236,T891&lt;&gt;'Tabelas auxiliares'!$B$237),"FOLHA DE PESSOAL",IF(X891='Tabelas auxiliares'!$A$237,"CUSTEIO",IF(X891='Tabelas auxiliares'!$A$236,"INVESTIMENTO","ERRO - VERIFICAR"))))</f>
        <v/>
      </c>
      <c r="Z891" s="66"/>
    </row>
    <row r="892" spans="6:26" x14ac:dyDescent="0.25">
      <c r="F892" s="51" t="str">
        <f>IFERROR(VLOOKUP(D892,'Tabelas auxiliares'!$A$3:$B$61,2,FALSE),"")</f>
        <v/>
      </c>
      <c r="G892" s="51" t="str">
        <f>IFERROR(VLOOKUP($B892,'Tabelas auxiliares'!$A$65:$C$102,2,FALSE),"")</f>
        <v/>
      </c>
      <c r="H892" s="51" t="str">
        <f>IFERROR(VLOOKUP($B892,'Tabelas auxiliares'!$A$65:$C$102,3,FALSE),"")</f>
        <v/>
      </c>
      <c r="X892" s="51" t="str">
        <f t="shared" si="13"/>
        <v/>
      </c>
      <c r="Y892" s="51" t="str">
        <f>IF(T892="","",IF(AND(T892&lt;&gt;'Tabelas auxiliares'!$B$236,T892&lt;&gt;'Tabelas auxiliares'!$B$237),"FOLHA DE PESSOAL",IF(X892='Tabelas auxiliares'!$A$237,"CUSTEIO",IF(X892='Tabelas auxiliares'!$A$236,"INVESTIMENTO","ERRO - VERIFICAR"))))</f>
        <v/>
      </c>
      <c r="Z892" s="66"/>
    </row>
    <row r="893" spans="6:26" x14ac:dyDescent="0.25">
      <c r="F893" s="51" t="str">
        <f>IFERROR(VLOOKUP(D893,'Tabelas auxiliares'!$A$3:$B$61,2,FALSE),"")</f>
        <v/>
      </c>
      <c r="G893" s="51" t="str">
        <f>IFERROR(VLOOKUP($B893,'Tabelas auxiliares'!$A$65:$C$102,2,FALSE),"")</f>
        <v/>
      </c>
      <c r="H893" s="51" t="str">
        <f>IFERROR(VLOOKUP($B893,'Tabelas auxiliares'!$A$65:$C$102,3,FALSE),"")</f>
        <v/>
      </c>
      <c r="X893" s="51" t="str">
        <f t="shared" si="13"/>
        <v/>
      </c>
      <c r="Y893" s="51" t="str">
        <f>IF(T893="","",IF(AND(T893&lt;&gt;'Tabelas auxiliares'!$B$236,T893&lt;&gt;'Tabelas auxiliares'!$B$237),"FOLHA DE PESSOAL",IF(X893='Tabelas auxiliares'!$A$237,"CUSTEIO",IF(X893='Tabelas auxiliares'!$A$236,"INVESTIMENTO","ERRO - VERIFICAR"))))</f>
        <v/>
      </c>
      <c r="Z893" s="66"/>
    </row>
    <row r="894" spans="6:26" x14ac:dyDescent="0.25">
      <c r="F894" s="51" t="str">
        <f>IFERROR(VLOOKUP(D894,'Tabelas auxiliares'!$A$3:$B$61,2,FALSE),"")</f>
        <v/>
      </c>
      <c r="G894" s="51" t="str">
        <f>IFERROR(VLOOKUP($B894,'Tabelas auxiliares'!$A$65:$C$102,2,FALSE),"")</f>
        <v/>
      </c>
      <c r="H894" s="51" t="str">
        <f>IFERROR(VLOOKUP($B894,'Tabelas auxiliares'!$A$65:$C$102,3,FALSE),"")</f>
        <v/>
      </c>
      <c r="X894" s="51" t="str">
        <f t="shared" si="13"/>
        <v/>
      </c>
      <c r="Y894" s="51" t="str">
        <f>IF(T894="","",IF(AND(T894&lt;&gt;'Tabelas auxiliares'!$B$236,T894&lt;&gt;'Tabelas auxiliares'!$B$237),"FOLHA DE PESSOAL",IF(X894='Tabelas auxiliares'!$A$237,"CUSTEIO",IF(X894='Tabelas auxiliares'!$A$236,"INVESTIMENTO","ERRO - VERIFICAR"))))</f>
        <v/>
      </c>
      <c r="Z894" s="66"/>
    </row>
    <row r="895" spans="6:26" x14ac:dyDescent="0.25">
      <c r="F895" s="51" t="str">
        <f>IFERROR(VLOOKUP(D895,'Tabelas auxiliares'!$A$3:$B$61,2,FALSE),"")</f>
        <v/>
      </c>
      <c r="G895" s="51" t="str">
        <f>IFERROR(VLOOKUP($B895,'Tabelas auxiliares'!$A$65:$C$102,2,FALSE),"")</f>
        <v/>
      </c>
      <c r="H895" s="51" t="str">
        <f>IFERROR(VLOOKUP($B895,'Tabelas auxiliares'!$A$65:$C$102,3,FALSE),"")</f>
        <v/>
      </c>
      <c r="X895" s="51" t="str">
        <f t="shared" si="13"/>
        <v/>
      </c>
      <c r="Y895" s="51" t="str">
        <f>IF(T895="","",IF(AND(T895&lt;&gt;'Tabelas auxiliares'!$B$236,T895&lt;&gt;'Tabelas auxiliares'!$B$237),"FOLHA DE PESSOAL",IF(X895='Tabelas auxiliares'!$A$237,"CUSTEIO",IF(X895='Tabelas auxiliares'!$A$236,"INVESTIMENTO","ERRO - VERIFICAR"))))</f>
        <v/>
      </c>
      <c r="Z895" s="66"/>
    </row>
    <row r="896" spans="6:26" x14ac:dyDescent="0.25">
      <c r="F896" s="51" t="str">
        <f>IFERROR(VLOOKUP(D896,'Tabelas auxiliares'!$A$3:$B$61,2,FALSE),"")</f>
        <v/>
      </c>
      <c r="G896" s="51" t="str">
        <f>IFERROR(VLOOKUP($B896,'Tabelas auxiliares'!$A$65:$C$102,2,FALSE),"")</f>
        <v/>
      </c>
      <c r="H896" s="51" t="str">
        <f>IFERROR(VLOOKUP($B896,'Tabelas auxiliares'!$A$65:$C$102,3,FALSE),"")</f>
        <v/>
      </c>
      <c r="X896" s="51" t="str">
        <f t="shared" si="13"/>
        <v/>
      </c>
      <c r="Y896" s="51" t="str">
        <f>IF(T896="","",IF(AND(T896&lt;&gt;'Tabelas auxiliares'!$B$236,T896&lt;&gt;'Tabelas auxiliares'!$B$237),"FOLHA DE PESSOAL",IF(X896='Tabelas auxiliares'!$A$237,"CUSTEIO",IF(X896='Tabelas auxiliares'!$A$236,"INVESTIMENTO","ERRO - VERIFICAR"))))</f>
        <v/>
      </c>
      <c r="Z896" s="66"/>
    </row>
    <row r="897" spans="6:26" x14ac:dyDescent="0.25">
      <c r="F897" s="51" t="str">
        <f>IFERROR(VLOOKUP(D897,'Tabelas auxiliares'!$A$3:$B$61,2,FALSE),"")</f>
        <v/>
      </c>
      <c r="G897" s="51" t="str">
        <f>IFERROR(VLOOKUP($B897,'Tabelas auxiliares'!$A$65:$C$102,2,FALSE),"")</f>
        <v/>
      </c>
      <c r="H897" s="51" t="str">
        <f>IFERROR(VLOOKUP($B897,'Tabelas auxiliares'!$A$65:$C$102,3,FALSE),"")</f>
        <v/>
      </c>
      <c r="X897" s="51" t="str">
        <f t="shared" si="13"/>
        <v/>
      </c>
      <c r="Y897" s="51" t="str">
        <f>IF(T897="","",IF(AND(T897&lt;&gt;'Tabelas auxiliares'!$B$236,T897&lt;&gt;'Tabelas auxiliares'!$B$237),"FOLHA DE PESSOAL",IF(X897='Tabelas auxiliares'!$A$237,"CUSTEIO",IF(X897='Tabelas auxiliares'!$A$236,"INVESTIMENTO","ERRO - VERIFICAR"))))</f>
        <v/>
      </c>
      <c r="Z897" s="66"/>
    </row>
    <row r="898" spans="6:26" x14ac:dyDescent="0.25">
      <c r="F898" s="51" t="str">
        <f>IFERROR(VLOOKUP(D898,'Tabelas auxiliares'!$A$3:$B$61,2,FALSE),"")</f>
        <v/>
      </c>
      <c r="G898" s="51" t="str">
        <f>IFERROR(VLOOKUP($B898,'Tabelas auxiliares'!$A$65:$C$102,2,FALSE),"")</f>
        <v/>
      </c>
      <c r="H898" s="51" t="str">
        <f>IFERROR(VLOOKUP($B898,'Tabelas auxiliares'!$A$65:$C$102,3,FALSE),"")</f>
        <v/>
      </c>
      <c r="X898" s="51" t="str">
        <f t="shared" si="13"/>
        <v/>
      </c>
      <c r="Y898" s="51" t="str">
        <f>IF(T898="","",IF(AND(T898&lt;&gt;'Tabelas auxiliares'!$B$236,T898&lt;&gt;'Tabelas auxiliares'!$B$237),"FOLHA DE PESSOAL",IF(X898='Tabelas auxiliares'!$A$237,"CUSTEIO",IF(X898='Tabelas auxiliares'!$A$236,"INVESTIMENTO","ERRO - VERIFICAR"))))</f>
        <v/>
      </c>
      <c r="Z898" s="66"/>
    </row>
    <row r="899" spans="6:26" x14ac:dyDescent="0.25">
      <c r="F899" s="51" t="str">
        <f>IFERROR(VLOOKUP(D899,'Tabelas auxiliares'!$A$3:$B$61,2,FALSE),"")</f>
        <v/>
      </c>
      <c r="G899" s="51" t="str">
        <f>IFERROR(VLOOKUP($B899,'Tabelas auxiliares'!$A$65:$C$102,2,FALSE),"")</f>
        <v/>
      </c>
      <c r="H899" s="51" t="str">
        <f>IFERROR(VLOOKUP($B899,'Tabelas auxiliares'!$A$65:$C$102,3,FALSE),"")</f>
        <v/>
      </c>
      <c r="X899" s="51" t="str">
        <f t="shared" si="13"/>
        <v/>
      </c>
      <c r="Y899" s="51" t="str">
        <f>IF(T899="","",IF(AND(T899&lt;&gt;'Tabelas auxiliares'!$B$236,T899&lt;&gt;'Tabelas auxiliares'!$B$237),"FOLHA DE PESSOAL",IF(X899='Tabelas auxiliares'!$A$237,"CUSTEIO",IF(X899='Tabelas auxiliares'!$A$236,"INVESTIMENTO","ERRO - VERIFICAR"))))</f>
        <v/>
      </c>
      <c r="Z899" s="66"/>
    </row>
    <row r="900" spans="6:26" x14ac:dyDescent="0.25">
      <c r="F900" s="51" t="str">
        <f>IFERROR(VLOOKUP(D900,'Tabelas auxiliares'!$A$3:$B$61,2,FALSE),"")</f>
        <v/>
      </c>
      <c r="G900" s="51" t="str">
        <f>IFERROR(VLOOKUP($B900,'Tabelas auxiliares'!$A$65:$C$102,2,FALSE),"")</f>
        <v/>
      </c>
      <c r="H900" s="51" t="str">
        <f>IFERROR(VLOOKUP($B900,'Tabelas auxiliares'!$A$65:$C$102,3,FALSE),"")</f>
        <v/>
      </c>
      <c r="X900" s="51" t="str">
        <f t="shared" ref="X900:X963" si="14">LEFT(V900,1)</f>
        <v/>
      </c>
      <c r="Y900" s="51" t="str">
        <f>IF(T900="","",IF(AND(T900&lt;&gt;'Tabelas auxiliares'!$B$236,T900&lt;&gt;'Tabelas auxiliares'!$B$237),"FOLHA DE PESSOAL",IF(X900='Tabelas auxiliares'!$A$237,"CUSTEIO",IF(X900='Tabelas auxiliares'!$A$236,"INVESTIMENTO","ERRO - VERIFICAR"))))</f>
        <v/>
      </c>
      <c r="Z900" s="66"/>
    </row>
    <row r="901" spans="6:26" x14ac:dyDescent="0.25">
      <c r="F901" s="51" t="str">
        <f>IFERROR(VLOOKUP(D901,'Tabelas auxiliares'!$A$3:$B$61,2,FALSE),"")</f>
        <v/>
      </c>
      <c r="G901" s="51" t="str">
        <f>IFERROR(VLOOKUP($B901,'Tabelas auxiliares'!$A$65:$C$102,2,FALSE),"")</f>
        <v/>
      </c>
      <c r="H901" s="51" t="str">
        <f>IFERROR(VLOOKUP($B901,'Tabelas auxiliares'!$A$65:$C$102,3,FALSE),"")</f>
        <v/>
      </c>
      <c r="X901" s="51" t="str">
        <f t="shared" si="14"/>
        <v/>
      </c>
      <c r="Y901" s="51" t="str">
        <f>IF(T901="","",IF(AND(T901&lt;&gt;'Tabelas auxiliares'!$B$236,T901&lt;&gt;'Tabelas auxiliares'!$B$237),"FOLHA DE PESSOAL",IF(X901='Tabelas auxiliares'!$A$237,"CUSTEIO",IF(X901='Tabelas auxiliares'!$A$236,"INVESTIMENTO","ERRO - VERIFICAR"))))</f>
        <v/>
      </c>
      <c r="Z901" s="66"/>
    </row>
    <row r="902" spans="6:26" x14ac:dyDescent="0.25">
      <c r="F902" s="51" t="str">
        <f>IFERROR(VLOOKUP(D902,'Tabelas auxiliares'!$A$3:$B$61,2,FALSE),"")</f>
        <v/>
      </c>
      <c r="G902" s="51" t="str">
        <f>IFERROR(VLOOKUP($B902,'Tabelas auxiliares'!$A$65:$C$102,2,FALSE),"")</f>
        <v/>
      </c>
      <c r="H902" s="51" t="str">
        <f>IFERROR(VLOOKUP($B902,'Tabelas auxiliares'!$A$65:$C$102,3,FALSE),"")</f>
        <v/>
      </c>
      <c r="X902" s="51" t="str">
        <f t="shared" si="14"/>
        <v/>
      </c>
      <c r="Y902" s="51" t="str">
        <f>IF(T902="","",IF(AND(T902&lt;&gt;'Tabelas auxiliares'!$B$236,T902&lt;&gt;'Tabelas auxiliares'!$B$237),"FOLHA DE PESSOAL",IF(X902='Tabelas auxiliares'!$A$237,"CUSTEIO",IF(X902='Tabelas auxiliares'!$A$236,"INVESTIMENTO","ERRO - VERIFICAR"))))</f>
        <v/>
      </c>
      <c r="Z902" s="66"/>
    </row>
    <row r="903" spans="6:26" x14ac:dyDescent="0.25">
      <c r="F903" s="51" t="str">
        <f>IFERROR(VLOOKUP(D903,'Tabelas auxiliares'!$A$3:$B$61,2,FALSE),"")</f>
        <v/>
      </c>
      <c r="G903" s="51" t="str">
        <f>IFERROR(VLOOKUP($B903,'Tabelas auxiliares'!$A$65:$C$102,2,FALSE),"")</f>
        <v/>
      </c>
      <c r="H903" s="51" t="str">
        <f>IFERROR(VLOOKUP($B903,'Tabelas auxiliares'!$A$65:$C$102,3,FALSE),"")</f>
        <v/>
      </c>
      <c r="X903" s="51" t="str">
        <f t="shared" si="14"/>
        <v/>
      </c>
      <c r="Y903" s="51" t="str">
        <f>IF(T903="","",IF(AND(T903&lt;&gt;'Tabelas auxiliares'!$B$236,T903&lt;&gt;'Tabelas auxiliares'!$B$237),"FOLHA DE PESSOAL",IF(X903='Tabelas auxiliares'!$A$237,"CUSTEIO",IF(X903='Tabelas auxiliares'!$A$236,"INVESTIMENTO","ERRO - VERIFICAR"))))</f>
        <v/>
      </c>
      <c r="Z903" s="66"/>
    </row>
    <row r="904" spans="6:26" x14ac:dyDescent="0.25">
      <c r="F904" s="51" t="str">
        <f>IFERROR(VLOOKUP(D904,'Tabelas auxiliares'!$A$3:$B$61,2,FALSE),"")</f>
        <v/>
      </c>
      <c r="G904" s="51" t="str">
        <f>IFERROR(VLOOKUP($B904,'Tabelas auxiliares'!$A$65:$C$102,2,FALSE),"")</f>
        <v/>
      </c>
      <c r="H904" s="51" t="str">
        <f>IFERROR(VLOOKUP($B904,'Tabelas auxiliares'!$A$65:$C$102,3,FALSE),"")</f>
        <v/>
      </c>
      <c r="X904" s="51" t="str">
        <f t="shared" si="14"/>
        <v/>
      </c>
      <c r="Y904" s="51" t="str">
        <f>IF(T904="","",IF(AND(T904&lt;&gt;'Tabelas auxiliares'!$B$236,T904&lt;&gt;'Tabelas auxiliares'!$B$237),"FOLHA DE PESSOAL",IF(X904='Tabelas auxiliares'!$A$237,"CUSTEIO",IF(X904='Tabelas auxiliares'!$A$236,"INVESTIMENTO","ERRO - VERIFICAR"))))</f>
        <v/>
      </c>
      <c r="Z904" s="66"/>
    </row>
    <row r="905" spans="6:26" x14ac:dyDescent="0.25">
      <c r="F905" s="51" t="str">
        <f>IFERROR(VLOOKUP(D905,'Tabelas auxiliares'!$A$3:$B$61,2,FALSE),"")</f>
        <v/>
      </c>
      <c r="G905" s="51" t="str">
        <f>IFERROR(VLOOKUP($B905,'Tabelas auxiliares'!$A$65:$C$102,2,FALSE),"")</f>
        <v/>
      </c>
      <c r="H905" s="51" t="str">
        <f>IFERROR(VLOOKUP($B905,'Tabelas auxiliares'!$A$65:$C$102,3,FALSE),"")</f>
        <v/>
      </c>
      <c r="X905" s="51" t="str">
        <f t="shared" si="14"/>
        <v/>
      </c>
      <c r="Y905" s="51" t="str">
        <f>IF(T905="","",IF(AND(T905&lt;&gt;'Tabelas auxiliares'!$B$236,T905&lt;&gt;'Tabelas auxiliares'!$B$237),"FOLHA DE PESSOAL",IF(X905='Tabelas auxiliares'!$A$237,"CUSTEIO",IF(X905='Tabelas auxiliares'!$A$236,"INVESTIMENTO","ERRO - VERIFICAR"))))</f>
        <v/>
      </c>
      <c r="Z905" s="66"/>
    </row>
    <row r="906" spans="6:26" x14ac:dyDescent="0.25">
      <c r="F906" s="51" t="str">
        <f>IFERROR(VLOOKUP(D906,'Tabelas auxiliares'!$A$3:$B$61,2,FALSE),"")</f>
        <v/>
      </c>
      <c r="G906" s="51" t="str">
        <f>IFERROR(VLOOKUP($B906,'Tabelas auxiliares'!$A$65:$C$102,2,FALSE),"")</f>
        <v/>
      </c>
      <c r="H906" s="51" t="str">
        <f>IFERROR(VLOOKUP($B906,'Tabelas auxiliares'!$A$65:$C$102,3,FALSE),"")</f>
        <v/>
      </c>
      <c r="X906" s="51" t="str">
        <f t="shared" si="14"/>
        <v/>
      </c>
      <c r="Y906" s="51" t="str">
        <f>IF(T906="","",IF(AND(T906&lt;&gt;'Tabelas auxiliares'!$B$236,T906&lt;&gt;'Tabelas auxiliares'!$B$237),"FOLHA DE PESSOAL",IF(X906='Tabelas auxiliares'!$A$237,"CUSTEIO",IF(X906='Tabelas auxiliares'!$A$236,"INVESTIMENTO","ERRO - VERIFICAR"))))</f>
        <v/>
      </c>
      <c r="Z906" s="66"/>
    </row>
    <row r="907" spans="6:26" x14ac:dyDescent="0.25">
      <c r="F907" s="51" t="str">
        <f>IFERROR(VLOOKUP(D907,'Tabelas auxiliares'!$A$3:$B$61,2,FALSE),"")</f>
        <v/>
      </c>
      <c r="G907" s="51" t="str">
        <f>IFERROR(VLOOKUP($B907,'Tabelas auxiliares'!$A$65:$C$102,2,FALSE),"")</f>
        <v/>
      </c>
      <c r="H907" s="51" t="str">
        <f>IFERROR(VLOOKUP($B907,'Tabelas auxiliares'!$A$65:$C$102,3,FALSE),"")</f>
        <v/>
      </c>
      <c r="X907" s="51" t="str">
        <f t="shared" si="14"/>
        <v/>
      </c>
      <c r="Y907" s="51" t="str">
        <f>IF(T907="","",IF(AND(T907&lt;&gt;'Tabelas auxiliares'!$B$236,T907&lt;&gt;'Tabelas auxiliares'!$B$237),"FOLHA DE PESSOAL",IF(X907='Tabelas auxiliares'!$A$237,"CUSTEIO",IF(X907='Tabelas auxiliares'!$A$236,"INVESTIMENTO","ERRO - VERIFICAR"))))</f>
        <v/>
      </c>
      <c r="Z907" s="66"/>
    </row>
    <row r="908" spans="6:26" x14ac:dyDescent="0.25">
      <c r="F908" s="51" t="str">
        <f>IFERROR(VLOOKUP(D908,'Tabelas auxiliares'!$A$3:$B$61,2,FALSE),"")</f>
        <v/>
      </c>
      <c r="G908" s="51" t="str">
        <f>IFERROR(VLOOKUP($B908,'Tabelas auxiliares'!$A$65:$C$102,2,FALSE),"")</f>
        <v/>
      </c>
      <c r="H908" s="51" t="str">
        <f>IFERROR(VLOOKUP($B908,'Tabelas auxiliares'!$A$65:$C$102,3,FALSE),"")</f>
        <v/>
      </c>
      <c r="X908" s="51" t="str">
        <f t="shared" si="14"/>
        <v/>
      </c>
      <c r="Y908" s="51" t="str">
        <f>IF(T908="","",IF(AND(T908&lt;&gt;'Tabelas auxiliares'!$B$236,T908&lt;&gt;'Tabelas auxiliares'!$B$237),"FOLHA DE PESSOAL",IF(X908='Tabelas auxiliares'!$A$237,"CUSTEIO",IF(X908='Tabelas auxiliares'!$A$236,"INVESTIMENTO","ERRO - VERIFICAR"))))</f>
        <v/>
      </c>
      <c r="Z908" s="66"/>
    </row>
    <row r="909" spans="6:26" x14ac:dyDescent="0.25">
      <c r="F909" s="51" t="str">
        <f>IFERROR(VLOOKUP(D909,'Tabelas auxiliares'!$A$3:$B$61,2,FALSE),"")</f>
        <v/>
      </c>
      <c r="G909" s="51" t="str">
        <f>IFERROR(VLOOKUP($B909,'Tabelas auxiliares'!$A$65:$C$102,2,FALSE),"")</f>
        <v/>
      </c>
      <c r="H909" s="51" t="str">
        <f>IFERROR(VLOOKUP($B909,'Tabelas auxiliares'!$A$65:$C$102,3,FALSE),"")</f>
        <v/>
      </c>
      <c r="X909" s="51" t="str">
        <f t="shared" si="14"/>
        <v/>
      </c>
      <c r="Y909" s="51" t="str">
        <f>IF(T909="","",IF(AND(T909&lt;&gt;'Tabelas auxiliares'!$B$236,T909&lt;&gt;'Tabelas auxiliares'!$B$237),"FOLHA DE PESSOAL",IF(X909='Tabelas auxiliares'!$A$237,"CUSTEIO",IF(X909='Tabelas auxiliares'!$A$236,"INVESTIMENTO","ERRO - VERIFICAR"))))</f>
        <v/>
      </c>
      <c r="Z909" s="66"/>
    </row>
    <row r="910" spans="6:26" x14ac:dyDescent="0.25">
      <c r="F910" s="51" t="str">
        <f>IFERROR(VLOOKUP(D910,'Tabelas auxiliares'!$A$3:$B$61,2,FALSE),"")</f>
        <v/>
      </c>
      <c r="G910" s="51" t="str">
        <f>IFERROR(VLOOKUP($B910,'Tabelas auxiliares'!$A$65:$C$102,2,FALSE),"")</f>
        <v/>
      </c>
      <c r="H910" s="51" t="str">
        <f>IFERROR(VLOOKUP($B910,'Tabelas auxiliares'!$A$65:$C$102,3,FALSE),"")</f>
        <v/>
      </c>
      <c r="X910" s="51" t="str">
        <f t="shared" si="14"/>
        <v/>
      </c>
      <c r="Y910" s="51" t="str">
        <f>IF(T910="","",IF(AND(T910&lt;&gt;'Tabelas auxiliares'!$B$236,T910&lt;&gt;'Tabelas auxiliares'!$B$237),"FOLHA DE PESSOAL",IF(X910='Tabelas auxiliares'!$A$237,"CUSTEIO",IF(X910='Tabelas auxiliares'!$A$236,"INVESTIMENTO","ERRO - VERIFICAR"))))</f>
        <v/>
      </c>
      <c r="Z910" s="66"/>
    </row>
    <row r="911" spans="6:26" x14ac:dyDescent="0.25">
      <c r="F911" s="51" t="str">
        <f>IFERROR(VLOOKUP(D911,'Tabelas auxiliares'!$A$3:$B$61,2,FALSE),"")</f>
        <v/>
      </c>
      <c r="G911" s="51" t="str">
        <f>IFERROR(VLOOKUP($B911,'Tabelas auxiliares'!$A$65:$C$102,2,FALSE),"")</f>
        <v/>
      </c>
      <c r="H911" s="51" t="str">
        <f>IFERROR(VLOOKUP($B911,'Tabelas auxiliares'!$A$65:$C$102,3,FALSE),"")</f>
        <v/>
      </c>
      <c r="X911" s="51" t="str">
        <f t="shared" si="14"/>
        <v/>
      </c>
      <c r="Y911" s="51" t="str">
        <f>IF(T911="","",IF(AND(T911&lt;&gt;'Tabelas auxiliares'!$B$236,T911&lt;&gt;'Tabelas auxiliares'!$B$237),"FOLHA DE PESSOAL",IF(X911='Tabelas auxiliares'!$A$237,"CUSTEIO",IF(X911='Tabelas auxiliares'!$A$236,"INVESTIMENTO","ERRO - VERIFICAR"))))</f>
        <v/>
      </c>
      <c r="Z911" s="66"/>
    </row>
    <row r="912" spans="6:26" x14ac:dyDescent="0.25">
      <c r="F912" s="51" t="str">
        <f>IFERROR(VLOOKUP(D912,'Tabelas auxiliares'!$A$3:$B$61,2,FALSE),"")</f>
        <v/>
      </c>
      <c r="G912" s="51" t="str">
        <f>IFERROR(VLOOKUP($B912,'Tabelas auxiliares'!$A$65:$C$102,2,FALSE),"")</f>
        <v/>
      </c>
      <c r="H912" s="51" t="str">
        <f>IFERROR(VLOOKUP($B912,'Tabelas auxiliares'!$A$65:$C$102,3,FALSE),"")</f>
        <v/>
      </c>
      <c r="X912" s="51" t="str">
        <f t="shared" si="14"/>
        <v/>
      </c>
      <c r="Y912" s="51" t="str">
        <f>IF(T912="","",IF(AND(T912&lt;&gt;'Tabelas auxiliares'!$B$236,T912&lt;&gt;'Tabelas auxiliares'!$B$237),"FOLHA DE PESSOAL",IF(X912='Tabelas auxiliares'!$A$237,"CUSTEIO",IF(X912='Tabelas auxiliares'!$A$236,"INVESTIMENTO","ERRO - VERIFICAR"))))</f>
        <v/>
      </c>
      <c r="Z912" s="66"/>
    </row>
    <row r="913" spans="6:26" x14ac:dyDescent="0.25">
      <c r="F913" s="51" t="str">
        <f>IFERROR(VLOOKUP(D913,'Tabelas auxiliares'!$A$3:$B$61,2,FALSE),"")</f>
        <v/>
      </c>
      <c r="G913" s="51" t="str">
        <f>IFERROR(VLOOKUP($B913,'Tabelas auxiliares'!$A$65:$C$102,2,FALSE),"")</f>
        <v/>
      </c>
      <c r="H913" s="51" t="str">
        <f>IFERROR(VLOOKUP($B913,'Tabelas auxiliares'!$A$65:$C$102,3,FALSE),"")</f>
        <v/>
      </c>
      <c r="X913" s="51" t="str">
        <f t="shared" si="14"/>
        <v/>
      </c>
      <c r="Y913" s="51" t="str">
        <f>IF(T913="","",IF(AND(T913&lt;&gt;'Tabelas auxiliares'!$B$236,T913&lt;&gt;'Tabelas auxiliares'!$B$237),"FOLHA DE PESSOAL",IF(X913='Tabelas auxiliares'!$A$237,"CUSTEIO",IF(X913='Tabelas auxiliares'!$A$236,"INVESTIMENTO","ERRO - VERIFICAR"))))</f>
        <v/>
      </c>
      <c r="Z913" s="66"/>
    </row>
    <row r="914" spans="6:26" x14ac:dyDescent="0.25">
      <c r="F914" s="51" t="str">
        <f>IFERROR(VLOOKUP(D914,'Tabelas auxiliares'!$A$3:$B$61,2,FALSE),"")</f>
        <v/>
      </c>
      <c r="G914" s="51" t="str">
        <f>IFERROR(VLOOKUP($B914,'Tabelas auxiliares'!$A$65:$C$102,2,FALSE),"")</f>
        <v/>
      </c>
      <c r="H914" s="51" t="str">
        <f>IFERROR(VLOOKUP($B914,'Tabelas auxiliares'!$A$65:$C$102,3,FALSE),"")</f>
        <v/>
      </c>
      <c r="X914" s="51" t="str">
        <f t="shared" si="14"/>
        <v/>
      </c>
      <c r="Y914" s="51" t="str">
        <f>IF(T914="","",IF(AND(T914&lt;&gt;'Tabelas auxiliares'!$B$236,T914&lt;&gt;'Tabelas auxiliares'!$B$237),"FOLHA DE PESSOAL",IF(X914='Tabelas auxiliares'!$A$237,"CUSTEIO",IF(X914='Tabelas auxiliares'!$A$236,"INVESTIMENTO","ERRO - VERIFICAR"))))</f>
        <v/>
      </c>
      <c r="Z914" s="66"/>
    </row>
    <row r="915" spans="6:26" x14ac:dyDescent="0.25">
      <c r="F915" s="51" t="str">
        <f>IFERROR(VLOOKUP(D915,'Tabelas auxiliares'!$A$3:$B$61,2,FALSE),"")</f>
        <v/>
      </c>
      <c r="G915" s="51" t="str">
        <f>IFERROR(VLOOKUP($B915,'Tabelas auxiliares'!$A$65:$C$102,2,FALSE),"")</f>
        <v/>
      </c>
      <c r="H915" s="51" t="str">
        <f>IFERROR(VLOOKUP($B915,'Tabelas auxiliares'!$A$65:$C$102,3,FALSE),"")</f>
        <v/>
      </c>
      <c r="X915" s="51" t="str">
        <f t="shared" si="14"/>
        <v/>
      </c>
      <c r="Y915" s="51" t="str">
        <f>IF(T915="","",IF(AND(T915&lt;&gt;'Tabelas auxiliares'!$B$236,T915&lt;&gt;'Tabelas auxiliares'!$B$237),"FOLHA DE PESSOAL",IF(X915='Tabelas auxiliares'!$A$237,"CUSTEIO",IF(X915='Tabelas auxiliares'!$A$236,"INVESTIMENTO","ERRO - VERIFICAR"))))</f>
        <v/>
      </c>
      <c r="Z915" s="66"/>
    </row>
    <row r="916" spans="6:26" x14ac:dyDescent="0.25">
      <c r="F916" s="51" t="str">
        <f>IFERROR(VLOOKUP(D916,'Tabelas auxiliares'!$A$3:$B$61,2,FALSE),"")</f>
        <v/>
      </c>
      <c r="G916" s="51" t="str">
        <f>IFERROR(VLOOKUP($B916,'Tabelas auxiliares'!$A$65:$C$102,2,FALSE),"")</f>
        <v/>
      </c>
      <c r="H916" s="51" t="str">
        <f>IFERROR(VLOOKUP($B916,'Tabelas auxiliares'!$A$65:$C$102,3,FALSE),"")</f>
        <v/>
      </c>
      <c r="X916" s="51" t="str">
        <f t="shared" si="14"/>
        <v/>
      </c>
      <c r="Y916" s="51" t="str">
        <f>IF(T916="","",IF(AND(T916&lt;&gt;'Tabelas auxiliares'!$B$236,T916&lt;&gt;'Tabelas auxiliares'!$B$237),"FOLHA DE PESSOAL",IF(X916='Tabelas auxiliares'!$A$237,"CUSTEIO",IF(X916='Tabelas auxiliares'!$A$236,"INVESTIMENTO","ERRO - VERIFICAR"))))</f>
        <v/>
      </c>
      <c r="Z916" s="66"/>
    </row>
    <row r="917" spans="6:26" x14ac:dyDescent="0.25">
      <c r="F917" s="51" t="str">
        <f>IFERROR(VLOOKUP(D917,'Tabelas auxiliares'!$A$3:$B$61,2,FALSE),"")</f>
        <v/>
      </c>
      <c r="G917" s="51" t="str">
        <f>IFERROR(VLOOKUP($B917,'Tabelas auxiliares'!$A$65:$C$102,2,FALSE),"")</f>
        <v/>
      </c>
      <c r="H917" s="51" t="str">
        <f>IFERROR(VLOOKUP($B917,'Tabelas auxiliares'!$A$65:$C$102,3,FALSE),"")</f>
        <v/>
      </c>
      <c r="X917" s="51" t="str">
        <f t="shared" si="14"/>
        <v/>
      </c>
      <c r="Y917" s="51" t="str">
        <f>IF(T917="","",IF(AND(T917&lt;&gt;'Tabelas auxiliares'!$B$236,T917&lt;&gt;'Tabelas auxiliares'!$B$237),"FOLHA DE PESSOAL",IF(X917='Tabelas auxiliares'!$A$237,"CUSTEIO",IF(X917='Tabelas auxiliares'!$A$236,"INVESTIMENTO","ERRO - VERIFICAR"))))</f>
        <v/>
      </c>
      <c r="Z917" s="66"/>
    </row>
    <row r="918" spans="6:26" x14ac:dyDescent="0.25">
      <c r="F918" s="51" t="str">
        <f>IFERROR(VLOOKUP(D918,'Tabelas auxiliares'!$A$3:$B$61,2,FALSE),"")</f>
        <v/>
      </c>
      <c r="G918" s="51" t="str">
        <f>IFERROR(VLOOKUP($B918,'Tabelas auxiliares'!$A$65:$C$102,2,FALSE),"")</f>
        <v/>
      </c>
      <c r="H918" s="51" t="str">
        <f>IFERROR(VLOOKUP($B918,'Tabelas auxiliares'!$A$65:$C$102,3,FALSE),"")</f>
        <v/>
      </c>
      <c r="X918" s="51" t="str">
        <f t="shared" si="14"/>
        <v/>
      </c>
      <c r="Y918" s="51" t="str">
        <f>IF(T918="","",IF(AND(T918&lt;&gt;'Tabelas auxiliares'!$B$236,T918&lt;&gt;'Tabelas auxiliares'!$B$237),"FOLHA DE PESSOAL",IF(X918='Tabelas auxiliares'!$A$237,"CUSTEIO",IF(X918='Tabelas auxiliares'!$A$236,"INVESTIMENTO","ERRO - VERIFICAR"))))</f>
        <v/>
      </c>
      <c r="Z918" s="66"/>
    </row>
    <row r="919" spans="6:26" x14ac:dyDescent="0.25">
      <c r="F919" s="51" t="str">
        <f>IFERROR(VLOOKUP(D919,'Tabelas auxiliares'!$A$3:$B$61,2,FALSE),"")</f>
        <v/>
      </c>
      <c r="G919" s="51" t="str">
        <f>IFERROR(VLOOKUP($B919,'Tabelas auxiliares'!$A$65:$C$102,2,FALSE),"")</f>
        <v/>
      </c>
      <c r="H919" s="51" t="str">
        <f>IFERROR(VLOOKUP($B919,'Tabelas auxiliares'!$A$65:$C$102,3,FALSE),"")</f>
        <v/>
      </c>
      <c r="X919" s="51" t="str">
        <f t="shared" si="14"/>
        <v/>
      </c>
      <c r="Y919" s="51" t="str">
        <f>IF(T919="","",IF(AND(T919&lt;&gt;'Tabelas auxiliares'!$B$236,T919&lt;&gt;'Tabelas auxiliares'!$B$237),"FOLHA DE PESSOAL",IF(X919='Tabelas auxiliares'!$A$237,"CUSTEIO",IF(X919='Tabelas auxiliares'!$A$236,"INVESTIMENTO","ERRO - VERIFICAR"))))</f>
        <v/>
      </c>
      <c r="Z919" s="66"/>
    </row>
    <row r="920" spans="6:26" x14ac:dyDescent="0.25">
      <c r="F920" s="51" t="str">
        <f>IFERROR(VLOOKUP(D920,'Tabelas auxiliares'!$A$3:$B$61,2,FALSE),"")</f>
        <v/>
      </c>
      <c r="G920" s="51" t="str">
        <f>IFERROR(VLOOKUP($B920,'Tabelas auxiliares'!$A$65:$C$102,2,FALSE),"")</f>
        <v/>
      </c>
      <c r="H920" s="51" t="str">
        <f>IFERROR(VLOOKUP($B920,'Tabelas auxiliares'!$A$65:$C$102,3,FALSE),"")</f>
        <v/>
      </c>
      <c r="X920" s="51" t="str">
        <f t="shared" si="14"/>
        <v/>
      </c>
      <c r="Y920" s="51" t="str">
        <f>IF(T920="","",IF(AND(T920&lt;&gt;'Tabelas auxiliares'!$B$236,T920&lt;&gt;'Tabelas auxiliares'!$B$237),"FOLHA DE PESSOAL",IF(X920='Tabelas auxiliares'!$A$237,"CUSTEIO",IF(X920='Tabelas auxiliares'!$A$236,"INVESTIMENTO","ERRO - VERIFICAR"))))</f>
        <v/>
      </c>
      <c r="Z920" s="66"/>
    </row>
    <row r="921" spans="6:26" x14ac:dyDescent="0.25">
      <c r="F921" s="51" t="str">
        <f>IFERROR(VLOOKUP(D921,'Tabelas auxiliares'!$A$3:$B$61,2,FALSE),"")</f>
        <v/>
      </c>
      <c r="G921" s="51" t="str">
        <f>IFERROR(VLOOKUP($B921,'Tabelas auxiliares'!$A$65:$C$102,2,FALSE),"")</f>
        <v/>
      </c>
      <c r="H921" s="51" t="str">
        <f>IFERROR(VLOOKUP($B921,'Tabelas auxiliares'!$A$65:$C$102,3,FALSE),"")</f>
        <v/>
      </c>
      <c r="X921" s="51" t="str">
        <f t="shared" si="14"/>
        <v/>
      </c>
      <c r="Y921" s="51" t="str">
        <f>IF(T921="","",IF(AND(T921&lt;&gt;'Tabelas auxiliares'!$B$236,T921&lt;&gt;'Tabelas auxiliares'!$B$237),"FOLHA DE PESSOAL",IF(X921='Tabelas auxiliares'!$A$237,"CUSTEIO",IF(X921='Tabelas auxiliares'!$A$236,"INVESTIMENTO","ERRO - VERIFICAR"))))</f>
        <v/>
      </c>
      <c r="Z921" s="66"/>
    </row>
    <row r="922" spans="6:26" x14ac:dyDescent="0.25">
      <c r="F922" s="51" t="str">
        <f>IFERROR(VLOOKUP(D922,'Tabelas auxiliares'!$A$3:$B$61,2,FALSE),"")</f>
        <v/>
      </c>
      <c r="G922" s="51" t="str">
        <f>IFERROR(VLOOKUP($B922,'Tabelas auxiliares'!$A$65:$C$102,2,FALSE),"")</f>
        <v/>
      </c>
      <c r="H922" s="51" t="str">
        <f>IFERROR(VLOOKUP($B922,'Tabelas auxiliares'!$A$65:$C$102,3,FALSE),"")</f>
        <v/>
      </c>
      <c r="X922" s="51" t="str">
        <f t="shared" si="14"/>
        <v/>
      </c>
      <c r="Y922" s="51" t="str">
        <f>IF(T922="","",IF(AND(T922&lt;&gt;'Tabelas auxiliares'!$B$236,T922&lt;&gt;'Tabelas auxiliares'!$B$237),"FOLHA DE PESSOAL",IF(X922='Tabelas auxiliares'!$A$237,"CUSTEIO",IF(X922='Tabelas auxiliares'!$A$236,"INVESTIMENTO","ERRO - VERIFICAR"))))</f>
        <v/>
      </c>
      <c r="Z922" s="66"/>
    </row>
    <row r="923" spans="6:26" x14ac:dyDescent="0.25">
      <c r="F923" s="51" t="str">
        <f>IFERROR(VLOOKUP(D923,'Tabelas auxiliares'!$A$3:$B$61,2,FALSE),"")</f>
        <v/>
      </c>
      <c r="G923" s="51" t="str">
        <f>IFERROR(VLOOKUP($B923,'Tabelas auxiliares'!$A$65:$C$102,2,FALSE),"")</f>
        <v/>
      </c>
      <c r="H923" s="51" t="str">
        <f>IFERROR(VLOOKUP($B923,'Tabelas auxiliares'!$A$65:$C$102,3,FALSE),"")</f>
        <v/>
      </c>
      <c r="X923" s="51" t="str">
        <f t="shared" si="14"/>
        <v/>
      </c>
      <c r="Y923" s="51" t="str">
        <f>IF(T923="","",IF(AND(T923&lt;&gt;'Tabelas auxiliares'!$B$236,T923&lt;&gt;'Tabelas auxiliares'!$B$237),"FOLHA DE PESSOAL",IF(X923='Tabelas auxiliares'!$A$237,"CUSTEIO",IF(X923='Tabelas auxiliares'!$A$236,"INVESTIMENTO","ERRO - VERIFICAR"))))</f>
        <v/>
      </c>
      <c r="Z923" s="66"/>
    </row>
    <row r="924" spans="6:26" x14ac:dyDescent="0.25">
      <c r="F924" s="51" t="str">
        <f>IFERROR(VLOOKUP(D924,'Tabelas auxiliares'!$A$3:$B$61,2,FALSE),"")</f>
        <v/>
      </c>
      <c r="G924" s="51" t="str">
        <f>IFERROR(VLOOKUP($B924,'Tabelas auxiliares'!$A$65:$C$102,2,FALSE),"")</f>
        <v/>
      </c>
      <c r="H924" s="51" t="str">
        <f>IFERROR(VLOOKUP($B924,'Tabelas auxiliares'!$A$65:$C$102,3,FALSE),"")</f>
        <v/>
      </c>
      <c r="X924" s="51" t="str">
        <f t="shared" si="14"/>
        <v/>
      </c>
      <c r="Y924" s="51" t="str">
        <f>IF(T924="","",IF(AND(T924&lt;&gt;'Tabelas auxiliares'!$B$236,T924&lt;&gt;'Tabelas auxiliares'!$B$237),"FOLHA DE PESSOAL",IF(X924='Tabelas auxiliares'!$A$237,"CUSTEIO",IF(X924='Tabelas auxiliares'!$A$236,"INVESTIMENTO","ERRO - VERIFICAR"))))</f>
        <v/>
      </c>
      <c r="Z924" s="66"/>
    </row>
    <row r="925" spans="6:26" x14ac:dyDescent="0.25">
      <c r="F925" s="51" t="str">
        <f>IFERROR(VLOOKUP(D925,'Tabelas auxiliares'!$A$3:$B$61,2,FALSE),"")</f>
        <v/>
      </c>
      <c r="G925" s="51" t="str">
        <f>IFERROR(VLOOKUP($B925,'Tabelas auxiliares'!$A$65:$C$102,2,FALSE),"")</f>
        <v/>
      </c>
      <c r="H925" s="51" t="str">
        <f>IFERROR(VLOOKUP($B925,'Tabelas auxiliares'!$A$65:$C$102,3,FALSE),"")</f>
        <v/>
      </c>
      <c r="X925" s="51" t="str">
        <f t="shared" si="14"/>
        <v/>
      </c>
      <c r="Y925" s="51" t="str">
        <f>IF(T925="","",IF(AND(T925&lt;&gt;'Tabelas auxiliares'!$B$236,T925&lt;&gt;'Tabelas auxiliares'!$B$237),"FOLHA DE PESSOAL",IF(X925='Tabelas auxiliares'!$A$237,"CUSTEIO",IF(X925='Tabelas auxiliares'!$A$236,"INVESTIMENTO","ERRO - VERIFICAR"))))</f>
        <v/>
      </c>
      <c r="Z925" s="66"/>
    </row>
    <row r="926" spans="6:26" x14ac:dyDescent="0.25">
      <c r="F926" s="51" t="str">
        <f>IFERROR(VLOOKUP(D926,'Tabelas auxiliares'!$A$3:$B$61,2,FALSE),"")</f>
        <v/>
      </c>
      <c r="G926" s="51" t="str">
        <f>IFERROR(VLOOKUP($B926,'Tabelas auxiliares'!$A$65:$C$102,2,FALSE),"")</f>
        <v/>
      </c>
      <c r="H926" s="51" t="str">
        <f>IFERROR(VLOOKUP($B926,'Tabelas auxiliares'!$A$65:$C$102,3,FALSE),"")</f>
        <v/>
      </c>
      <c r="X926" s="51" t="str">
        <f t="shared" si="14"/>
        <v/>
      </c>
      <c r="Y926" s="51" t="str">
        <f>IF(T926="","",IF(AND(T926&lt;&gt;'Tabelas auxiliares'!$B$236,T926&lt;&gt;'Tabelas auxiliares'!$B$237),"FOLHA DE PESSOAL",IF(X926='Tabelas auxiliares'!$A$237,"CUSTEIO",IF(X926='Tabelas auxiliares'!$A$236,"INVESTIMENTO","ERRO - VERIFICAR"))))</f>
        <v/>
      </c>
      <c r="Z926" s="66"/>
    </row>
    <row r="927" spans="6:26" x14ac:dyDescent="0.25">
      <c r="F927" s="51" t="str">
        <f>IFERROR(VLOOKUP(D927,'Tabelas auxiliares'!$A$3:$B$61,2,FALSE),"")</f>
        <v/>
      </c>
      <c r="G927" s="51" t="str">
        <f>IFERROR(VLOOKUP($B927,'Tabelas auxiliares'!$A$65:$C$102,2,FALSE),"")</f>
        <v/>
      </c>
      <c r="H927" s="51" t="str">
        <f>IFERROR(VLOOKUP($B927,'Tabelas auxiliares'!$A$65:$C$102,3,FALSE),"")</f>
        <v/>
      </c>
      <c r="X927" s="51" t="str">
        <f t="shared" si="14"/>
        <v/>
      </c>
      <c r="Y927" s="51" t="str">
        <f>IF(T927="","",IF(AND(T927&lt;&gt;'Tabelas auxiliares'!$B$236,T927&lt;&gt;'Tabelas auxiliares'!$B$237),"FOLHA DE PESSOAL",IF(X927='Tabelas auxiliares'!$A$237,"CUSTEIO",IF(X927='Tabelas auxiliares'!$A$236,"INVESTIMENTO","ERRO - VERIFICAR"))))</f>
        <v/>
      </c>
      <c r="Z927" s="66"/>
    </row>
    <row r="928" spans="6:26" x14ac:dyDescent="0.25">
      <c r="F928" s="51" t="str">
        <f>IFERROR(VLOOKUP(D928,'Tabelas auxiliares'!$A$3:$B$61,2,FALSE),"")</f>
        <v/>
      </c>
      <c r="G928" s="51" t="str">
        <f>IFERROR(VLOOKUP($B928,'Tabelas auxiliares'!$A$65:$C$102,2,FALSE),"")</f>
        <v/>
      </c>
      <c r="H928" s="51" t="str">
        <f>IFERROR(VLOOKUP($B928,'Tabelas auxiliares'!$A$65:$C$102,3,FALSE),"")</f>
        <v/>
      </c>
      <c r="X928" s="51" t="str">
        <f t="shared" si="14"/>
        <v/>
      </c>
      <c r="Y928" s="51" t="str">
        <f>IF(T928="","",IF(AND(T928&lt;&gt;'Tabelas auxiliares'!$B$236,T928&lt;&gt;'Tabelas auxiliares'!$B$237),"FOLHA DE PESSOAL",IF(X928='Tabelas auxiliares'!$A$237,"CUSTEIO",IF(X928='Tabelas auxiliares'!$A$236,"INVESTIMENTO","ERRO - VERIFICAR"))))</f>
        <v/>
      </c>
      <c r="Z928" s="66"/>
    </row>
    <row r="929" spans="6:26" x14ac:dyDescent="0.25">
      <c r="F929" s="51" t="str">
        <f>IFERROR(VLOOKUP(D929,'Tabelas auxiliares'!$A$3:$B$61,2,FALSE),"")</f>
        <v/>
      </c>
      <c r="G929" s="51" t="str">
        <f>IFERROR(VLOOKUP($B929,'Tabelas auxiliares'!$A$65:$C$102,2,FALSE),"")</f>
        <v/>
      </c>
      <c r="H929" s="51" t="str">
        <f>IFERROR(VLOOKUP($B929,'Tabelas auxiliares'!$A$65:$C$102,3,FALSE),"")</f>
        <v/>
      </c>
      <c r="X929" s="51" t="str">
        <f t="shared" si="14"/>
        <v/>
      </c>
      <c r="Y929" s="51" t="str">
        <f>IF(T929="","",IF(AND(T929&lt;&gt;'Tabelas auxiliares'!$B$236,T929&lt;&gt;'Tabelas auxiliares'!$B$237),"FOLHA DE PESSOAL",IF(X929='Tabelas auxiliares'!$A$237,"CUSTEIO",IF(X929='Tabelas auxiliares'!$A$236,"INVESTIMENTO","ERRO - VERIFICAR"))))</f>
        <v/>
      </c>
      <c r="Z929" s="66"/>
    </row>
    <row r="930" spans="6:26" x14ac:dyDescent="0.25">
      <c r="F930" s="51" t="str">
        <f>IFERROR(VLOOKUP(D930,'Tabelas auxiliares'!$A$3:$B$61,2,FALSE),"")</f>
        <v/>
      </c>
      <c r="G930" s="51" t="str">
        <f>IFERROR(VLOOKUP($B930,'Tabelas auxiliares'!$A$65:$C$102,2,FALSE),"")</f>
        <v/>
      </c>
      <c r="H930" s="51" t="str">
        <f>IFERROR(VLOOKUP($B930,'Tabelas auxiliares'!$A$65:$C$102,3,FALSE),"")</f>
        <v/>
      </c>
      <c r="X930" s="51" t="str">
        <f t="shared" si="14"/>
        <v/>
      </c>
      <c r="Y930" s="51" t="str">
        <f>IF(T930="","",IF(AND(T930&lt;&gt;'Tabelas auxiliares'!$B$236,T930&lt;&gt;'Tabelas auxiliares'!$B$237),"FOLHA DE PESSOAL",IF(X930='Tabelas auxiliares'!$A$237,"CUSTEIO",IF(X930='Tabelas auxiliares'!$A$236,"INVESTIMENTO","ERRO - VERIFICAR"))))</f>
        <v/>
      </c>
      <c r="Z930" s="66"/>
    </row>
    <row r="931" spans="6:26" x14ac:dyDescent="0.25">
      <c r="F931" s="51" t="str">
        <f>IFERROR(VLOOKUP(D931,'Tabelas auxiliares'!$A$3:$B$61,2,FALSE),"")</f>
        <v/>
      </c>
      <c r="G931" s="51" t="str">
        <f>IFERROR(VLOOKUP($B931,'Tabelas auxiliares'!$A$65:$C$102,2,FALSE),"")</f>
        <v/>
      </c>
      <c r="H931" s="51" t="str">
        <f>IFERROR(VLOOKUP($B931,'Tabelas auxiliares'!$A$65:$C$102,3,FALSE),"")</f>
        <v/>
      </c>
      <c r="X931" s="51" t="str">
        <f t="shared" si="14"/>
        <v/>
      </c>
      <c r="Y931" s="51" t="str">
        <f>IF(T931="","",IF(AND(T931&lt;&gt;'Tabelas auxiliares'!$B$236,T931&lt;&gt;'Tabelas auxiliares'!$B$237),"FOLHA DE PESSOAL",IF(X931='Tabelas auxiliares'!$A$237,"CUSTEIO",IF(X931='Tabelas auxiliares'!$A$236,"INVESTIMENTO","ERRO - VERIFICAR"))))</f>
        <v/>
      </c>
      <c r="Z931" s="66"/>
    </row>
    <row r="932" spans="6:26" x14ac:dyDescent="0.25">
      <c r="F932" s="51" t="str">
        <f>IFERROR(VLOOKUP(D932,'Tabelas auxiliares'!$A$3:$B$61,2,FALSE),"")</f>
        <v/>
      </c>
      <c r="G932" s="51" t="str">
        <f>IFERROR(VLOOKUP($B932,'Tabelas auxiliares'!$A$65:$C$102,2,FALSE),"")</f>
        <v/>
      </c>
      <c r="H932" s="51" t="str">
        <f>IFERROR(VLOOKUP($B932,'Tabelas auxiliares'!$A$65:$C$102,3,FALSE),"")</f>
        <v/>
      </c>
      <c r="X932" s="51" t="str">
        <f t="shared" si="14"/>
        <v/>
      </c>
      <c r="Y932" s="51" t="str">
        <f>IF(T932="","",IF(AND(T932&lt;&gt;'Tabelas auxiliares'!$B$236,T932&lt;&gt;'Tabelas auxiliares'!$B$237),"FOLHA DE PESSOAL",IF(X932='Tabelas auxiliares'!$A$237,"CUSTEIO",IF(X932='Tabelas auxiliares'!$A$236,"INVESTIMENTO","ERRO - VERIFICAR"))))</f>
        <v/>
      </c>
      <c r="Z932" s="66"/>
    </row>
    <row r="933" spans="6:26" x14ac:dyDescent="0.25">
      <c r="F933" s="51" t="str">
        <f>IFERROR(VLOOKUP(D933,'Tabelas auxiliares'!$A$3:$B$61,2,FALSE),"")</f>
        <v/>
      </c>
      <c r="G933" s="51" t="str">
        <f>IFERROR(VLOOKUP($B933,'Tabelas auxiliares'!$A$65:$C$102,2,FALSE),"")</f>
        <v/>
      </c>
      <c r="H933" s="51" t="str">
        <f>IFERROR(VLOOKUP($B933,'Tabelas auxiliares'!$A$65:$C$102,3,FALSE),"")</f>
        <v/>
      </c>
      <c r="X933" s="51" t="str">
        <f t="shared" si="14"/>
        <v/>
      </c>
      <c r="Y933" s="51" t="str">
        <f>IF(T933="","",IF(AND(T933&lt;&gt;'Tabelas auxiliares'!$B$236,T933&lt;&gt;'Tabelas auxiliares'!$B$237),"FOLHA DE PESSOAL",IF(X933='Tabelas auxiliares'!$A$237,"CUSTEIO",IF(X933='Tabelas auxiliares'!$A$236,"INVESTIMENTO","ERRO - VERIFICAR"))))</f>
        <v/>
      </c>
      <c r="Z933" s="66"/>
    </row>
    <row r="934" spans="6:26" x14ac:dyDescent="0.25">
      <c r="F934" s="51" t="str">
        <f>IFERROR(VLOOKUP(D934,'Tabelas auxiliares'!$A$3:$B$61,2,FALSE),"")</f>
        <v/>
      </c>
      <c r="G934" s="51" t="str">
        <f>IFERROR(VLOOKUP($B934,'Tabelas auxiliares'!$A$65:$C$102,2,FALSE),"")</f>
        <v/>
      </c>
      <c r="H934" s="51" t="str">
        <f>IFERROR(VLOOKUP($B934,'Tabelas auxiliares'!$A$65:$C$102,3,FALSE),"")</f>
        <v/>
      </c>
      <c r="X934" s="51" t="str">
        <f t="shared" si="14"/>
        <v/>
      </c>
      <c r="Y934" s="51" t="str">
        <f>IF(T934="","",IF(AND(T934&lt;&gt;'Tabelas auxiliares'!$B$236,T934&lt;&gt;'Tabelas auxiliares'!$B$237),"FOLHA DE PESSOAL",IF(X934='Tabelas auxiliares'!$A$237,"CUSTEIO",IF(X934='Tabelas auxiliares'!$A$236,"INVESTIMENTO","ERRO - VERIFICAR"))))</f>
        <v/>
      </c>
      <c r="Z934" s="66"/>
    </row>
    <row r="935" spans="6:26" x14ac:dyDescent="0.25">
      <c r="F935" s="51" t="str">
        <f>IFERROR(VLOOKUP(D935,'Tabelas auxiliares'!$A$3:$B$61,2,FALSE),"")</f>
        <v/>
      </c>
      <c r="G935" s="51" t="str">
        <f>IFERROR(VLOOKUP($B935,'Tabelas auxiliares'!$A$65:$C$102,2,FALSE),"")</f>
        <v/>
      </c>
      <c r="H935" s="51" t="str">
        <f>IFERROR(VLOOKUP($B935,'Tabelas auxiliares'!$A$65:$C$102,3,FALSE),"")</f>
        <v/>
      </c>
      <c r="X935" s="51" t="str">
        <f t="shared" si="14"/>
        <v/>
      </c>
      <c r="Y935" s="51" t="str">
        <f>IF(T935="","",IF(AND(T935&lt;&gt;'Tabelas auxiliares'!$B$236,T935&lt;&gt;'Tabelas auxiliares'!$B$237),"FOLHA DE PESSOAL",IF(X935='Tabelas auxiliares'!$A$237,"CUSTEIO",IF(X935='Tabelas auxiliares'!$A$236,"INVESTIMENTO","ERRO - VERIFICAR"))))</f>
        <v/>
      </c>
      <c r="Z935" s="66"/>
    </row>
    <row r="936" spans="6:26" x14ac:dyDescent="0.25">
      <c r="F936" s="51" t="str">
        <f>IFERROR(VLOOKUP(D936,'Tabelas auxiliares'!$A$3:$B$61,2,FALSE),"")</f>
        <v/>
      </c>
      <c r="G936" s="51" t="str">
        <f>IFERROR(VLOOKUP($B936,'Tabelas auxiliares'!$A$65:$C$102,2,FALSE),"")</f>
        <v/>
      </c>
      <c r="H936" s="51" t="str">
        <f>IFERROR(VLOOKUP($B936,'Tabelas auxiliares'!$A$65:$C$102,3,FALSE),"")</f>
        <v/>
      </c>
      <c r="X936" s="51" t="str">
        <f t="shared" si="14"/>
        <v/>
      </c>
      <c r="Y936" s="51" t="str">
        <f>IF(T936="","",IF(AND(T936&lt;&gt;'Tabelas auxiliares'!$B$236,T936&lt;&gt;'Tabelas auxiliares'!$B$237),"FOLHA DE PESSOAL",IF(X936='Tabelas auxiliares'!$A$237,"CUSTEIO",IF(X936='Tabelas auxiliares'!$A$236,"INVESTIMENTO","ERRO - VERIFICAR"))))</f>
        <v/>
      </c>
      <c r="Z936" s="66"/>
    </row>
    <row r="937" spans="6:26" x14ac:dyDescent="0.25">
      <c r="F937" s="51" t="str">
        <f>IFERROR(VLOOKUP(D937,'Tabelas auxiliares'!$A$3:$B$61,2,FALSE),"")</f>
        <v/>
      </c>
      <c r="G937" s="51" t="str">
        <f>IFERROR(VLOOKUP($B937,'Tabelas auxiliares'!$A$65:$C$102,2,FALSE),"")</f>
        <v/>
      </c>
      <c r="H937" s="51" t="str">
        <f>IFERROR(VLOOKUP($B937,'Tabelas auxiliares'!$A$65:$C$102,3,FALSE),"")</f>
        <v/>
      </c>
      <c r="X937" s="51" t="str">
        <f t="shared" si="14"/>
        <v/>
      </c>
      <c r="Y937" s="51" t="str">
        <f>IF(T937="","",IF(AND(T937&lt;&gt;'Tabelas auxiliares'!$B$236,T937&lt;&gt;'Tabelas auxiliares'!$B$237),"FOLHA DE PESSOAL",IF(X937='Tabelas auxiliares'!$A$237,"CUSTEIO",IF(X937='Tabelas auxiliares'!$A$236,"INVESTIMENTO","ERRO - VERIFICAR"))))</f>
        <v/>
      </c>
      <c r="Z937" s="66"/>
    </row>
    <row r="938" spans="6:26" x14ac:dyDescent="0.25">
      <c r="F938" s="51" t="str">
        <f>IFERROR(VLOOKUP(D938,'Tabelas auxiliares'!$A$3:$B$61,2,FALSE),"")</f>
        <v/>
      </c>
      <c r="G938" s="51" t="str">
        <f>IFERROR(VLOOKUP($B938,'Tabelas auxiliares'!$A$65:$C$102,2,FALSE),"")</f>
        <v/>
      </c>
      <c r="H938" s="51" t="str">
        <f>IFERROR(VLOOKUP($B938,'Tabelas auxiliares'!$A$65:$C$102,3,FALSE),"")</f>
        <v/>
      </c>
      <c r="X938" s="51" t="str">
        <f t="shared" si="14"/>
        <v/>
      </c>
      <c r="Y938" s="51" t="str">
        <f>IF(T938="","",IF(AND(T938&lt;&gt;'Tabelas auxiliares'!$B$236,T938&lt;&gt;'Tabelas auxiliares'!$B$237),"FOLHA DE PESSOAL",IF(X938='Tabelas auxiliares'!$A$237,"CUSTEIO",IF(X938='Tabelas auxiliares'!$A$236,"INVESTIMENTO","ERRO - VERIFICAR"))))</f>
        <v/>
      </c>
      <c r="Z938" s="66"/>
    </row>
    <row r="939" spans="6:26" x14ac:dyDescent="0.25">
      <c r="F939" s="51" t="str">
        <f>IFERROR(VLOOKUP(D939,'Tabelas auxiliares'!$A$3:$B$61,2,FALSE),"")</f>
        <v/>
      </c>
      <c r="G939" s="51" t="str">
        <f>IFERROR(VLOOKUP($B939,'Tabelas auxiliares'!$A$65:$C$102,2,FALSE),"")</f>
        <v/>
      </c>
      <c r="H939" s="51" t="str">
        <f>IFERROR(VLOOKUP($B939,'Tabelas auxiliares'!$A$65:$C$102,3,FALSE),"")</f>
        <v/>
      </c>
      <c r="X939" s="51" t="str">
        <f t="shared" si="14"/>
        <v/>
      </c>
      <c r="Y939" s="51" t="str">
        <f>IF(T939="","",IF(AND(T939&lt;&gt;'Tabelas auxiliares'!$B$236,T939&lt;&gt;'Tabelas auxiliares'!$B$237),"FOLHA DE PESSOAL",IF(X939='Tabelas auxiliares'!$A$237,"CUSTEIO",IF(X939='Tabelas auxiliares'!$A$236,"INVESTIMENTO","ERRO - VERIFICAR"))))</f>
        <v/>
      </c>
      <c r="Z939" s="66"/>
    </row>
    <row r="940" spans="6:26" x14ac:dyDescent="0.25">
      <c r="F940" s="51" t="str">
        <f>IFERROR(VLOOKUP(D940,'Tabelas auxiliares'!$A$3:$B$61,2,FALSE),"")</f>
        <v/>
      </c>
      <c r="G940" s="51" t="str">
        <f>IFERROR(VLOOKUP($B940,'Tabelas auxiliares'!$A$65:$C$102,2,FALSE),"")</f>
        <v/>
      </c>
      <c r="H940" s="51" t="str">
        <f>IFERROR(VLOOKUP($B940,'Tabelas auxiliares'!$A$65:$C$102,3,FALSE),"")</f>
        <v/>
      </c>
      <c r="X940" s="51" t="str">
        <f t="shared" si="14"/>
        <v/>
      </c>
      <c r="Y940" s="51" t="str">
        <f>IF(T940="","",IF(AND(T940&lt;&gt;'Tabelas auxiliares'!$B$236,T940&lt;&gt;'Tabelas auxiliares'!$B$237),"FOLHA DE PESSOAL",IF(X940='Tabelas auxiliares'!$A$237,"CUSTEIO",IF(X940='Tabelas auxiliares'!$A$236,"INVESTIMENTO","ERRO - VERIFICAR"))))</f>
        <v/>
      </c>
      <c r="Z940" s="66"/>
    </row>
    <row r="941" spans="6:26" x14ac:dyDescent="0.25">
      <c r="F941" s="51" t="str">
        <f>IFERROR(VLOOKUP(D941,'Tabelas auxiliares'!$A$3:$B$61,2,FALSE),"")</f>
        <v/>
      </c>
      <c r="G941" s="51" t="str">
        <f>IFERROR(VLOOKUP($B941,'Tabelas auxiliares'!$A$65:$C$102,2,FALSE),"")</f>
        <v/>
      </c>
      <c r="H941" s="51" t="str">
        <f>IFERROR(VLOOKUP($B941,'Tabelas auxiliares'!$A$65:$C$102,3,FALSE),"")</f>
        <v/>
      </c>
      <c r="X941" s="51" t="str">
        <f t="shared" si="14"/>
        <v/>
      </c>
      <c r="Y941" s="51" t="str">
        <f>IF(T941="","",IF(AND(T941&lt;&gt;'Tabelas auxiliares'!$B$236,T941&lt;&gt;'Tabelas auxiliares'!$B$237),"FOLHA DE PESSOAL",IF(X941='Tabelas auxiliares'!$A$237,"CUSTEIO",IF(X941='Tabelas auxiliares'!$A$236,"INVESTIMENTO","ERRO - VERIFICAR"))))</f>
        <v/>
      </c>
      <c r="Z941" s="66"/>
    </row>
    <row r="942" spans="6:26" x14ac:dyDescent="0.25">
      <c r="F942" s="51" t="str">
        <f>IFERROR(VLOOKUP(D942,'Tabelas auxiliares'!$A$3:$B$61,2,FALSE),"")</f>
        <v/>
      </c>
      <c r="G942" s="51" t="str">
        <f>IFERROR(VLOOKUP($B942,'Tabelas auxiliares'!$A$65:$C$102,2,FALSE),"")</f>
        <v/>
      </c>
      <c r="H942" s="51" t="str">
        <f>IFERROR(VLOOKUP($B942,'Tabelas auxiliares'!$A$65:$C$102,3,FALSE),"")</f>
        <v/>
      </c>
      <c r="X942" s="51" t="str">
        <f t="shared" si="14"/>
        <v/>
      </c>
      <c r="Y942" s="51" t="str">
        <f>IF(T942="","",IF(AND(T942&lt;&gt;'Tabelas auxiliares'!$B$236,T942&lt;&gt;'Tabelas auxiliares'!$B$237),"FOLHA DE PESSOAL",IF(X942='Tabelas auxiliares'!$A$237,"CUSTEIO",IF(X942='Tabelas auxiliares'!$A$236,"INVESTIMENTO","ERRO - VERIFICAR"))))</f>
        <v/>
      </c>
      <c r="Z942" s="66"/>
    </row>
    <row r="943" spans="6:26" x14ac:dyDescent="0.25">
      <c r="F943" s="51" t="str">
        <f>IFERROR(VLOOKUP(D943,'Tabelas auxiliares'!$A$3:$B$61,2,FALSE),"")</f>
        <v/>
      </c>
      <c r="G943" s="51" t="str">
        <f>IFERROR(VLOOKUP($B943,'Tabelas auxiliares'!$A$65:$C$102,2,FALSE),"")</f>
        <v/>
      </c>
      <c r="H943" s="51" t="str">
        <f>IFERROR(VLOOKUP($B943,'Tabelas auxiliares'!$A$65:$C$102,3,FALSE),"")</f>
        <v/>
      </c>
      <c r="X943" s="51" t="str">
        <f t="shared" si="14"/>
        <v/>
      </c>
      <c r="Y943" s="51" t="str">
        <f>IF(T943="","",IF(AND(T943&lt;&gt;'Tabelas auxiliares'!$B$236,T943&lt;&gt;'Tabelas auxiliares'!$B$237),"FOLHA DE PESSOAL",IF(X943='Tabelas auxiliares'!$A$237,"CUSTEIO",IF(X943='Tabelas auxiliares'!$A$236,"INVESTIMENTO","ERRO - VERIFICAR"))))</f>
        <v/>
      </c>
      <c r="Z943" s="66"/>
    </row>
    <row r="944" spans="6:26" x14ac:dyDescent="0.25">
      <c r="F944" s="51" t="str">
        <f>IFERROR(VLOOKUP(D944,'Tabelas auxiliares'!$A$3:$B$61,2,FALSE),"")</f>
        <v/>
      </c>
      <c r="G944" s="51" t="str">
        <f>IFERROR(VLOOKUP($B944,'Tabelas auxiliares'!$A$65:$C$102,2,FALSE),"")</f>
        <v/>
      </c>
      <c r="H944" s="51" t="str">
        <f>IFERROR(VLOOKUP($B944,'Tabelas auxiliares'!$A$65:$C$102,3,FALSE),"")</f>
        <v/>
      </c>
      <c r="X944" s="51" t="str">
        <f t="shared" si="14"/>
        <v/>
      </c>
      <c r="Y944" s="51" t="str">
        <f>IF(T944="","",IF(AND(T944&lt;&gt;'Tabelas auxiliares'!$B$236,T944&lt;&gt;'Tabelas auxiliares'!$B$237),"FOLHA DE PESSOAL",IF(X944='Tabelas auxiliares'!$A$237,"CUSTEIO",IF(X944='Tabelas auxiliares'!$A$236,"INVESTIMENTO","ERRO - VERIFICAR"))))</f>
        <v/>
      </c>
      <c r="Z944" s="66"/>
    </row>
    <row r="945" spans="6:26" x14ac:dyDescent="0.25">
      <c r="F945" s="51" t="str">
        <f>IFERROR(VLOOKUP(D945,'Tabelas auxiliares'!$A$3:$B$61,2,FALSE),"")</f>
        <v/>
      </c>
      <c r="G945" s="51" t="str">
        <f>IFERROR(VLOOKUP($B945,'Tabelas auxiliares'!$A$65:$C$102,2,FALSE),"")</f>
        <v/>
      </c>
      <c r="H945" s="51" t="str">
        <f>IFERROR(VLOOKUP($B945,'Tabelas auxiliares'!$A$65:$C$102,3,FALSE),"")</f>
        <v/>
      </c>
      <c r="X945" s="51" t="str">
        <f t="shared" si="14"/>
        <v/>
      </c>
      <c r="Y945" s="51" t="str">
        <f>IF(T945="","",IF(AND(T945&lt;&gt;'Tabelas auxiliares'!$B$236,T945&lt;&gt;'Tabelas auxiliares'!$B$237),"FOLHA DE PESSOAL",IF(X945='Tabelas auxiliares'!$A$237,"CUSTEIO",IF(X945='Tabelas auxiliares'!$A$236,"INVESTIMENTO","ERRO - VERIFICAR"))))</f>
        <v/>
      </c>
      <c r="Z945" s="66"/>
    </row>
    <row r="946" spans="6:26" x14ac:dyDescent="0.25">
      <c r="F946" s="51" t="str">
        <f>IFERROR(VLOOKUP(D946,'Tabelas auxiliares'!$A$3:$B$61,2,FALSE),"")</f>
        <v/>
      </c>
      <c r="G946" s="51" t="str">
        <f>IFERROR(VLOOKUP($B946,'Tabelas auxiliares'!$A$65:$C$102,2,FALSE),"")</f>
        <v/>
      </c>
      <c r="H946" s="51" t="str">
        <f>IFERROR(VLOOKUP($B946,'Tabelas auxiliares'!$A$65:$C$102,3,FALSE),"")</f>
        <v/>
      </c>
      <c r="X946" s="51" t="str">
        <f t="shared" si="14"/>
        <v/>
      </c>
      <c r="Y946" s="51" t="str">
        <f>IF(T946="","",IF(AND(T946&lt;&gt;'Tabelas auxiliares'!$B$236,T946&lt;&gt;'Tabelas auxiliares'!$B$237),"FOLHA DE PESSOAL",IF(X946='Tabelas auxiliares'!$A$237,"CUSTEIO",IF(X946='Tabelas auxiliares'!$A$236,"INVESTIMENTO","ERRO - VERIFICAR"))))</f>
        <v/>
      </c>
      <c r="Z946" s="66"/>
    </row>
    <row r="947" spans="6:26" x14ac:dyDescent="0.25">
      <c r="F947" s="51" t="str">
        <f>IFERROR(VLOOKUP(D947,'Tabelas auxiliares'!$A$3:$B$61,2,FALSE),"")</f>
        <v/>
      </c>
      <c r="G947" s="51" t="str">
        <f>IFERROR(VLOOKUP($B947,'Tabelas auxiliares'!$A$65:$C$102,2,FALSE),"")</f>
        <v/>
      </c>
      <c r="H947" s="51" t="str">
        <f>IFERROR(VLOOKUP($B947,'Tabelas auxiliares'!$A$65:$C$102,3,FALSE),"")</f>
        <v/>
      </c>
      <c r="X947" s="51" t="str">
        <f t="shared" si="14"/>
        <v/>
      </c>
      <c r="Y947" s="51" t="str">
        <f>IF(T947="","",IF(AND(T947&lt;&gt;'Tabelas auxiliares'!$B$236,T947&lt;&gt;'Tabelas auxiliares'!$B$237),"FOLHA DE PESSOAL",IF(X947='Tabelas auxiliares'!$A$237,"CUSTEIO",IF(X947='Tabelas auxiliares'!$A$236,"INVESTIMENTO","ERRO - VERIFICAR"))))</f>
        <v/>
      </c>
      <c r="Z947" s="66"/>
    </row>
    <row r="948" spans="6:26" x14ac:dyDescent="0.25">
      <c r="F948" s="51" t="str">
        <f>IFERROR(VLOOKUP(D948,'Tabelas auxiliares'!$A$3:$B$61,2,FALSE),"")</f>
        <v/>
      </c>
      <c r="G948" s="51" t="str">
        <f>IFERROR(VLOOKUP($B948,'Tabelas auxiliares'!$A$65:$C$102,2,FALSE),"")</f>
        <v/>
      </c>
      <c r="H948" s="51" t="str">
        <f>IFERROR(VLOOKUP($B948,'Tabelas auxiliares'!$A$65:$C$102,3,FALSE),"")</f>
        <v/>
      </c>
      <c r="X948" s="51" t="str">
        <f t="shared" si="14"/>
        <v/>
      </c>
      <c r="Y948" s="51" t="str">
        <f>IF(T948="","",IF(AND(T948&lt;&gt;'Tabelas auxiliares'!$B$236,T948&lt;&gt;'Tabelas auxiliares'!$B$237),"FOLHA DE PESSOAL",IF(X948='Tabelas auxiliares'!$A$237,"CUSTEIO",IF(X948='Tabelas auxiliares'!$A$236,"INVESTIMENTO","ERRO - VERIFICAR"))))</f>
        <v/>
      </c>
      <c r="Z948" s="66"/>
    </row>
    <row r="949" spans="6:26" x14ac:dyDescent="0.25">
      <c r="F949" s="51" t="str">
        <f>IFERROR(VLOOKUP(D949,'Tabelas auxiliares'!$A$3:$B$61,2,FALSE),"")</f>
        <v/>
      </c>
      <c r="G949" s="51" t="str">
        <f>IFERROR(VLOOKUP($B949,'Tabelas auxiliares'!$A$65:$C$102,2,FALSE),"")</f>
        <v/>
      </c>
      <c r="H949" s="51" t="str">
        <f>IFERROR(VLOOKUP($B949,'Tabelas auxiliares'!$A$65:$C$102,3,FALSE),"")</f>
        <v/>
      </c>
      <c r="X949" s="51" t="str">
        <f t="shared" si="14"/>
        <v/>
      </c>
      <c r="Y949" s="51" t="str">
        <f>IF(T949="","",IF(AND(T949&lt;&gt;'Tabelas auxiliares'!$B$236,T949&lt;&gt;'Tabelas auxiliares'!$B$237),"FOLHA DE PESSOAL",IF(X949='Tabelas auxiliares'!$A$237,"CUSTEIO",IF(X949='Tabelas auxiliares'!$A$236,"INVESTIMENTO","ERRO - VERIFICAR"))))</f>
        <v/>
      </c>
      <c r="Z949" s="66"/>
    </row>
    <row r="950" spans="6:26" x14ac:dyDescent="0.25">
      <c r="F950" s="51" t="str">
        <f>IFERROR(VLOOKUP(D950,'Tabelas auxiliares'!$A$3:$B$61,2,FALSE),"")</f>
        <v/>
      </c>
      <c r="G950" s="51" t="str">
        <f>IFERROR(VLOOKUP($B950,'Tabelas auxiliares'!$A$65:$C$102,2,FALSE),"")</f>
        <v/>
      </c>
      <c r="H950" s="51" t="str">
        <f>IFERROR(VLOOKUP($B950,'Tabelas auxiliares'!$A$65:$C$102,3,FALSE),"")</f>
        <v/>
      </c>
      <c r="X950" s="51" t="str">
        <f t="shared" si="14"/>
        <v/>
      </c>
      <c r="Y950" s="51" t="str">
        <f>IF(T950="","",IF(AND(T950&lt;&gt;'Tabelas auxiliares'!$B$236,T950&lt;&gt;'Tabelas auxiliares'!$B$237),"FOLHA DE PESSOAL",IF(X950='Tabelas auxiliares'!$A$237,"CUSTEIO",IF(X950='Tabelas auxiliares'!$A$236,"INVESTIMENTO","ERRO - VERIFICAR"))))</f>
        <v/>
      </c>
      <c r="Z950" s="66"/>
    </row>
    <row r="951" spans="6:26" x14ac:dyDescent="0.25">
      <c r="F951" s="51" t="str">
        <f>IFERROR(VLOOKUP(D951,'Tabelas auxiliares'!$A$3:$B$61,2,FALSE),"")</f>
        <v/>
      </c>
      <c r="G951" s="51" t="str">
        <f>IFERROR(VLOOKUP($B951,'Tabelas auxiliares'!$A$65:$C$102,2,FALSE),"")</f>
        <v/>
      </c>
      <c r="H951" s="51" t="str">
        <f>IFERROR(VLOOKUP($B951,'Tabelas auxiliares'!$A$65:$C$102,3,FALSE),"")</f>
        <v/>
      </c>
      <c r="X951" s="51" t="str">
        <f t="shared" si="14"/>
        <v/>
      </c>
      <c r="Y951" s="51" t="str">
        <f>IF(T951="","",IF(AND(T951&lt;&gt;'Tabelas auxiliares'!$B$236,T951&lt;&gt;'Tabelas auxiliares'!$B$237),"FOLHA DE PESSOAL",IF(X951='Tabelas auxiliares'!$A$237,"CUSTEIO",IF(X951='Tabelas auxiliares'!$A$236,"INVESTIMENTO","ERRO - VERIFICAR"))))</f>
        <v/>
      </c>
      <c r="Z951" s="66"/>
    </row>
    <row r="952" spans="6:26" x14ac:dyDescent="0.25">
      <c r="F952" s="51" t="str">
        <f>IFERROR(VLOOKUP(D952,'Tabelas auxiliares'!$A$3:$B$61,2,FALSE),"")</f>
        <v/>
      </c>
      <c r="G952" s="51" t="str">
        <f>IFERROR(VLOOKUP($B952,'Tabelas auxiliares'!$A$65:$C$102,2,FALSE),"")</f>
        <v/>
      </c>
      <c r="H952" s="51" t="str">
        <f>IFERROR(VLOOKUP($B952,'Tabelas auxiliares'!$A$65:$C$102,3,FALSE),"")</f>
        <v/>
      </c>
      <c r="X952" s="51" t="str">
        <f t="shared" si="14"/>
        <v/>
      </c>
      <c r="Y952" s="51" t="str">
        <f>IF(T952="","",IF(AND(T952&lt;&gt;'Tabelas auxiliares'!$B$236,T952&lt;&gt;'Tabelas auxiliares'!$B$237),"FOLHA DE PESSOAL",IF(X952='Tabelas auxiliares'!$A$237,"CUSTEIO",IF(X952='Tabelas auxiliares'!$A$236,"INVESTIMENTO","ERRO - VERIFICAR"))))</f>
        <v/>
      </c>
      <c r="Z952" s="66"/>
    </row>
    <row r="953" spans="6:26" x14ac:dyDescent="0.25">
      <c r="F953" s="51" t="str">
        <f>IFERROR(VLOOKUP(D953,'Tabelas auxiliares'!$A$3:$B$61,2,FALSE),"")</f>
        <v/>
      </c>
      <c r="G953" s="51" t="str">
        <f>IFERROR(VLOOKUP($B953,'Tabelas auxiliares'!$A$65:$C$102,2,FALSE),"")</f>
        <v/>
      </c>
      <c r="H953" s="51" t="str">
        <f>IFERROR(VLOOKUP($B953,'Tabelas auxiliares'!$A$65:$C$102,3,FALSE),"")</f>
        <v/>
      </c>
      <c r="X953" s="51" t="str">
        <f t="shared" si="14"/>
        <v/>
      </c>
      <c r="Y953" s="51" t="str">
        <f>IF(T953="","",IF(AND(T953&lt;&gt;'Tabelas auxiliares'!$B$236,T953&lt;&gt;'Tabelas auxiliares'!$B$237),"FOLHA DE PESSOAL",IF(X953='Tabelas auxiliares'!$A$237,"CUSTEIO",IF(X953='Tabelas auxiliares'!$A$236,"INVESTIMENTO","ERRO - VERIFICAR"))))</f>
        <v/>
      </c>
      <c r="Z953" s="66"/>
    </row>
    <row r="954" spans="6:26" x14ac:dyDescent="0.25">
      <c r="F954" s="51" t="str">
        <f>IFERROR(VLOOKUP(D954,'Tabelas auxiliares'!$A$3:$B$61,2,FALSE),"")</f>
        <v/>
      </c>
      <c r="G954" s="51" t="str">
        <f>IFERROR(VLOOKUP($B954,'Tabelas auxiliares'!$A$65:$C$102,2,FALSE),"")</f>
        <v/>
      </c>
      <c r="H954" s="51" t="str">
        <f>IFERROR(VLOOKUP($B954,'Tabelas auxiliares'!$A$65:$C$102,3,FALSE),"")</f>
        <v/>
      </c>
      <c r="X954" s="51" t="str">
        <f t="shared" si="14"/>
        <v/>
      </c>
      <c r="Y954" s="51" t="str">
        <f>IF(T954="","",IF(AND(T954&lt;&gt;'Tabelas auxiliares'!$B$236,T954&lt;&gt;'Tabelas auxiliares'!$B$237),"FOLHA DE PESSOAL",IF(X954='Tabelas auxiliares'!$A$237,"CUSTEIO",IF(X954='Tabelas auxiliares'!$A$236,"INVESTIMENTO","ERRO - VERIFICAR"))))</f>
        <v/>
      </c>
      <c r="Z954" s="66"/>
    </row>
    <row r="955" spans="6:26" x14ac:dyDescent="0.25">
      <c r="F955" s="51" t="str">
        <f>IFERROR(VLOOKUP(D955,'Tabelas auxiliares'!$A$3:$B$61,2,FALSE),"")</f>
        <v/>
      </c>
      <c r="G955" s="51" t="str">
        <f>IFERROR(VLOOKUP($B955,'Tabelas auxiliares'!$A$65:$C$102,2,FALSE),"")</f>
        <v/>
      </c>
      <c r="H955" s="51" t="str">
        <f>IFERROR(VLOOKUP($B955,'Tabelas auxiliares'!$A$65:$C$102,3,FALSE),"")</f>
        <v/>
      </c>
      <c r="X955" s="51" t="str">
        <f t="shared" si="14"/>
        <v/>
      </c>
      <c r="Y955" s="51" t="str">
        <f>IF(T955="","",IF(AND(T955&lt;&gt;'Tabelas auxiliares'!$B$236,T955&lt;&gt;'Tabelas auxiliares'!$B$237),"FOLHA DE PESSOAL",IF(X955='Tabelas auxiliares'!$A$237,"CUSTEIO",IF(X955='Tabelas auxiliares'!$A$236,"INVESTIMENTO","ERRO - VERIFICAR"))))</f>
        <v/>
      </c>
      <c r="Z955" s="66"/>
    </row>
    <row r="956" spans="6:26" x14ac:dyDescent="0.25">
      <c r="F956" s="51" t="str">
        <f>IFERROR(VLOOKUP(D956,'Tabelas auxiliares'!$A$3:$B$61,2,FALSE),"")</f>
        <v/>
      </c>
      <c r="G956" s="51" t="str">
        <f>IFERROR(VLOOKUP($B956,'Tabelas auxiliares'!$A$65:$C$102,2,FALSE),"")</f>
        <v/>
      </c>
      <c r="H956" s="51" t="str">
        <f>IFERROR(VLOOKUP($B956,'Tabelas auxiliares'!$A$65:$C$102,3,FALSE),"")</f>
        <v/>
      </c>
      <c r="X956" s="51" t="str">
        <f t="shared" si="14"/>
        <v/>
      </c>
      <c r="Y956" s="51" t="str">
        <f>IF(T956="","",IF(AND(T956&lt;&gt;'Tabelas auxiliares'!$B$236,T956&lt;&gt;'Tabelas auxiliares'!$B$237),"FOLHA DE PESSOAL",IF(X956='Tabelas auxiliares'!$A$237,"CUSTEIO",IF(X956='Tabelas auxiliares'!$A$236,"INVESTIMENTO","ERRO - VERIFICAR"))))</f>
        <v/>
      </c>
      <c r="Z956" s="66"/>
    </row>
    <row r="957" spans="6:26" x14ac:dyDescent="0.25">
      <c r="F957" s="51" t="str">
        <f>IFERROR(VLOOKUP(D957,'Tabelas auxiliares'!$A$3:$B$61,2,FALSE),"")</f>
        <v/>
      </c>
      <c r="G957" s="51" t="str">
        <f>IFERROR(VLOOKUP($B957,'Tabelas auxiliares'!$A$65:$C$102,2,FALSE),"")</f>
        <v/>
      </c>
      <c r="H957" s="51" t="str">
        <f>IFERROR(VLOOKUP($B957,'Tabelas auxiliares'!$A$65:$C$102,3,FALSE),"")</f>
        <v/>
      </c>
      <c r="X957" s="51" t="str">
        <f t="shared" si="14"/>
        <v/>
      </c>
      <c r="Y957" s="51" t="str">
        <f>IF(T957="","",IF(AND(T957&lt;&gt;'Tabelas auxiliares'!$B$236,T957&lt;&gt;'Tabelas auxiliares'!$B$237),"FOLHA DE PESSOAL",IF(X957='Tabelas auxiliares'!$A$237,"CUSTEIO",IF(X957='Tabelas auxiliares'!$A$236,"INVESTIMENTO","ERRO - VERIFICAR"))))</f>
        <v/>
      </c>
      <c r="Z957" s="66"/>
    </row>
    <row r="958" spans="6:26" x14ac:dyDescent="0.25">
      <c r="F958" s="51" t="str">
        <f>IFERROR(VLOOKUP(D958,'Tabelas auxiliares'!$A$3:$B$61,2,FALSE),"")</f>
        <v/>
      </c>
      <c r="G958" s="51" t="str">
        <f>IFERROR(VLOOKUP($B958,'Tabelas auxiliares'!$A$65:$C$102,2,FALSE),"")</f>
        <v/>
      </c>
      <c r="H958" s="51" t="str">
        <f>IFERROR(VLOOKUP($B958,'Tabelas auxiliares'!$A$65:$C$102,3,FALSE),"")</f>
        <v/>
      </c>
      <c r="X958" s="51" t="str">
        <f t="shared" si="14"/>
        <v/>
      </c>
      <c r="Y958" s="51" t="str">
        <f>IF(T958="","",IF(AND(T958&lt;&gt;'Tabelas auxiliares'!$B$236,T958&lt;&gt;'Tabelas auxiliares'!$B$237),"FOLHA DE PESSOAL",IF(X958='Tabelas auxiliares'!$A$237,"CUSTEIO",IF(X958='Tabelas auxiliares'!$A$236,"INVESTIMENTO","ERRO - VERIFICAR"))))</f>
        <v/>
      </c>
      <c r="Z958" s="66"/>
    </row>
    <row r="959" spans="6:26" x14ac:dyDescent="0.25">
      <c r="F959" s="51" t="str">
        <f>IFERROR(VLOOKUP(D959,'Tabelas auxiliares'!$A$3:$B$61,2,FALSE),"")</f>
        <v/>
      </c>
      <c r="G959" s="51" t="str">
        <f>IFERROR(VLOOKUP($B959,'Tabelas auxiliares'!$A$65:$C$102,2,FALSE),"")</f>
        <v/>
      </c>
      <c r="H959" s="51" t="str">
        <f>IFERROR(VLOOKUP($B959,'Tabelas auxiliares'!$A$65:$C$102,3,FALSE),"")</f>
        <v/>
      </c>
      <c r="X959" s="51" t="str">
        <f t="shared" si="14"/>
        <v/>
      </c>
      <c r="Y959" s="51" t="str">
        <f>IF(T959="","",IF(AND(T959&lt;&gt;'Tabelas auxiliares'!$B$236,T959&lt;&gt;'Tabelas auxiliares'!$B$237),"FOLHA DE PESSOAL",IF(X959='Tabelas auxiliares'!$A$237,"CUSTEIO",IF(X959='Tabelas auxiliares'!$A$236,"INVESTIMENTO","ERRO - VERIFICAR"))))</f>
        <v/>
      </c>
      <c r="Z959" s="66"/>
    </row>
    <row r="960" spans="6:26" x14ac:dyDescent="0.25">
      <c r="F960" s="51" t="str">
        <f>IFERROR(VLOOKUP(D960,'Tabelas auxiliares'!$A$3:$B$61,2,FALSE),"")</f>
        <v/>
      </c>
      <c r="G960" s="51" t="str">
        <f>IFERROR(VLOOKUP($B960,'Tabelas auxiliares'!$A$65:$C$102,2,FALSE),"")</f>
        <v/>
      </c>
      <c r="H960" s="51" t="str">
        <f>IFERROR(VLOOKUP($B960,'Tabelas auxiliares'!$A$65:$C$102,3,FALSE),"")</f>
        <v/>
      </c>
      <c r="X960" s="51" t="str">
        <f t="shared" si="14"/>
        <v/>
      </c>
      <c r="Y960" s="51" t="str">
        <f>IF(T960="","",IF(AND(T960&lt;&gt;'Tabelas auxiliares'!$B$236,T960&lt;&gt;'Tabelas auxiliares'!$B$237),"FOLHA DE PESSOAL",IF(X960='Tabelas auxiliares'!$A$237,"CUSTEIO",IF(X960='Tabelas auxiliares'!$A$236,"INVESTIMENTO","ERRO - VERIFICAR"))))</f>
        <v/>
      </c>
      <c r="Z960" s="66"/>
    </row>
    <row r="961" spans="6:26" x14ac:dyDescent="0.25">
      <c r="F961" s="51" t="str">
        <f>IFERROR(VLOOKUP(D961,'Tabelas auxiliares'!$A$3:$B$61,2,FALSE),"")</f>
        <v/>
      </c>
      <c r="G961" s="51" t="str">
        <f>IFERROR(VLOOKUP($B961,'Tabelas auxiliares'!$A$65:$C$102,2,FALSE),"")</f>
        <v/>
      </c>
      <c r="H961" s="51" t="str">
        <f>IFERROR(VLOOKUP($B961,'Tabelas auxiliares'!$A$65:$C$102,3,FALSE),"")</f>
        <v/>
      </c>
      <c r="X961" s="51" t="str">
        <f t="shared" si="14"/>
        <v/>
      </c>
      <c r="Y961" s="51" t="str">
        <f>IF(T961="","",IF(AND(T961&lt;&gt;'Tabelas auxiliares'!$B$236,T961&lt;&gt;'Tabelas auxiliares'!$B$237),"FOLHA DE PESSOAL",IF(X961='Tabelas auxiliares'!$A$237,"CUSTEIO",IF(X961='Tabelas auxiliares'!$A$236,"INVESTIMENTO","ERRO - VERIFICAR"))))</f>
        <v/>
      </c>
      <c r="Z961" s="66"/>
    </row>
    <row r="962" spans="6:26" x14ac:dyDescent="0.25">
      <c r="F962" s="51" t="str">
        <f>IFERROR(VLOOKUP(D962,'Tabelas auxiliares'!$A$3:$B$61,2,FALSE),"")</f>
        <v/>
      </c>
      <c r="G962" s="51" t="str">
        <f>IFERROR(VLOOKUP($B962,'Tabelas auxiliares'!$A$65:$C$102,2,FALSE),"")</f>
        <v/>
      </c>
      <c r="H962" s="51" t="str">
        <f>IFERROR(VLOOKUP($B962,'Tabelas auxiliares'!$A$65:$C$102,3,FALSE),"")</f>
        <v/>
      </c>
      <c r="X962" s="51" t="str">
        <f t="shared" si="14"/>
        <v/>
      </c>
      <c r="Y962" s="51" t="str">
        <f>IF(T962="","",IF(AND(T962&lt;&gt;'Tabelas auxiliares'!$B$236,T962&lt;&gt;'Tabelas auxiliares'!$B$237),"FOLHA DE PESSOAL",IF(X962='Tabelas auxiliares'!$A$237,"CUSTEIO",IF(X962='Tabelas auxiliares'!$A$236,"INVESTIMENTO","ERRO - VERIFICAR"))))</f>
        <v/>
      </c>
      <c r="Z962" s="66"/>
    </row>
    <row r="963" spans="6:26" x14ac:dyDescent="0.25">
      <c r="F963" s="51" t="str">
        <f>IFERROR(VLOOKUP(D963,'Tabelas auxiliares'!$A$3:$B$61,2,FALSE),"")</f>
        <v/>
      </c>
      <c r="G963" s="51" t="str">
        <f>IFERROR(VLOOKUP($B963,'Tabelas auxiliares'!$A$65:$C$102,2,FALSE),"")</f>
        <v/>
      </c>
      <c r="H963" s="51" t="str">
        <f>IFERROR(VLOOKUP($B963,'Tabelas auxiliares'!$A$65:$C$102,3,FALSE),"")</f>
        <v/>
      </c>
      <c r="X963" s="51" t="str">
        <f t="shared" si="14"/>
        <v/>
      </c>
      <c r="Y963" s="51" t="str">
        <f>IF(T963="","",IF(AND(T963&lt;&gt;'Tabelas auxiliares'!$B$236,T963&lt;&gt;'Tabelas auxiliares'!$B$237),"FOLHA DE PESSOAL",IF(X963='Tabelas auxiliares'!$A$237,"CUSTEIO",IF(X963='Tabelas auxiliares'!$A$236,"INVESTIMENTO","ERRO - VERIFICAR"))))</f>
        <v/>
      </c>
      <c r="Z963" s="66"/>
    </row>
    <row r="964" spans="6:26" x14ac:dyDescent="0.25">
      <c r="F964" s="51" t="str">
        <f>IFERROR(VLOOKUP(D964,'Tabelas auxiliares'!$A$3:$B$61,2,FALSE),"")</f>
        <v/>
      </c>
      <c r="G964" s="51" t="str">
        <f>IFERROR(VLOOKUP($B964,'Tabelas auxiliares'!$A$65:$C$102,2,FALSE),"")</f>
        <v/>
      </c>
      <c r="H964" s="51" t="str">
        <f>IFERROR(VLOOKUP($B964,'Tabelas auxiliares'!$A$65:$C$102,3,FALSE),"")</f>
        <v/>
      </c>
      <c r="X964" s="51" t="str">
        <f t="shared" ref="X964:X1000" si="15">LEFT(V964,1)</f>
        <v/>
      </c>
      <c r="Y964" s="51" t="str">
        <f>IF(T964="","",IF(AND(T964&lt;&gt;'Tabelas auxiliares'!$B$236,T964&lt;&gt;'Tabelas auxiliares'!$B$237),"FOLHA DE PESSOAL",IF(X964='Tabelas auxiliares'!$A$237,"CUSTEIO",IF(X964='Tabelas auxiliares'!$A$236,"INVESTIMENTO","ERRO - VERIFICAR"))))</f>
        <v/>
      </c>
      <c r="Z964" s="66"/>
    </row>
    <row r="965" spans="6:26" x14ac:dyDescent="0.25">
      <c r="F965" s="51" t="str">
        <f>IFERROR(VLOOKUP(D965,'Tabelas auxiliares'!$A$3:$B$61,2,FALSE),"")</f>
        <v/>
      </c>
      <c r="G965" s="51" t="str">
        <f>IFERROR(VLOOKUP($B965,'Tabelas auxiliares'!$A$65:$C$102,2,FALSE),"")</f>
        <v/>
      </c>
      <c r="H965" s="51" t="str">
        <f>IFERROR(VLOOKUP($B965,'Tabelas auxiliares'!$A$65:$C$102,3,FALSE),"")</f>
        <v/>
      </c>
      <c r="X965" s="51" t="str">
        <f t="shared" si="15"/>
        <v/>
      </c>
      <c r="Y965" s="51" t="str">
        <f>IF(T965="","",IF(AND(T965&lt;&gt;'Tabelas auxiliares'!$B$236,T965&lt;&gt;'Tabelas auxiliares'!$B$237),"FOLHA DE PESSOAL",IF(X965='Tabelas auxiliares'!$A$237,"CUSTEIO",IF(X965='Tabelas auxiliares'!$A$236,"INVESTIMENTO","ERRO - VERIFICAR"))))</f>
        <v/>
      </c>
      <c r="Z965" s="66"/>
    </row>
    <row r="966" spans="6:26" x14ac:dyDescent="0.25">
      <c r="F966" s="51" t="str">
        <f>IFERROR(VLOOKUP(D966,'Tabelas auxiliares'!$A$3:$B$61,2,FALSE),"")</f>
        <v/>
      </c>
      <c r="G966" s="51" t="str">
        <f>IFERROR(VLOOKUP($B966,'Tabelas auxiliares'!$A$65:$C$102,2,FALSE),"")</f>
        <v/>
      </c>
      <c r="H966" s="51" t="str">
        <f>IFERROR(VLOOKUP($B966,'Tabelas auxiliares'!$A$65:$C$102,3,FALSE),"")</f>
        <v/>
      </c>
      <c r="X966" s="51" t="str">
        <f t="shared" si="15"/>
        <v/>
      </c>
      <c r="Y966" s="51" t="str">
        <f>IF(T966="","",IF(AND(T966&lt;&gt;'Tabelas auxiliares'!$B$236,T966&lt;&gt;'Tabelas auxiliares'!$B$237),"FOLHA DE PESSOAL",IF(X966='Tabelas auxiliares'!$A$237,"CUSTEIO",IF(X966='Tabelas auxiliares'!$A$236,"INVESTIMENTO","ERRO - VERIFICAR"))))</f>
        <v/>
      </c>
      <c r="Z966" s="66"/>
    </row>
    <row r="967" spans="6:26" x14ac:dyDescent="0.25">
      <c r="F967" s="51" t="str">
        <f>IFERROR(VLOOKUP(D967,'Tabelas auxiliares'!$A$3:$B$61,2,FALSE),"")</f>
        <v/>
      </c>
      <c r="G967" s="51" t="str">
        <f>IFERROR(VLOOKUP($B967,'Tabelas auxiliares'!$A$65:$C$102,2,FALSE),"")</f>
        <v/>
      </c>
      <c r="H967" s="51" t="str">
        <f>IFERROR(VLOOKUP($B967,'Tabelas auxiliares'!$A$65:$C$102,3,FALSE),"")</f>
        <v/>
      </c>
      <c r="X967" s="51" t="str">
        <f t="shared" si="15"/>
        <v/>
      </c>
      <c r="Y967" s="51" t="str">
        <f>IF(T967="","",IF(AND(T967&lt;&gt;'Tabelas auxiliares'!$B$236,T967&lt;&gt;'Tabelas auxiliares'!$B$237),"FOLHA DE PESSOAL",IF(X967='Tabelas auxiliares'!$A$237,"CUSTEIO",IF(X967='Tabelas auxiliares'!$A$236,"INVESTIMENTO","ERRO - VERIFICAR"))))</f>
        <v/>
      </c>
      <c r="Z967" s="66"/>
    </row>
    <row r="968" spans="6:26" x14ac:dyDescent="0.25">
      <c r="F968" s="51" t="str">
        <f>IFERROR(VLOOKUP(D968,'Tabelas auxiliares'!$A$3:$B$61,2,FALSE),"")</f>
        <v/>
      </c>
      <c r="G968" s="51" t="str">
        <f>IFERROR(VLOOKUP($B968,'Tabelas auxiliares'!$A$65:$C$102,2,FALSE),"")</f>
        <v/>
      </c>
      <c r="H968" s="51" t="str">
        <f>IFERROR(VLOOKUP($B968,'Tabelas auxiliares'!$A$65:$C$102,3,FALSE),"")</f>
        <v/>
      </c>
      <c r="X968" s="51" t="str">
        <f t="shared" si="15"/>
        <v/>
      </c>
      <c r="Y968" s="51" t="str">
        <f>IF(T968="","",IF(AND(T968&lt;&gt;'Tabelas auxiliares'!$B$236,T968&lt;&gt;'Tabelas auxiliares'!$B$237),"FOLHA DE PESSOAL",IF(X968='Tabelas auxiliares'!$A$237,"CUSTEIO",IF(X968='Tabelas auxiliares'!$A$236,"INVESTIMENTO","ERRO - VERIFICAR"))))</f>
        <v/>
      </c>
      <c r="Z968" s="66"/>
    </row>
    <row r="969" spans="6:26" x14ac:dyDescent="0.25">
      <c r="F969" s="51" t="str">
        <f>IFERROR(VLOOKUP(D969,'Tabelas auxiliares'!$A$3:$B$61,2,FALSE),"")</f>
        <v/>
      </c>
      <c r="G969" s="51" t="str">
        <f>IFERROR(VLOOKUP($B969,'Tabelas auxiliares'!$A$65:$C$102,2,FALSE),"")</f>
        <v/>
      </c>
      <c r="H969" s="51" t="str">
        <f>IFERROR(VLOOKUP($B969,'Tabelas auxiliares'!$A$65:$C$102,3,FALSE),"")</f>
        <v/>
      </c>
      <c r="X969" s="51" t="str">
        <f t="shared" si="15"/>
        <v/>
      </c>
      <c r="Y969" s="51" t="str">
        <f>IF(T969="","",IF(AND(T969&lt;&gt;'Tabelas auxiliares'!$B$236,T969&lt;&gt;'Tabelas auxiliares'!$B$237),"FOLHA DE PESSOAL",IF(X969='Tabelas auxiliares'!$A$237,"CUSTEIO",IF(X969='Tabelas auxiliares'!$A$236,"INVESTIMENTO","ERRO - VERIFICAR"))))</f>
        <v/>
      </c>
      <c r="Z969" s="66"/>
    </row>
    <row r="970" spans="6:26" x14ac:dyDescent="0.25">
      <c r="F970" s="51" t="str">
        <f>IFERROR(VLOOKUP(D970,'Tabelas auxiliares'!$A$3:$B$61,2,FALSE),"")</f>
        <v/>
      </c>
      <c r="G970" s="51" t="str">
        <f>IFERROR(VLOOKUP($B970,'Tabelas auxiliares'!$A$65:$C$102,2,FALSE),"")</f>
        <v/>
      </c>
      <c r="H970" s="51" t="str">
        <f>IFERROR(VLOOKUP($B970,'Tabelas auxiliares'!$A$65:$C$102,3,FALSE),"")</f>
        <v/>
      </c>
      <c r="X970" s="51" t="str">
        <f t="shared" si="15"/>
        <v/>
      </c>
      <c r="Y970" s="51" t="str">
        <f>IF(T970="","",IF(AND(T970&lt;&gt;'Tabelas auxiliares'!$B$236,T970&lt;&gt;'Tabelas auxiliares'!$B$237),"FOLHA DE PESSOAL",IF(X970='Tabelas auxiliares'!$A$237,"CUSTEIO",IF(X970='Tabelas auxiliares'!$A$236,"INVESTIMENTO","ERRO - VERIFICAR"))))</f>
        <v/>
      </c>
      <c r="Z970" s="66"/>
    </row>
    <row r="971" spans="6:26" x14ac:dyDescent="0.25">
      <c r="F971" s="51" t="str">
        <f>IFERROR(VLOOKUP(D971,'Tabelas auxiliares'!$A$3:$B$61,2,FALSE),"")</f>
        <v/>
      </c>
      <c r="G971" s="51" t="str">
        <f>IFERROR(VLOOKUP($B971,'Tabelas auxiliares'!$A$65:$C$102,2,FALSE),"")</f>
        <v/>
      </c>
      <c r="H971" s="51" t="str">
        <f>IFERROR(VLOOKUP($B971,'Tabelas auxiliares'!$A$65:$C$102,3,FALSE),"")</f>
        <v/>
      </c>
      <c r="X971" s="51" t="str">
        <f t="shared" si="15"/>
        <v/>
      </c>
      <c r="Y971" s="51" t="str">
        <f>IF(T971="","",IF(AND(T971&lt;&gt;'Tabelas auxiliares'!$B$236,T971&lt;&gt;'Tabelas auxiliares'!$B$237),"FOLHA DE PESSOAL",IF(X971='Tabelas auxiliares'!$A$237,"CUSTEIO",IF(X971='Tabelas auxiliares'!$A$236,"INVESTIMENTO","ERRO - VERIFICAR"))))</f>
        <v/>
      </c>
      <c r="Z971" s="66"/>
    </row>
    <row r="972" spans="6:26" x14ac:dyDescent="0.25">
      <c r="F972" s="51" t="str">
        <f>IFERROR(VLOOKUP(D972,'Tabelas auxiliares'!$A$3:$B$61,2,FALSE),"")</f>
        <v/>
      </c>
      <c r="G972" s="51" t="str">
        <f>IFERROR(VLOOKUP($B972,'Tabelas auxiliares'!$A$65:$C$102,2,FALSE),"")</f>
        <v/>
      </c>
      <c r="H972" s="51" t="str">
        <f>IFERROR(VLOOKUP($B972,'Tabelas auxiliares'!$A$65:$C$102,3,FALSE),"")</f>
        <v/>
      </c>
      <c r="X972" s="51" t="str">
        <f t="shared" si="15"/>
        <v/>
      </c>
      <c r="Y972" s="51" t="str">
        <f>IF(T972="","",IF(AND(T972&lt;&gt;'Tabelas auxiliares'!$B$236,T972&lt;&gt;'Tabelas auxiliares'!$B$237),"FOLHA DE PESSOAL",IF(X972='Tabelas auxiliares'!$A$237,"CUSTEIO",IF(X972='Tabelas auxiliares'!$A$236,"INVESTIMENTO","ERRO - VERIFICAR"))))</f>
        <v/>
      </c>
      <c r="Z972" s="66"/>
    </row>
    <row r="973" spans="6:26" x14ac:dyDescent="0.25">
      <c r="F973" s="51" t="str">
        <f>IFERROR(VLOOKUP(D973,'Tabelas auxiliares'!$A$3:$B$61,2,FALSE),"")</f>
        <v/>
      </c>
      <c r="G973" s="51" t="str">
        <f>IFERROR(VLOOKUP($B973,'Tabelas auxiliares'!$A$65:$C$102,2,FALSE),"")</f>
        <v/>
      </c>
      <c r="H973" s="51" t="str">
        <f>IFERROR(VLOOKUP($B973,'Tabelas auxiliares'!$A$65:$C$102,3,FALSE),"")</f>
        <v/>
      </c>
      <c r="X973" s="51" t="str">
        <f t="shared" si="15"/>
        <v/>
      </c>
      <c r="Y973" s="51" t="str">
        <f>IF(T973="","",IF(AND(T973&lt;&gt;'Tabelas auxiliares'!$B$236,T973&lt;&gt;'Tabelas auxiliares'!$B$237),"FOLHA DE PESSOAL",IF(X973='Tabelas auxiliares'!$A$237,"CUSTEIO",IF(X973='Tabelas auxiliares'!$A$236,"INVESTIMENTO","ERRO - VERIFICAR"))))</f>
        <v/>
      </c>
      <c r="Z973" s="66"/>
    </row>
    <row r="974" spans="6:26" x14ac:dyDescent="0.25">
      <c r="F974" s="51" t="str">
        <f>IFERROR(VLOOKUP(D974,'Tabelas auxiliares'!$A$3:$B$61,2,FALSE),"")</f>
        <v/>
      </c>
      <c r="G974" s="51" t="str">
        <f>IFERROR(VLOOKUP($B974,'Tabelas auxiliares'!$A$65:$C$102,2,FALSE),"")</f>
        <v/>
      </c>
      <c r="H974" s="51" t="str">
        <f>IFERROR(VLOOKUP($B974,'Tabelas auxiliares'!$A$65:$C$102,3,FALSE),"")</f>
        <v/>
      </c>
      <c r="X974" s="51" t="str">
        <f t="shared" si="15"/>
        <v/>
      </c>
      <c r="Y974" s="51" t="str">
        <f>IF(T974="","",IF(AND(T974&lt;&gt;'Tabelas auxiliares'!$B$236,T974&lt;&gt;'Tabelas auxiliares'!$B$237),"FOLHA DE PESSOAL",IF(X974='Tabelas auxiliares'!$A$237,"CUSTEIO",IF(X974='Tabelas auxiliares'!$A$236,"INVESTIMENTO","ERRO - VERIFICAR"))))</f>
        <v/>
      </c>
      <c r="Z974" s="66"/>
    </row>
    <row r="975" spans="6:26" x14ac:dyDescent="0.25">
      <c r="F975" s="51" t="str">
        <f>IFERROR(VLOOKUP(D975,'Tabelas auxiliares'!$A$3:$B$61,2,FALSE),"")</f>
        <v/>
      </c>
      <c r="G975" s="51" t="str">
        <f>IFERROR(VLOOKUP($B975,'Tabelas auxiliares'!$A$65:$C$102,2,FALSE),"")</f>
        <v/>
      </c>
      <c r="H975" s="51" t="str">
        <f>IFERROR(VLOOKUP($B975,'Tabelas auxiliares'!$A$65:$C$102,3,FALSE),"")</f>
        <v/>
      </c>
      <c r="X975" s="51" t="str">
        <f t="shared" si="15"/>
        <v/>
      </c>
      <c r="Y975" s="51" t="str">
        <f>IF(T975="","",IF(AND(T975&lt;&gt;'Tabelas auxiliares'!$B$236,T975&lt;&gt;'Tabelas auxiliares'!$B$237),"FOLHA DE PESSOAL",IF(X975='Tabelas auxiliares'!$A$237,"CUSTEIO",IF(X975='Tabelas auxiliares'!$A$236,"INVESTIMENTO","ERRO - VERIFICAR"))))</f>
        <v/>
      </c>
      <c r="Z975" s="66"/>
    </row>
    <row r="976" spans="6:26" x14ac:dyDescent="0.25">
      <c r="F976" s="51" t="str">
        <f>IFERROR(VLOOKUP(D976,'Tabelas auxiliares'!$A$3:$B$61,2,FALSE),"")</f>
        <v/>
      </c>
      <c r="G976" s="51" t="str">
        <f>IFERROR(VLOOKUP($B976,'Tabelas auxiliares'!$A$65:$C$102,2,FALSE),"")</f>
        <v/>
      </c>
      <c r="H976" s="51" t="str">
        <f>IFERROR(VLOOKUP($B976,'Tabelas auxiliares'!$A$65:$C$102,3,FALSE),"")</f>
        <v/>
      </c>
      <c r="X976" s="51" t="str">
        <f t="shared" si="15"/>
        <v/>
      </c>
      <c r="Y976" s="51" t="str">
        <f>IF(T976="","",IF(AND(T976&lt;&gt;'Tabelas auxiliares'!$B$236,T976&lt;&gt;'Tabelas auxiliares'!$B$237),"FOLHA DE PESSOAL",IF(X976='Tabelas auxiliares'!$A$237,"CUSTEIO",IF(X976='Tabelas auxiliares'!$A$236,"INVESTIMENTO","ERRO - VERIFICAR"))))</f>
        <v/>
      </c>
      <c r="Z976" s="66"/>
    </row>
    <row r="977" spans="6:26" x14ac:dyDescent="0.25">
      <c r="F977" s="51" t="str">
        <f>IFERROR(VLOOKUP(D977,'Tabelas auxiliares'!$A$3:$B$61,2,FALSE),"")</f>
        <v/>
      </c>
      <c r="G977" s="51" t="str">
        <f>IFERROR(VLOOKUP($B977,'Tabelas auxiliares'!$A$65:$C$102,2,FALSE),"")</f>
        <v/>
      </c>
      <c r="H977" s="51" t="str">
        <f>IFERROR(VLOOKUP($B977,'Tabelas auxiliares'!$A$65:$C$102,3,FALSE),"")</f>
        <v/>
      </c>
      <c r="X977" s="51" t="str">
        <f t="shared" si="15"/>
        <v/>
      </c>
      <c r="Y977" s="51" t="str">
        <f>IF(T977="","",IF(AND(T977&lt;&gt;'Tabelas auxiliares'!$B$236,T977&lt;&gt;'Tabelas auxiliares'!$B$237),"FOLHA DE PESSOAL",IF(X977='Tabelas auxiliares'!$A$237,"CUSTEIO",IF(X977='Tabelas auxiliares'!$A$236,"INVESTIMENTO","ERRO - VERIFICAR"))))</f>
        <v/>
      </c>
      <c r="Z977" s="66"/>
    </row>
    <row r="978" spans="6:26" x14ac:dyDescent="0.25">
      <c r="F978" s="51" t="str">
        <f>IFERROR(VLOOKUP(D978,'Tabelas auxiliares'!$A$3:$B$61,2,FALSE),"")</f>
        <v/>
      </c>
      <c r="G978" s="51" t="str">
        <f>IFERROR(VLOOKUP($B978,'Tabelas auxiliares'!$A$65:$C$102,2,FALSE),"")</f>
        <v/>
      </c>
      <c r="H978" s="51" t="str">
        <f>IFERROR(VLOOKUP($B978,'Tabelas auxiliares'!$A$65:$C$102,3,FALSE),"")</f>
        <v/>
      </c>
      <c r="X978" s="51" t="str">
        <f t="shared" si="15"/>
        <v/>
      </c>
      <c r="Y978" s="51" t="str">
        <f>IF(T978="","",IF(AND(T978&lt;&gt;'Tabelas auxiliares'!$B$236,T978&lt;&gt;'Tabelas auxiliares'!$B$237),"FOLHA DE PESSOAL",IF(X978='Tabelas auxiliares'!$A$237,"CUSTEIO",IF(X978='Tabelas auxiliares'!$A$236,"INVESTIMENTO","ERRO - VERIFICAR"))))</f>
        <v/>
      </c>
      <c r="Z978" s="66"/>
    </row>
    <row r="979" spans="6:26" x14ac:dyDescent="0.25">
      <c r="F979" s="51" t="str">
        <f>IFERROR(VLOOKUP(D979,'Tabelas auxiliares'!$A$3:$B$61,2,FALSE),"")</f>
        <v/>
      </c>
      <c r="G979" s="51" t="str">
        <f>IFERROR(VLOOKUP($B979,'Tabelas auxiliares'!$A$65:$C$102,2,FALSE),"")</f>
        <v/>
      </c>
      <c r="H979" s="51" t="str">
        <f>IFERROR(VLOOKUP($B979,'Tabelas auxiliares'!$A$65:$C$102,3,FALSE),"")</f>
        <v/>
      </c>
      <c r="X979" s="51" t="str">
        <f t="shared" si="15"/>
        <v/>
      </c>
      <c r="Y979" s="51" t="str">
        <f>IF(T979="","",IF(AND(T979&lt;&gt;'Tabelas auxiliares'!$B$236,T979&lt;&gt;'Tabelas auxiliares'!$B$237),"FOLHA DE PESSOAL",IF(X979='Tabelas auxiliares'!$A$237,"CUSTEIO",IF(X979='Tabelas auxiliares'!$A$236,"INVESTIMENTO","ERRO - VERIFICAR"))))</f>
        <v/>
      </c>
      <c r="Z979" s="66"/>
    </row>
    <row r="980" spans="6:26" x14ac:dyDescent="0.25">
      <c r="F980" s="51" t="str">
        <f>IFERROR(VLOOKUP(D980,'Tabelas auxiliares'!$A$3:$B$61,2,FALSE),"")</f>
        <v/>
      </c>
      <c r="G980" s="51" t="str">
        <f>IFERROR(VLOOKUP($B980,'Tabelas auxiliares'!$A$65:$C$102,2,FALSE),"")</f>
        <v/>
      </c>
      <c r="H980" s="51" t="str">
        <f>IFERROR(VLOOKUP($B980,'Tabelas auxiliares'!$A$65:$C$102,3,FALSE),"")</f>
        <v/>
      </c>
      <c r="X980" s="51" t="str">
        <f t="shared" si="15"/>
        <v/>
      </c>
      <c r="Y980" s="51" t="str">
        <f>IF(T980="","",IF(AND(T980&lt;&gt;'Tabelas auxiliares'!$B$236,T980&lt;&gt;'Tabelas auxiliares'!$B$237),"FOLHA DE PESSOAL",IF(X980='Tabelas auxiliares'!$A$237,"CUSTEIO",IF(X980='Tabelas auxiliares'!$A$236,"INVESTIMENTO","ERRO - VERIFICAR"))))</f>
        <v/>
      </c>
      <c r="Z980" s="66"/>
    </row>
    <row r="981" spans="6:26" x14ac:dyDescent="0.25">
      <c r="F981" s="51" t="str">
        <f>IFERROR(VLOOKUP(D981,'Tabelas auxiliares'!$A$3:$B$61,2,FALSE),"")</f>
        <v/>
      </c>
      <c r="G981" s="51" t="str">
        <f>IFERROR(VLOOKUP($B981,'Tabelas auxiliares'!$A$65:$C$102,2,FALSE),"")</f>
        <v/>
      </c>
      <c r="H981" s="51" t="str">
        <f>IFERROR(VLOOKUP($B981,'Tabelas auxiliares'!$A$65:$C$102,3,FALSE),"")</f>
        <v/>
      </c>
      <c r="X981" s="51" t="str">
        <f t="shared" si="15"/>
        <v/>
      </c>
      <c r="Y981" s="51" t="str">
        <f>IF(T981="","",IF(AND(T981&lt;&gt;'Tabelas auxiliares'!$B$236,T981&lt;&gt;'Tabelas auxiliares'!$B$237),"FOLHA DE PESSOAL",IF(X981='Tabelas auxiliares'!$A$237,"CUSTEIO",IF(X981='Tabelas auxiliares'!$A$236,"INVESTIMENTO","ERRO - VERIFICAR"))))</f>
        <v/>
      </c>
      <c r="Z981" s="66"/>
    </row>
    <row r="982" spans="6:26" x14ac:dyDescent="0.25">
      <c r="F982" s="51" t="str">
        <f>IFERROR(VLOOKUP(D982,'Tabelas auxiliares'!$A$3:$B$61,2,FALSE),"")</f>
        <v/>
      </c>
      <c r="G982" s="51" t="str">
        <f>IFERROR(VLOOKUP($B982,'Tabelas auxiliares'!$A$65:$C$102,2,FALSE),"")</f>
        <v/>
      </c>
      <c r="H982" s="51" t="str">
        <f>IFERROR(VLOOKUP($B982,'Tabelas auxiliares'!$A$65:$C$102,3,FALSE),"")</f>
        <v/>
      </c>
      <c r="X982" s="51" t="str">
        <f t="shared" si="15"/>
        <v/>
      </c>
      <c r="Y982" s="51" t="str">
        <f>IF(T982="","",IF(AND(T982&lt;&gt;'Tabelas auxiliares'!$B$236,T982&lt;&gt;'Tabelas auxiliares'!$B$237),"FOLHA DE PESSOAL",IF(X982='Tabelas auxiliares'!$A$237,"CUSTEIO",IF(X982='Tabelas auxiliares'!$A$236,"INVESTIMENTO","ERRO - VERIFICAR"))))</f>
        <v/>
      </c>
      <c r="Z982" s="66"/>
    </row>
    <row r="983" spans="6:26" x14ac:dyDescent="0.25">
      <c r="F983" s="51" t="str">
        <f>IFERROR(VLOOKUP(D983,'Tabelas auxiliares'!$A$3:$B$61,2,FALSE),"")</f>
        <v/>
      </c>
      <c r="G983" s="51" t="str">
        <f>IFERROR(VLOOKUP($B983,'Tabelas auxiliares'!$A$65:$C$102,2,FALSE),"")</f>
        <v/>
      </c>
      <c r="H983" s="51" t="str">
        <f>IFERROR(VLOOKUP($B983,'Tabelas auxiliares'!$A$65:$C$102,3,FALSE),"")</f>
        <v/>
      </c>
      <c r="X983" s="51" t="str">
        <f t="shared" si="15"/>
        <v/>
      </c>
      <c r="Y983" s="51" t="str">
        <f>IF(T983="","",IF(AND(T983&lt;&gt;'Tabelas auxiliares'!$B$236,T983&lt;&gt;'Tabelas auxiliares'!$B$237),"FOLHA DE PESSOAL",IF(X983='Tabelas auxiliares'!$A$237,"CUSTEIO",IF(X983='Tabelas auxiliares'!$A$236,"INVESTIMENTO","ERRO - VERIFICAR"))))</f>
        <v/>
      </c>
      <c r="Z983" s="66"/>
    </row>
    <row r="984" spans="6:26" x14ac:dyDescent="0.25">
      <c r="F984" s="51" t="str">
        <f>IFERROR(VLOOKUP(D984,'Tabelas auxiliares'!$A$3:$B$61,2,FALSE),"")</f>
        <v/>
      </c>
      <c r="G984" s="51" t="str">
        <f>IFERROR(VLOOKUP($B984,'Tabelas auxiliares'!$A$65:$C$102,2,FALSE),"")</f>
        <v/>
      </c>
      <c r="H984" s="51" t="str">
        <f>IFERROR(VLOOKUP($B984,'Tabelas auxiliares'!$A$65:$C$102,3,FALSE),"")</f>
        <v/>
      </c>
      <c r="X984" s="51" t="str">
        <f t="shared" si="15"/>
        <v/>
      </c>
      <c r="Y984" s="51" t="str">
        <f>IF(T984="","",IF(AND(T984&lt;&gt;'Tabelas auxiliares'!$B$236,T984&lt;&gt;'Tabelas auxiliares'!$B$237),"FOLHA DE PESSOAL",IF(X984='Tabelas auxiliares'!$A$237,"CUSTEIO",IF(X984='Tabelas auxiliares'!$A$236,"INVESTIMENTO","ERRO - VERIFICAR"))))</f>
        <v/>
      </c>
      <c r="Z984" s="66"/>
    </row>
    <row r="985" spans="6:26" x14ac:dyDescent="0.25">
      <c r="F985" s="51" t="str">
        <f>IFERROR(VLOOKUP(D985,'Tabelas auxiliares'!$A$3:$B$61,2,FALSE),"")</f>
        <v/>
      </c>
      <c r="G985" s="51" t="str">
        <f>IFERROR(VLOOKUP($B985,'Tabelas auxiliares'!$A$65:$C$102,2,FALSE),"")</f>
        <v/>
      </c>
      <c r="H985" s="51" t="str">
        <f>IFERROR(VLOOKUP($B985,'Tabelas auxiliares'!$A$65:$C$102,3,FALSE),"")</f>
        <v/>
      </c>
      <c r="X985" s="51" t="str">
        <f t="shared" si="15"/>
        <v/>
      </c>
      <c r="Y985" s="51" t="str">
        <f>IF(T985="","",IF(AND(T985&lt;&gt;'Tabelas auxiliares'!$B$236,T985&lt;&gt;'Tabelas auxiliares'!$B$237),"FOLHA DE PESSOAL",IF(X985='Tabelas auxiliares'!$A$237,"CUSTEIO",IF(X985='Tabelas auxiliares'!$A$236,"INVESTIMENTO","ERRO - VERIFICAR"))))</f>
        <v/>
      </c>
      <c r="Z985" s="66"/>
    </row>
    <row r="986" spans="6:26" x14ac:dyDescent="0.25">
      <c r="F986" s="51" t="str">
        <f>IFERROR(VLOOKUP(D986,'Tabelas auxiliares'!$A$3:$B$61,2,FALSE),"")</f>
        <v/>
      </c>
      <c r="G986" s="51" t="str">
        <f>IFERROR(VLOOKUP($B986,'Tabelas auxiliares'!$A$65:$C$102,2,FALSE),"")</f>
        <v/>
      </c>
      <c r="H986" s="51" t="str">
        <f>IFERROR(VLOOKUP($B986,'Tabelas auxiliares'!$A$65:$C$102,3,FALSE),"")</f>
        <v/>
      </c>
      <c r="X986" s="51" t="str">
        <f t="shared" si="15"/>
        <v/>
      </c>
      <c r="Y986" s="51" t="str">
        <f>IF(T986="","",IF(AND(T986&lt;&gt;'Tabelas auxiliares'!$B$236,T986&lt;&gt;'Tabelas auxiliares'!$B$237),"FOLHA DE PESSOAL",IF(X986='Tabelas auxiliares'!$A$237,"CUSTEIO",IF(X986='Tabelas auxiliares'!$A$236,"INVESTIMENTO","ERRO - VERIFICAR"))))</f>
        <v/>
      </c>
      <c r="Z986" s="66"/>
    </row>
    <row r="987" spans="6:26" x14ac:dyDescent="0.25">
      <c r="F987" s="51" t="str">
        <f>IFERROR(VLOOKUP(D987,'Tabelas auxiliares'!$A$3:$B$61,2,FALSE),"")</f>
        <v/>
      </c>
      <c r="G987" s="51" t="str">
        <f>IFERROR(VLOOKUP($B987,'Tabelas auxiliares'!$A$65:$C$102,2,FALSE),"")</f>
        <v/>
      </c>
      <c r="H987" s="51" t="str">
        <f>IFERROR(VLOOKUP($B987,'Tabelas auxiliares'!$A$65:$C$102,3,FALSE),"")</f>
        <v/>
      </c>
      <c r="X987" s="51" t="str">
        <f t="shared" si="15"/>
        <v/>
      </c>
      <c r="Y987" s="51" t="str">
        <f>IF(T987="","",IF(AND(T987&lt;&gt;'Tabelas auxiliares'!$B$236,T987&lt;&gt;'Tabelas auxiliares'!$B$237),"FOLHA DE PESSOAL",IF(X987='Tabelas auxiliares'!$A$237,"CUSTEIO",IF(X987='Tabelas auxiliares'!$A$236,"INVESTIMENTO","ERRO - VERIFICAR"))))</f>
        <v/>
      </c>
      <c r="Z987" s="66"/>
    </row>
    <row r="988" spans="6:26" x14ac:dyDescent="0.25">
      <c r="F988" s="51" t="str">
        <f>IFERROR(VLOOKUP(D988,'Tabelas auxiliares'!$A$3:$B$61,2,FALSE),"")</f>
        <v/>
      </c>
      <c r="G988" s="51" t="str">
        <f>IFERROR(VLOOKUP($B988,'Tabelas auxiliares'!$A$65:$C$102,2,FALSE),"")</f>
        <v/>
      </c>
      <c r="H988" s="51" t="str">
        <f>IFERROR(VLOOKUP($B988,'Tabelas auxiliares'!$A$65:$C$102,3,FALSE),"")</f>
        <v/>
      </c>
      <c r="X988" s="51" t="str">
        <f t="shared" si="15"/>
        <v/>
      </c>
      <c r="Y988" s="51" t="str">
        <f>IF(T988="","",IF(AND(T988&lt;&gt;'Tabelas auxiliares'!$B$236,T988&lt;&gt;'Tabelas auxiliares'!$B$237),"FOLHA DE PESSOAL",IF(X988='Tabelas auxiliares'!$A$237,"CUSTEIO",IF(X988='Tabelas auxiliares'!$A$236,"INVESTIMENTO","ERRO - VERIFICAR"))))</f>
        <v/>
      </c>
      <c r="Z988" s="66"/>
    </row>
    <row r="989" spans="6:26" x14ac:dyDescent="0.25">
      <c r="F989" s="51" t="str">
        <f>IFERROR(VLOOKUP(D989,'Tabelas auxiliares'!$A$3:$B$61,2,FALSE),"")</f>
        <v/>
      </c>
      <c r="G989" s="51" t="str">
        <f>IFERROR(VLOOKUP($B989,'Tabelas auxiliares'!$A$65:$C$102,2,FALSE),"")</f>
        <v/>
      </c>
      <c r="H989" s="51" t="str">
        <f>IFERROR(VLOOKUP($B989,'Tabelas auxiliares'!$A$65:$C$102,3,FALSE),"")</f>
        <v/>
      </c>
      <c r="X989" s="51" t="str">
        <f t="shared" si="15"/>
        <v/>
      </c>
      <c r="Y989" s="51" t="str">
        <f>IF(T989="","",IF(AND(T989&lt;&gt;'Tabelas auxiliares'!$B$236,T989&lt;&gt;'Tabelas auxiliares'!$B$237),"FOLHA DE PESSOAL",IF(X989='Tabelas auxiliares'!$A$237,"CUSTEIO",IF(X989='Tabelas auxiliares'!$A$236,"INVESTIMENTO","ERRO - VERIFICAR"))))</f>
        <v/>
      </c>
      <c r="Z989" s="66"/>
    </row>
    <row r="990" spans="6:26" x14ac:dyDescent="0.25">
      <c r="F990" s="51" t="str">
        <f>IFERROR(VLOOKUP(D990,'Tabelas auxiliares'!$A$3:$B$61,2,FALSE),"")</f>
        <v/>
      </c>
      <c r="G990" s="51" t="str">
        <f>IFERROR(VLOOKUP($B990,'Tabelas auxiliares'!$A$65:$C$102,2,FALSE),"")</f>
        <v/>
      </c>
      <c r="H990" s="51" t="str">
        <f>IFERROR(VLOOKUP($B990,'Tabelas auxiliares'!$A$65:$C$102,3,FALSE),"")</f>
        <v/>
      </c>
      <c r="X990" s="51" t="str">
        <f t="shared" si="15"/>
        <v/>
      </c>
      <c r="Y990" s="51" t="str">
        <f>IF(T990="","",IF(AND(T990&lt;&gt;'Tabelas auxiliares'!$B$236,T990&lt;&gt;'Tabelas auxiliares'!$B$237),"FOLHA DE PESSOAL",IF(X990='Tabelas auxiliares'!$A$237,"CUSTEIO",IF(X990='Tabelas auxiliares'!$A$236,"INVESTIMENTO","ERRO - VERIFICAR"))))</f>
        <v/>
      </c>
      <c r="Z990" s="66"/>
    </row>
    <row r="991" spans="6:26" x14ac:dyDescent="0.25">
      <c r="F991" s="51" t="str">
        <f>IFERROR(VLOOKUP(D991,'Tabelas auxiliares'!$A$3:$B$61,2,FALSE),"")</f>
        <v/>
      </c>
      <c r="G991" s="51" t="str">
        <f>IFERROR(VLOOKUP($B991,'Tabelas auxiliares'!$A$65:$C$102,2,FALSE),"")</f>
        <v/>
      </c>
      <c r="H991" s="51" t="str">
        <f>IFERROR(VLOOKUP($B991,'Tabelas auxiliares'!$A$65:$C$102,3,FALSE),"")</f>
        <v/>
      </c>
      <c r="X991" s="51" t="str">
        <f t="shared" si="15"/>
        <v/>
      </c>
      <c r="Y991" s="51" t="str">
        <f>IF(T991="","",IF(AND(T991&lt;&gt;'Tabelas auxiliares'!$B$236,T991&lt;&gt;'Tabelas auxiliares'!$B$237),"FOLHA DE PESSOAL",IF(X991='Tabelas auxiliares'!$A$237,"CUSTEIO",IF(X991='Tabelas auxiliares'!$A$236,"INVESTIMENTO","ERRO - VERIFICAR"))))</f>
        <v/>
      </c>
      <c r="Z991" s="66"/>
    </row>
    <row r="992" spans="6:26" x14ac:dyDescent="0.25">
      <c r="F992" s="51" t="str">
        <f>IFERROR(VLOOKUP(D992,'Tabelas auxiliares'!$A$3:$B$61,2,FALSE),"")</f>
        <v/>
      </c>
      <c r="G992" s="51" t="str">
        <f>IFERROR(VLOOKUP($B992,'Tabelas auxiliares'!$A$65:$C$102,2,FALSE),"")</f>
        <v/>
      </c>
      <c r="H992" s="51" t="str">
        <f>IFERROR(VLOOKUP($B992,'Tabelas auxiliares'!$A$65:$C$102,3,FALSE),"")</f>
        <v/>
      </c>
      <c r="X992" s="51" t="str">
        <f t="shared" si="15"/>
        <v/>
      </c>
      <c r="Y992" s="51" t="str">
        <f>IF(T992="","",IF(AND(T992&lt;&gt;'Tabelas auxiliares'!$B$236,T992&lt;&gt;'Tabelas auxiliares'!$B$237),"FOLHA DE PESSOAL",IF(X992='Tabelas auxiliares'!$A$237,"CUSTEIO",IF(X992='Tabelas auxiliares'!$A$236,"INVESTIMENTO","ERRO - VERIFICAR"))))</f>
        <v/>
      </c>
      <c r="Z992" s="66"/>
    </row>
    <row r="993" spans="1:29" x14ac:dyDescent="0.25">
      <c r="F993" s="51" t="str">
        <f>IFERROR(VLOOKUP(D993,'Tabelas auxiliares'!$A$3:$B$61,2,FALSE),"")</f>
        <v/>
      </c>
      <c r="G993" s="51" t="str">
        <f>IFERROR(VLOOKUP($B993,'Tabelas auxiliares'!$A$65:$C$102,2,FALSE),"")</f>
        <v/>
      </c>
      <c r="H993" s="51" t="str">
        <f>IFERROR(VLOOKUP($B993,'Tabelas auxiliares'!$A$65:$C$102,3,FALSE),"")</f>
        <v/>
      </c>
      <c r="X993" s="51" t="str">
        <f t="shared" si="15"/>
        <v/>
      </c>
      <c r="Y993" s="51" t="str">
        <f>IF(T993="","",IF(AND(T993&lt;&gt;'Tabelas auxiliares'!$B$236,T993&lt;&gt;'Tabelas auxiliares'!$B$237),"FOLHA DE PESSOAL",IF(X993='Tabelas auxiliares'!$A$237,"CUSTEIO",IF(X993='Tabelas auxiliares'!$A$236,"INVESTIMENTO","ERRO - VERIFICAR"))))</f>
        <v/>
      </c>
      <c r="Z993" s="66"/>
    </row>
    <row r="994" spans="1:29" x14ac:dyDescent="0.25">
      <c r="F994" s="51" t="str">
        <f>IFERROR(VLOOKUP(D994,'Tabelas auxiliares'!$A$3:$B$61,2,FALSE),"")</f>
        <v/>
      </c>
      <c r="G994" s="51" t="str">
        <f>IFERROR(VLOOKUP($B994,'Tabelas auxiliares'!$A$65:$C$102,2,FALSE),"")</f>
        <v/>
      </c>
      <c r="H994" s="51" t="str">
        <f>IFERROR(VLOOKUP($B994,'Tabelas auxiliares'!$A$65:$C$102,3,FALSE),"")</f>
        <v/>
      </c>
      <c r="X994" s="51" t="str">
        <f t="shared" si="15"/>
        <v/>
      </c>
      <c r="Y994" s="51" t="str">
        <f>IF(T994="","",IF(AND(T994&lt;&gt;'Tabelas auxiliares'!$B$236,T994&lt;&gt;'Tabelas auxiliares'!$B$237),"FOLHA DE PESSOAL",IF(X994='Tabelas auxiliares'!$A$237,"CUSTEIO",IF(X994='Tabelas auxiliares'!$A$236,"INVESTIMENTO","ERRO - VERIFICAR"))))</f>
        <v/>
      </c>
      <c r="Z994" s="66"/>
    </row>
    <row r="995" spans="1:29" x14ac:dyDescent="0.25">
      <c r="F995" s="51" t="str">
        <f>IFERROR(VLOOKUP(D995,'Tabelas auxiliares'!$A$3:$B$61,2,FALSE),"")</f>
        <v/>
      </c>
      <c r="G995" s="51" t="str">
        <f>IFERROR(VLOOKUP($B995,'Tabelas auxiliares'!$A$65:$C$102,2,FALSE),"")</f>
        <v/>
      </c>
      <c r="H995" s="51" t="str">
        <f>IFERROR(VLOOKUP($B995,'Tabelas auxiliares'!$A$65:$C$102,3,FALSE),"")</f>
        <v/>
      </c>
      <c r="X995" s="51" t="str">
        <f t="shared" si="15"/>
        <v/>
      </c>
      <c r="Y995" s="51" t="str">
        <f>IF(T995="","",IF(AND(T995&lt;&gt;'Tabelas auxiliares'!$B$236,T995&lt;&gt;'Tabelas auxiliares'!$B$237),"FOLHA DE PESSOAL",IF(X995='Tabelas auxiliares'!$A$237,"CUSTEIO",IF(X995='Tabelas auxiliares'!$A$236,"INVESTIMENTO","ERRO - VERIFICAR"))))</f>
        <v/>
      </c>
      <c r="Z995" s="66"/>
    </row>
    <row r="996" spans="1:29" x14ac:dyDescent="0.25">
      <c r="F996" s="51" t="str">
        <f>IFERROR(VLOOKUP(D996,'Tabelas auxiliares'!$A$3:$B$61,2,FALSE),"")</f>
        <v/>
      </c>
      <c r="G996" s="51" t="str">
        <f>IFERROR(VLOOKUP($B996,'Tabelas auxiliares'!$A$65:$C$102,2,FALSE),"")</f>
        <v/>
      </c>
      <c r="H996" s="51" t="str">
        <f>IFERROR(VLOOKUP($B996,'Tabelas auxiliares'!$A$65:$C$102,3,FALSE),"")</f>
        <v/>
      </c>
      <c r="X996" s="51" t="str">
        <f t="shared" si="15"/>
        <v/>
      </c>
      <c r="Y996" s="51" t="str">
        <f>IF(T996="","",IF(AND(T996&lt;&gt;'Tabelas auxiliares'!$B$236,T996&lt;&gt;'Tabelas auxiliares'!$B$237),"FOLHA DE PESSOAL",IF(X996='Tabelas auxiliares'!$A$237,"CUSTEIO",IF(X996='Tabelas auxiliares'!$A$236,"INVESTIMENTO","ERRO - VERIFICAR"))))</f>
        <v/>
      </c>
      <c r="Z996" s="66"/>
    </row>
    <row r="997" spans="1:29" x14ac:dyDescent="0.25">
      <c r="F997" s="51" t="str">
        <f>IFERROR(VLOOKUP(D997,'Tabelas auxiliares'!$A$3:$B$61,2,FALSE),"")</f>
        <v/>
      </c>
      <c r="G997" s="51" t="str">
        <f>IFERROR(VLOOKUP($B997,'Tabelas auxiliares'!$A$65:$C$102,2,FALSE),"")</f>
        <v/>
      </c>
      <c r="H997" s="51" t="str">
        <f>IFERROR(VLOOKUP($B997,'Tabelas auxiliares'!$A$65:$C$102,3,FALSE),"")</f>
        <v/>
      </c>
      <c r="X997" s="51" t="str">
        <f t="shared" si="15"/>
        <v/>
      </c>
      <c r="Y997" s="51" t="str">
        <f>IF(T997="","",IF(AND(T997&lt;&gt;'Tabelas auxiliares'!$B$236,T997&lt;&gt;'Tabelas auxiliares'!$B$237),"FOLHA DE PESSOAL",IF(X997='Tabelas auxiliares'!$A$237,"CUSTEIO",IF(X997='Tabelas auxiliares'!$A$236,"INVESTIMENTO","ERRO - VERIFICAR"))))</f>
        <v/>
      </c>
      <c r="Z997" s="66"/>
    </row>
    <row r="998" spans="1:29" x14ac:dyDescent="0.25">
      <c r="F998" s="51" t="str">
        <f>IFERROR(VLOOKUP(D998,'Tabelas auxiliares'!$A$3:$B$61,2,FALSE),"")</f>
        <v/>
      </c>
      <c r="G998" s="51" t="str">
        <f>IFERROR(VLOOKUP($B998,'Tabelas auxiliares'!$A$65:$C$102,2,FALSE),"")</f>
        <v/>
      </c>
      <c r="H998" s="51" t="str">
        <f>IFERROR(VLOOKUP($B998,'Tabelas auxiliares'!$A$65:$C$102,3,FALSE),"")</f>
        <v/>
      </c>
      <c r="X998" s="51" t="str">
        <f t="shared" si="15"/>
        <v/>
      </c>
      <c r="Y998" s="51" t="str">
        <f>IF(T998="","",IF(AND(T998&lt;&gt;'Tabelas auxiliares'!$B$236,T998&lt;&gt;'Tabelas auxiliares'!$B$237),"FOLHA DE PESSOAL",IF(X998='Tabelas auxiliares'!$A$237,"CUSTEIO",IF(X998='Tabelas auxiliares'!$A$236,"INVESTIMENTO","ERRO - VERIFICAR"))))</f>
        <v/>
      </c>
      <c r="Z998" s="66"/>
    </row>
    <row r="999" spans="1:29" x14ac:dyDescent="0.25">
      <c r="F999" s="51" t="str">
        <f>IFERROR(VLOOKUP(D999,'Tabelas auxiliares'!$A$3:$B$61,2,FALSE),"")</f>
        <v/>
      </c>
      <c r="G999" s="51" t="str">
        <f>IFERROR(VLOOKUP($B999,'Tabelas auxiliares'!$A$65:$C$102,2,FALSE),"")</f>
        <v/>
      </c>
      <c r="H999" s="51" t="str">
        <f>IFERROR(VLOOKUP($B999,'Tabelas auxiliares'!$A$65:$C$102,3,FALSE),"")</f>
        <v/>
      </c>
      <c r="X999" s="51" t="str">
        <f t="shared" si="15"/>
        <v/>
      </c>
      <c r="Y999" s="51" t="str">
        <f>IF(T999="","",IF(AND(T999&lt;&gt;'Tabelas auxiliares'!$B$236,T999&lt;&gt;'Tabelas auxiliares'!$B$237),"FOLHA DE PESSOAL",IF(X999='Tabelas auxiliares'!$A$237,"CUSTEIO",IF(X999='Tabelas auxiliares'!$A$236,"INVESTIMENTO","ERRO - VERIFICAR"))))</f>
        <v/>
      </c>
      <c r="Z999" s="66"/>
    </row>
    <row r="1000" spans="1:29" x14ac:dyDescent="0.25">
      <c r="F1000" s="51" t="str">
        <f>IFERROR(VLOOKUP(D1000,'Tabelas auxiliares'!$A$3:$B$61,2,FALSE),"")</f>
        <v/>
      </c>
      <c r="G1000" s="51" t="str">
        <f>IFERROR(VLOOKUP($B1000,'Tabelas auxiliares'!$A$65:$C$102,2,FALSE),"")</f>
        <v/>
      </c>
      <c r="H1000" s="51" t="str">
        <f>IFERROR(VLOOKUP($B1000,'Tabelas auxiliares'!$A$65:$C$102,3,FALSE),"")</f>
        <v/>
      </c>
      <c r="X1000" s="51" t="str">
        <f t="shared" si="15"/>
        <v/>
      </c>
      <c r="Y1000" s="51" t="str">
        <f>IF(T1000="","",IF(AND(T1000&lt;&gt;'Tabelas auxiliares'!$B$236,T1000&lt;&gt;'Tabelas auxiliares'!$B$237),"FOLHA DE PESSOAL",IF(X1000='Tabelas auxiliares'!$A$237,"CUSTEIO",IF(X1000='Tabelas auxiliares'!$A$236,"INVESTIMENTO","ERRO - VERIFICAR"))))</f>
        <v/>
      </c>
      <c r="Z1000" s="66"/>
    </row>
    <row r="1001" spans="1:29" x14ac:dyDescent="0.25">
      <c r="A1001" s="57" t="s">
        <v>98</v>
      </c>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6">
        <f>SUBTOTAL(9,Z4:Z1000)</f>
        <v>24096301.359999996</v>
      </c>
      <c r="AA1001" s="56">
        <f t="shared" ref="AA1001:AC1001" si="16">SUBTOTAL(9,AA4:AA1000)</f>
        <v>2727074.4099999992</v>
      </c>
      <c r="AB1001" s="56">
        <f t="shared" si="16"/>
        <v>7762.75</v>
      </c>
      <c r="AC1001" s="56">
        <f t="shared" si="16"/>
        <v>21200345.959999997</v>
      </c>
    </row>
  </sheetData>
  <sheetProtection algorithmName="SHA-512" hashValue="P7c9RqPWHg2gxxnMowDeHmAeR+5a6NYyiUWzqO58L6HjCxWQIfg37CliJg0tnf/3iGH2doPU3RPBfMHMtGxRdw==" saltValue="AgyAjd+m0xtunHRTYQJmDQ==" spinCount="100000" sheet="1" autoFilter="0"/>
  <autoFilter ref="A3:AB1000"/>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1001"/>
  <sheetViews>
    <sheetView tabSelected="1" topLeftCell="A3" workbookViewId="0">
      <selection activeCell="A4" sqref="A4"/>
    </sheetView>
  </sheetViews>
  <sheetFormatPr defaultColWidth="0" defaultRowHeight="15" zeroHeight="1" x14ac:dyDescent="0.25"/>
  <cols>
    <col min="1" max="1" width="15" customWidth="1"/>
    <col min="2" max="3" width="23.5703125" customWidth="1"/>
    <col min="4" max="4" width="21.28515625" customWidth="1"/>
    <col min="5" max="5" width="47.85546875" customWidth="1"/>
    <col min="6" max="7" width="25" customWidth="1"/>
    <col min="8" max="8" width="16.7109375" customWidth="1"/>
    <col min="9" max="9" width="16.140625" customWidth="1"/>
    <col min="10" max="10" width="19.7109375" customWidth="1"/>
    <col min="11" max="12" width="17.140625" customWidth="1"/>
    <col min="13" max="13" width="12.7109375" customWidth="1"/>
    <col min="14" max="14" width="17.140625" customWidth="1"/>
    <col min="15" max="15" width="14.5703125" customWidth="1"/>
    <col min="16" max="16" width="16" customWidth="1"/>
    <col min="17" max="17" width="19.5703125" customWidth="1"/>
    <col min="18" max="18" width="18.7109375" customWidth="1"/>
    <col min="19" max="19" width="18" customWidth="1"/>
    <col min="20" max="20" width="24.5703125" customWidth="1"/>
    <col min="21" max="21" width="19" customWidth="1"/>
    <col min="22" max="22" width="16.140625" customWidth="1"/>
    <col min="23" max="16384" width="9.140625" hidden="1"/>
  </cols>
  <sheetData>
    <row r="1" spans="1:22" ht="28.5" hidden="1" customHeight="1" x14ac:dyDescent="0.25">
      <c r="A1" s="144" t="s">
        <v>290</v>
      </c>
      <c r="B1" s="144"/>
      <c r="M1" s="54"/>
      <c r="N1" s="54"/>
      <c r="O1" s="54"/>
      <c r="P1" s="54"/>
      <c r="Q1" s="54"/>
    </row>
    <row r="2" spans="1:22" ht="18.75" hidden="1" x14ac:dyDescent="0.3">
      <c r="A2" s="144"/>
      <c r="B2" s="144"/>
      <c r="M2" s="54"/>
      <c r="O2" s="54"/>
      <c r="P2" s="54"/>
      <c r="Q2" s="54"/>
      <c r="S2" s="55" t="s">
        <v>156</v>
      </c>
    </row>
    <row r="3" spans="1:22" s="114" customFormat="1" ht="63" x14ac:dyDescent="0.25">
      <c r="A3" s="113" t="s">
        <v>287</v>
      </c>
      <c r="B3" s="113" t="s">
        <v>289</v>
      </c>
      <c r="C3" s="113" t="s">
        <v>284</v>
      </c>
      <c r="D3" s="113" t="s">
        <v>0</v>
      </c>
      <c r="E3" s="113" t="s">
        <v>164</v>
      </c>
      <c r="F3" s="113" t="s">
        <v>1</v>
      </c>
      <c r="G3" s="113" t="s">
        <v>165</v>
      </c>
      <c r="H3" s="112" t="s">
        <v>166</v>
      </c>
      <c r="I3" s="112" t="s">
        <v>167</v>
      </c>
      <c r="J3" s="112" t="s">
        <v>168</v>
      </c>
      <c r="K3" s="113" t="s">
        <v>856</v>
      </c>
      <c r="L3" s="112" t="s">
        <v>857</v>
      </c>
      <c r="M3" s="112" t="s">
        <v>171</v>
      </c>
      <c r="N3" s="112" t="s">
        <v>129</v>
      </c>
      <c r="O3" s="112" t="s">
        <v>626</v>
      </c>
      <c r="P3" s="113" t="s">
        <v>627</v>
      </c>
      <c r="Q3" s="112" t="s">
        <v>152</v>
      </c>
      <c r="R3" s="113" t="s">
        <v>153</v>
      </c>
      <c r="S3" s="113" t="s">
        <v>407</v>
      </c>
      <c r="T3" s="113" t="s">
        <v>291</v>
      </c>
      <c r="U3" s="113" t="s">
        <v>292</v>
      </c>
      <c r="V3" s="113" t="s">
        <v>293</v>
      </c>
    </row>
    <row r="4" spans="1:22" ht="14.45" customHeight="1" x14ac:dyDescent="0.25">
      <c r="A4" t="s">
        <v>3040</v>
      </c>
      <c r="B4" t="s">
        <v>3041</v>
      </c>
      <c r="C4" t="s">
        <v>3054</v>
      </c>
      <c r="D4" t="s">
        <v>3055</v>
      </c>
      <c r="E4" t="s">
        <v>3056</v>
      </c>
      <c r="F4" t="s">
        <v>3057</v>
      </c>
      <c r="G4" t="s">
        <v>2652</v>
      </c>
      <c r="H4" t="s">
        <v>3044</v>
      </c>
      <c r="I4" t="s">
        <v>178</v>
      </c>
      <c r="J4" t="s">
        <v>3045</v>
      </c>
      <c r="K4" t="s">
        <v>1124</v>
      </c>
      <c r="L4" t="s">
        <v>3047</v>
      </c>
      <c r="M4" t="s">
        <v>174</v>
      </c>
      <c r="N4" t="s">
        <v>1126</v>
      </c>
      <c r="O4" t="s">
        <v>2113</v>
      </c>
      <c r="P4" t="s">
        <v>2114</v>
      </c>
      <c r="Q4" s="51" t="str">
        <f t="shared" ref="Q4:Q67" si="0">LEFT(O4,1)</f>
        <v>4</v>
      </c>
      <c r="R4" s="51" t="str">
        <f>IF(M4="","",IF(AND(M4&lt;&gt;'Tabelas auxiliares'!$B$236,M4&lt;&gt;'Tabelas auxiliares'!$B$237,M4&lt;&gt;'Tabelas auxiliares'!$C$236,M4&lt;&gt;'Tabelas auxiliares'!$C$237),"FOLHA DE PESSOAL",IF(Q4='Tabelas auxiliares'!$A$237,"CUSTEIO",IF(Q4='Tabelas auxiliares'!$A$236,"INVESTIMENTO","ERRO - VERIFICAR"))))</f>
        <v>INVESTIMENTO</v>
      </c>
      <c r="S4" s="44">
        <v>21919.9</v>
      </c>
      <c r="V4" s="44">
        <v>16618.34</v>
      </c>
    </row>
    <row r="5" spans="1:22" ht="14.45" customHeight="1" x14ac:dyDescent="0.25">
      <c r="A5" t="s">
        <v>3040</v>
      </c>
      <c r="B5" t="s">
        <v>3041</v>
      </c>
      <c r="C5" t="s">
        <v>3822</v>
      </c>
      <c r="D5" t="s">
        <v>4792</v>
      </c>
      <c r="E5" t="s">
        <v>4793</v>
      </c>
      <c r="F5" t="s">
        <v>4794</v>
      </c>
      <c r="G5" t="s">
        <v>4795</v>
      </c>
      <c r="H5" t="s">
        <v>3044</v>
      </c>
      <c r="I5" t="s">
        <v>178</v>
      </c>
      <c r="J5" t="s">
        <v>3045</v>
      </c>
      <c r="K5" t="s">
        <v>1124</v>
      </c>
      <c r="L5" t="s">
        <v>3047</v>
      </c>
      <c r="M5" t="s">
        <v>174</v>
      </c>
      <c r="N5" t="s">
        <v>1126</v>
      </c>
      <c r="O5" t="s">
        <v>818</v>
      </c>
      <c r="P5" t="s">
        <v>704</v>
      </c>
      <c r="Q5" s="51" t="str">
        <f t="shared" si="0"/>
        <v>4</v>
      </c>
      <c r="R5" s="51" t="str">
        <f>IF(M5="","",IF(AND(M5&lt;&gt;'Tabelas auxiliares'!$B$236,M5&lt;&gt;'Tabelas auxiliares'!$B$237,M5&lt;&gt;'Tabelas auxiliares'!$C$236,M5&lt;&gt;'Tabelas auxiliares'!$C$237),"FOLHA DE PESSOAL",IF(Q5='Tabelas auxiliares'!$A$237,"CUSTEIO",IF(Q5='Tabelas auxiliares'!$A$236,"INVESTIMENTO","ERRO - VERIFICAR"))))</f>
        <v>INVESTIMENTO</v>
      </c>
      <c r="S5" s="44">
        <v>155806.59</v>
      </c>
      <c r="V5" s="44">
        <v>116501.44</v>
      </c>
    </row>
    <row r="6" spans="1:22" x14ac:dyDescent="0.25">
      <c r="A6" t="s">
        <v>3040</v>
      </c>
      <c r="B6" t="s">
        <v>3041</v>
      </c>
      <c r="C6" t="s">
        <v>3663</v>
      </c>
      <c r="D6" t="s">
        <v>4796</v>
      </c>
      <c r="E6" t="s">
        <v>4797</v>
      </c>
      <c r="F6" t="s">
        <v>4798</v>
      </c>
      <c r="G6" t="s">
        <v>4799</v>
      </c>
      <c r="H6" t="s">
        <v>3044</v>
      </c>
      <c r="I6" t="s">
        <v>178</v>
      </c>
      <c r="J6" t="s">
        <v>3045</v>
      </c>
      <c r="K6" t="s">
        <v>1124</v>
      </c>
      <c r="L6" t="s">
        <v>1096</v>
      </c>
      <c r="M6" t="s">
        <v>174</v>
      </c>
      <c r="N6" t="s">
        <v>1126</v>
      </c>
      <c r="O6" t="s">
        <v>818</v>
      </c>
      <c r="P6" t="s">
        <v>704</v>
      </c>
      <c r="Q6" s="51" t="str">
        <f t="shared" si="0"/>
        <v>4</v>
      </c>
      <c r="R6" s="51" t="str">
        <f>IF(M6="","",IF(AND(M6&lt;&gt;'Tabelas auxiliares'!$B$236,M6&lt;&gt;'Tabelas auxiliares'!$B$237,M6&lt;&gt;'Tabelas auxiliares'!$C$236,M6&lt;&gt;'Tabelas auxiliares'!$C$237),"FOLHA DE PESSOAL",IF(Q6='Tabelas auxiliares'!$A$237,"CUSTEIO",IF(Q6='Tabelas auxiliares'!$A$236,"INVESTIMENTO","ERRO - VERIFICAR"))))</f>
        <v>INVESTIMENTO</v>
      </c>
      <c r="S6" s="44">
        <v>197960.14</v>
      </c>
      <c r="V6" s="44">
        <v>197960.14</v>
      </c>
    </row>
    <row r="7" spans="1:22" ht="14.45" customHeight="1" x14ac:dyDescent="0.25">
      <c r="A7" t="s">
        <v>3040</v>
      </c>
      <c r="B7" t="s">
        <v>3041</v>
      </c>
      <c r="C7" t="s">
        <v>4596</v>
      </c>
      <c r="D7" t="s">
        <v>4800</v>
      </c>
      <c r="E7" t="s">
        <v>4801</v>
      </c>
      <c r="F7" t="s">
        <v>4802</v>
      </c>
      <c r="G7" t="s">
        <v>2652</v>
      </c>
      <c r="H7" t="s">
        <v>3044</v>
      </c>
      <c r="I7" t="s">
        <v>178</v>
      </c>
      <c r="J7" t="s">
        <v>3045</v>
      </c>
      <c r="K7" t="s">
        <v>1124</v>
      </c>
      <c r="L7" t="s">
        <v>3047</v>
      </c>
      <c r="M7" t="s">
        <v>174</v>
      </c>
      <c r="N7" t="s">
        <v>1126</v>
      </c>
      <c r="O7" t="s">
        <v>818</v>
      </c>
      <c r="P7" t="s">
        <v>704</v>
      </c>
      <c r="Q7" s="51" t="str">
        <f t="shared" si="0"/>
        <v>4</v>
      </c>
      <c r="R7" s="51" t="str">
        <f>IF(M7="","",IF(AND(M7&lt;&gt;'Tabelas auxiliares'!$B$236,M7&lt;&gt;'Tabelas auxiliares'!$B$237,M7&lt;&gt;'Tabelas auxiliares'!$C$236,M7&lt;&gt;'Tabelas auxiliares'!$C$237),"FOLHA DE PESSOAL",IF(Q7='Tabelas auxiliares'!$A$237,"CUSTEIO",IF(Q7='Tabelas auxiliares'!$A$236,"INVESTIMENTO","ERRO - VERIFICAR"))))</f>
        <v>INVESTIMENTO</v>
      </c>
      <c r="S7" s="44">
        <v>44180.03</v>
      </c>
      <c r="V7" s="44">
        <v>33622.129999999997</v>
      </c>
    </row>
    <row r="8" spans="1:22" x14ac:dyDescent="0.25">
      <c r="A8" t="s">
        <v>3040</v>
      </c>
      <c r="B8" t="s">
        <v>3041</v>
      </c>
      <c r="C8" t="s">
        <v>4079</v>
      </c>
      <c r="D8" t="s">
        <v>4803</v>
      </c>
      <c r="E8" t="s">
        <v>4804</v>
      </c>
      <c r="F8" t="s">
        <v>4805</v>
      </c>
      <c r="G8" t="s">
        <v>4806</v>
      </c>
      <c r="H8" t="s">
        <v>3044</v>
      </c>
      <c r="I8" t="s">
        <v>178</v>
      </c>
      <c r="J8" t="s">
        <v>3045</v>
      </c>
      <c r="K8" t="s">
        <v>1124</v>
      </c>
      <c r="L8" t="s">
        <v>1096</v>
      </c>
      <c r="M8" t="s">
        <v>174</v>
      </c>
      <c r="N8" t="s">
        <v>1126</v>
      </c>
      <c r="O8" t="s">
        <v>818</v>
      </c>
      <c r="P8" t="s">
        <v>704</v>
      </c>
      <c r="Q8" s="51" t="str">
        <f t="shared" si="0"/>
        <v>4</v>
      </c>
      <c r="R8" s="51" t="str">
        <f>IF(M8="","",IF(AND(M8&lt;&gt;'Tabelas auxiliares'!$B$236,M8&lt;&gt;'Tabelas auxiliares'!$B$237,M8&lt;&gt;'Tabelas auxiliares'!$C$236,M8&lt;&gt;'Tabelas auxiliares'!$C$237),"FOLHA DE PESSOAL",IF(Q8='Tabelas auxiliares'!$A$237,"CUSTEIO",IF(Q8='Tabelas auxiliares'!$A$236,"INVESTIMENTO","ERRO - VERIFICAR"))))</f>
        <v>INVESTIMENTO</v>
      </c>
      <c r="S8" s="44">
        <v>277273.65000000002</v>
      </c>
      <c r="V8" s="44">
        <v>277273.65000000002</v>
      </c>
    </row>
    <row r="9" spans="1:22" ht="14.45" customHeight="1" x14ac:dyDescent="0.25">
      <c r="A9" t="s">
        <v>3058</v>
      </c>
      <c r="B9" t="s">
        <v>3059</v>
      </c>
      <c r="C9" t="s">
        <v>4807</v>
      </c>
      <c r="D9" t="s">
        <v>4572</v>
      </c>
      <c r="E9" t="s">
        <v>4808</v>
      </c>
      <c r="F9" t="s">
        <v>4574</v>
      </c>
      <c r="G9" t="s">
        <v>3073</v>
      </c>
      <c r="H9" t="s">
        <v>3074</v>
      </c>
      <c r="I9" t="s">
        <v>178</v>
      </c>
      <c r="J9" t="s">
        <v>3075</v>
      </c>
      <c r="K9" t="s">
        <v>4809</v>
      </c>
      <c r="L9" t="s">
        <v>3077</v>
      </c>
      <c r="M9" t="s">
        <v>392</v>
      </c>
      <c r="N9" t="s">
        <v>4810</v>
      </c>
      <c r="O9" t="s">
        <v>3079</v>
      </c>
      <c r="P9" t="s">
        <v>3080</v>
      </c>
      <c r="Q9" s="51" t="str">
        <f t="shared" si="0"/>
        <v>4</v>
      </c>
      <c r="R9" s="51" t="str">
        <f>IF(M9="","",IF(AND(M9&lt;&gt;'Tabelas auxiliares'!$B$236,M9&lt;&gt;'Tabelas auxiliares'!$B$237,M9&lt;&gt;'Tabelas auxiliares'!$C$236,M9&lt;&gt;'Tabelas auxiliares'!$C$237),"FOLHA DE PESSOAL",IF(Q9='Tabelas auxiliares'!$A$237,"CUSTEIO",IF(Q9='Tabelas auxiliares'!$A$236,"INVESTIMENTO","ERRO - VERIFICAR"))))</f>
        <v>INVESTIMENTO</v>
      </c>
      <c r="S9" s="44">
        <v>4000000</v>
      </c>
      <c r="V9" s="44">
        <v>4000000</v>
      </c>
    </row>
    <row r="10" spans="1:22" ht="14.45" customHeight="1" x14ac:dyDescent="0.25">
      <c r="A10" t="s">
        <v>3058</v>
      </c>
      <c r="B10" t="s">
        <v>3059</v>
      </c>
      <c r="C10" t="s">
        <v>4459</v>
      </c>
      <c r="D10" t="s">
        <v>4811</v>
      </c>
      <c r="E10" t="s">
        <v>4812</v>
      </c>
      <c r="F10" t="s">
        <v>4813</v>
      </c>
      <c r="G10" t="s">
        <v>4814</v>
      </c>
      <c r="H10" t="s">
        <v>3074</v>
      </c>
      <c r="I10" t="s">
        <v>178</v>
      </c>
      <c r="J10" t="s">
        <v>3075</v>
      </c>
      <c r="K10" t="s">
        <v>1150</v>
      </c>
      <c r="L10" t="s">
        <v>4815</v>
      </c>
      <c r="M10" t="s">
        <v>392</v>
      </c>
      <c r="N10" t="s">
        <v>4816</v>
      </c>
      <c r="O10" t="s">
        <v>4817</v>
      </c>
      <c r="P10" t="s">
        <v>4818</v>
      </c>
      <c r="Q10" s="51" t="str">
        <f t="shared" si="0"/>
        <v>3</v>
      </c>
      <c r="R10" s="51" t="str">
        <f>IF(M10="","",IF(AND(M10&lt;&gt;'Tabelas auxiliares'!$B$236,M10&lt;&gt;'Tabelas auxiliares'!$B$237,M10&lt;&gt;'Tabelas auxiliares'!$C$236,M10&lt;&gt;'Tabelas auxiliares'!$C$237),"FOLHA DE PESSOAL",IF(Q10='Tabelas auxiliares'!$A$237,"CUSTEIO",IF(Q10='Tabelas auxiliares'!$A$236,"INVESTIMENTO","ERRO - VERIFICAR"))))</f>
        <v>CUSTEIO</v>
      </c>
      <c r="S10" s="44">
        <v>37000</v>
      </c>
      <c r="T10" s="44">
        <v>37000</v>
      </c>
    </row>
    <row r="11" spans="1:22" ht="14.45" customHeight="1" x14ac:dyDescent="0.25">
      <c r="A11" t="s">
        <v>3058</v>
      </c>
      <c r="B11" t="s">
        <v>3059</v>
      </c>
      <c r="C11" t="s">
        <v>4819</v>
      </c>
      <c r="D11" t="s">
        <v>4572</v>
      </c>
      <c r="E11" t="s">
        <v>4820</v>
      </c>
      <c r="F11" t="s">
        <v>4821</v>
      </c>
      <c r="G11" t="s">
        <v>3073</v>
      </c>
      <c r="H11" t="s">
        <v>3074</v>
      </c>
      <c r="I11" t="s">
        <v>178</v>
      </c>
      <c r="J11" t="s">
        <v>3075</v>
      </c>
      <c r="K11" t="s">
        <v>4822</v>
      </c>
      <c r="L11" t="s">
        <v>3077</v>
      </c>
      <c r="M11" t="s">
        <v>392</v>
      </c>
      <c r="N11" t="s">
        <v>4810</v>
      </c>
      <c r="O11" t="s">
        <v>3079</v>
      </c>
      <c r="P11" t="s">
        <v>3080</v>
      </c>
      <c r="Q11" s="51" t="str">
        <f t="shared" si="0"/>
        <v>4</v>
      </c>
      <c r="R11" s="51" t="str">
        <f>IF(M11="","",IF(AND(M11&lt;&gt;'Tabelas auxiliares'!$B$236,M11&lt;&gt;'Tabelas auxiliares'!$B$237,M11&lt;&gt;'Tabelas auxiliares'!$C$236,M11&lt;&gt;'Tabelas auxiliares'!$C$237),"FOLHA DE PESSOAL",IF(Q11='Tabelas auxiliares'!$A$237,"CUSTEIO",IF(Q11='Tabelas auxiliares'!$A$236,"INVESTIMENTO","ERRO - VERIFICAR"))))</f>
        <v>INVESTIMENTO</v>
      </c>
      <c r="S11" s="44">
        <v>2500000</v>
      </c>
      <c r="V11" s="44">
        <v>2500000</v>
      </c>
    </row>
    <row r="12" spans="1:22" ht="14.45" customHeight="1" x14ac:dyDescent="0.25">
      <c r="A12" t="s">
        <v>3058</v>
      </c>
      <c r="B12" t="s">
        <v>3059</v>
      </c>
      <c r="C12" t="s">
        <v>3807</v>
      </c>
      <c r="D12" t="s">
        <v>2898</v>
      </c>
      <c r="E12" t="s">
        <v>4823</v>
      </c>
      <c r="F12" t="s">
        <v>371</v>
      </c>
      <c r="G12" t="s">
        <v>3073</v>
      </c>
      <c r="H12" t="s">
        <v>3074</v>
      </c>
      <c r="I12" t="s">
        <v>178</v>
      </c>
      <c r="J12" t="s">
        <v>3075</v>
      </c>
      <c r="K12" t="s">
        <v>4824</v>
      </c>
      <c r="L12" t="s">
        <v>3077</v>
      </c>
      <c r="M12" t="s">
        <v>174</v>
      </c>
      <c r="N12" t="s">
        <v>4825</v>
      </c>
      <c r="O12" t="s">
        <v>3079</v>
      </c>
      <c r="P12" t="s">
        <v>3080</v>
      </c>
      <c r="Q12" s="51" t="str">
        <f t="shared" si="0"/>
        <v>4</v>
      </c>
      <c r="R12" s="51" t="str">
        <f>IF(M12="","",IF(AND(M12&lt;&gt;'Tabelas auxiliares'!$B$236,M12&lt;&gt;'Tabelas auxiliares'!$B$237,M12&lt;&gt;'Tabelas auxiliares'!$C$236,M12&lt;&gt;'Tabelas auxiliares'!$C$237),"FOLHA DE PESSOAL",IF(Q12='Tabelas auxiliares'!$A$237,"CUSTEIO",IF(Q12='Tabelas auxiliares'!$A$236,"INVESTIMENTO","ERRO - VERIFICAR"))))</f>
        <v>INVESTIMENTO</v>
      </c>
      <c r="S12" s="44">
        <v>1100000</v>
      </c>
      <c r="V12" s="44">
        <v>1100000</v>
      </c>
    </row>
    <row r="13" spans="1:22" ht="14.45" customHeight="1" x14ac:dyDescent="0.25">
      <c r="A13" t="s">
        <v>3058</v>
      </c>
      <c r="B13" t="s">
        <v>3059</v>
      </c>
      <c r="C13" t="s">
        <v>4034</v>
      </c>
      <c r="D13" t="s">
        <v>2898</v>
      </c>
      <c r="E13" t="s">
        <v>4826</v>
      </c>
      <c r="F13" t="s">
        <v>371</v>
      </c>
      <c r="G13" t="s">
        <v>3073</v>
      </c>
      <c r="H13" t="s">
        <v>3074</v>
      </c>
      <c r="I13" t="s">
        <v>178</v>
      </c>
      <c r="J13" t="s">
        <v>3075</v>
      </c>
      <c r="K13" t="s">
        <v>4824</v>
      </c>
      <c r="L13" t="s">
        <v>3077</v>
      </c>
      <c r="M13" t="s">
        <v>174</v>
      </c>
      <c r="N13" t="s">
        <v>4825</v>
      </c>
      <c r="O13" t="s">
        <v>3079</v>
      </c>
      <c r="P13" t="s">
        <v>3080</v>
      </c>
      <c r="Q13" s="51" t="str">
        <f t="shared" si="0"/>
        <v>4</v>
      </c>
      <c r="R13" s="51" t="str">
        <f>IF(M13="","",IF(AND(M13&lt;&gt;'Tabelas auxiliares'!$B$236,M13&lt;&gt;'Tabelas auxiliares'!$B$237,M13&lt;&gt;'Tabelas auxiliares'!$C$236,M13&lt;&gt;'Tabelas auxiliares'!$C$237),"FOLHA DE PESSOAL",IF(Q13='Tabelas auxiliares'!$A$237,"CUSTEIO",IF(Q13='Tabelas auxiliares'!$A$236,"INVESTIMENTO","ERRO - VERIFICAR"))))</f>
        <v>INVESTIMENTO</v>
      </c>
      <c r="S13" s="44">
        <v>63341.35</v>
      </c>
      <c r="V13" s="44">
        <v>63341.35</v>
      </c>
    </row>
    <row r="14" spans="1:22" ht="14.45" customHeight="1" x14ac:dyDescent="0.25">
      <c r="A14" t="s">
        <v>3058</v>
      </c>
      <c r="B14" t="s">
        <v>3059</v>
      </c>
      <c r="C14" t="s">
        <v>4034</v>
      </c>
      <c r="D14" t="s">
        <v>2898</v>
      </c>
      <c r="E14" t="s">
        <v>4827</v>
      </c>
      <c r="F14" t="s">
        <v>371</v>
      </c>
      <c r="G14" t="s">
        <v>3073</v>
      </c>
      <c r="H14" t="s">
        <v>3074</v>
      </c>
      <c r="I14" t="s">
        <v>178</v>
      </c>
      <c r="J14" t="s">
        <v>3075</v>
      </c>
      <c r="K14" t="s">
        <v>4822</v>
      </c>
      <c r="L14" t="s">
        <v>3077</v>
      </c>
      <c r="M14" t="s">
        <v>174</v>
      </c>
      <c r="N14" t="s">
        <v>4825</v>
      </c>
      <c r="O14" t="s">
        <v>3079</v>
      </c>
      <c r="P14" t="s">
        <v>3080</v>
      </c>
      <c r="Q14" s="51" t="str">
        <f t="shared" si="0"/>
        <v>4</v>
      </c>
      <c r="R14" s="51" t="str">
        <f>IF(M14="","",IF(AND(M14&lt;&gt;'Tabelas auxiliares'!$B$236,M14&lt;&gt;'Tabelas auxiliares'!$B$237,M14&lt;&gt;'Tabelas auxiliares'!$C$236,M14&lt;&gt;'Tabelas auxiliares'!$C$237),"FOLHA DE PESSOAL",IF(Q14='Tabelas auxiliares'!$A$237,"CUSTEIO",IF(Q14='Tabelas auxiliares'!$A$236,"INVESTIMENTO","ERRO - VERIFICAR"))))</f>
        <v>INVESTIMENTO</v>
      </c>
      <c r="S14" s="44">
        <v>136658.65</v>
      </c>
      <c r="V14" s="44">
        <v>136658.65</v>
      </c>
    </row>
    <row r="15" spans="1:22" ht="14.45" customHeight="1" x14ac:dyDescent="0.25">
      <c r="A15" t="s">
        <v>3058</v>
      </c>
      <c r="B15" t="s">
        <v>3059</v>
      </c>
      <c r="C15" t="s">
        <v>3071</v>
      </c>
      <c r="D15" t="s">
        <v>2898</v>
      </c>
      <c r="E15" t="s">
        <v>3072</v>
      </c>
      <c r="F15" t="s">
        <v>371</v>
      </c>
      <c r="G15" t="s">
        <v>3073</v>
      </c>
      <c r="H15" t="s">
        <v>3074</v>
      </c>
      <c r="I15" t="s">
        <v>178</v>
      </c>
      <c r="J15" t="s">
        <v>3075</v>
      </c>
      <c r="K15" t="s">
        <v>4824</v>
      </c>
      <c r="L15" t="s">
        <v>3077</v>
      </c>
      <c r="M15" t="s">
        <v>174</v>
      </c>
      <c r="N15" t="s">
        <v>3078</v>
      </c>
      <c r="O15" t="s">
        <v>3079</v>
      </c>
      <c r="P15" t="s">
        <v>3080</v>
      </c>
      <c r="Q15" s="51" t="str">
        <f t="shared" si="0"/>
        <v>4</v>
      </c>
      <c r="R15" s="51" t="str">
        <f>IF(M15="","",IF(AND(M15&lt;&gt;'Tabelas auxiliares'!$B$236,M15&lt;&gt;'Tabelas auxiliares'!$B$237,M15&lt;&gt;'Tabelas auxiliares'!$C$236,M15&lt;&gt;'Tabelas auxiliares'!$C$237),"FOLHA DE PESSOAL",IF(Q15='Tabelas auxiliares'!$A$237,"CUSTEIO",IF(Q15='Tabelas auxiliares'!$A$236,"INVESTIMENTO","ERRO - VERIFICAR"))))</f>
        <v>INVESTIMENTO</v>
      </c>
      <c r="S15" s="44">
        <v>6500000</v>
      </c>
      <c r="V15" s="44">
        <v>6500000</v>
      </c>
    </row>
    <row r="16" spans="1:22" x14ac:dyDescent="0.25">
      <c r="A16" t="s">
        <v>3058</v>
      </c>
      <c r="B16" t="s">
        <v>3059</v>
      </c>
      <c r="C16" t="s">
        <v>3822</v>
      </c>
      <c r="D16" t="s">
        <v>2754</v>
      </c>
      <c r="E16" t="s">
        <v>4828</v>
      </c>
      <c r="F16" t="s">
        <v>4829</v>
      </c>
      <c r="G16" t="s">
        <v>252</v>
      </c>
      <c r="H16" t="s">
        <v>4830</v>
      </c>
      <c r="I16" t="s">
        <v>178</v>
      </c>
      <c r="J16" t="s">
        <v>4831</v>
      </c>
      <c r="K16" t="s">
        <v>120</v>
      </c>
      <c r="L16" t="s">
        <v>4832</v>
      </c>
      <c r="M16" t="s">
        <v>319</v>
      </c>
      <c r="N16" t="s">
        <v>4833</v>
      </c>
      <c r="O16" t="s">
        <v>791</v>
      </c>
      <c r="P16" t="s">
        <v>679</v>
      </c>
      <c r="Q16" s="51" t="str">
        <f t="shared" si="0"/>
        <v>3</v>
      </c>
      <c r="R16" s="51" t="str">
        <f>IF(M16="","",IF(AND(M16&lt;&gt;'Tabelas auxiliares'!$B$236,M16&lt;&gt;'Tabelas auxiliares'!$B$237,M16&lt;&gt;'Tabelas auxiliares'!$C$236,M16&lt;&gt;'Tabelas auxiliares'!$C$237),"FOLHA DE PESSOAL",IF(Q16='Tabelas auxiliares'!$A$237,"CUSTEIO",IF(Q16='Tabelas auxiliares'!$A$236,"INVESTIMENTO","ERRO - VERIFICAR"))))</f>
        <v>CUSTEIO</v>
      </c>
      <c r="S16" s="44">
        <v>600000</v>
      </c>
      <c r="V16" s="44">
        <v>600000</v>
      </c>
    </row>
    <row r="17" spans="1:22" ht="14.45" customHeight="1" x14ac:dyDescent="0.25">
      <c r="A17" t="s">
        <v>3058</v>
      </c>
      <c r="B17" t="s">
        <v>3059</v>
      </c>
      <c r="C17" t="s">
        <v>3682</v>
      </c>
      <c r="D17" t="s">
        <v>2898</v>
      </c>
      <c r="E17" t="s">
        <v>4834</v>
      </c>
      <c r="F17" t="s">
        <v>4835</v>
      </c>
      <c r="G17" t="s">
        <v>3073</v>
      </c>
      <c r="H17" t="s">
        <v>3074</v>
      </c>
      <c r="I17" t="s">
        <v>178</v>
      </c>
      <c r="J17" t="s">
        <v>3075</v>
      </c>
      <c r="K17" t="s">
        <v>4824</v>
      </c>
      <c r="L17" t="s">
        <v>3077</v>
      </c>
      <c r="M17" t="s">
        <v>174</v>
      </c>
      <c r="N17" t="s">
        <v>3078</v>
      </c>
      <c r="O17" t="s">
        <v>3079</v>
      </c>
      <c r="P17" t="s">
        <v>3080</v>
      </c>
      <c r="Q17" s="51" t="str">
        <f t="shared" si="0"/>
        <v>4</v>
      </c>
      <c r="R17" s="51" t="str">
        <f>IF(M17="","",IF(AND(M17&lt;&gt;'Tabelas auxiliares'!$B$236,M17&lt;&gt;'Tabelas auxiliares'!$B$237,M17&lt;&gt;'Tabelas auxiliares'!$C$236,M17&lt;&gt;'Tabelas auxiliares'!$C$237),"FOLHA DE PESSOAL",IF(Q17='Tabelas auxiliares'!$A$237,"CUSTEIO",IF(Q17='Tabelas auxiliares'!$A$236,"INVESTIMENTO","ERRO - VERIFICAR"))))</f>
        <v>INVESTIMENTO</v>
      </c>
      <c r="S17" s="44">
        <v>2335132.36</v>
      </c>
      <c r="V17" s="44">
        <v>2335132.36</v>
      </c>
    </row>
    <row r="18" spans="1:22" ht="14.45" customHeight="1" x14ac:dyDescent="0.25">
      <c r="A18" t="s">
        <v>3096</v>
      </c>
      <c r="B18" t="s">
        <v>3097</v>
      </c>
      <c r="C18" t="s">
        <v>4575</v>
      </c>
      <c r="D18" t="s">
        <v>2898</v>
      </c>
      <c r="E18" t="s">
        <v>4836</v>
      </c>
      <c r="F18" t="s">
        <v>371</v>
      </c>
      <c r="G18" t="s">
        <v>3073</v>
      </c>
      <c r="H18" t="s">
        <v>177</v>
      </c>
      <c r="I18" t="s">
        <v>178</v>
      </c>
      <c r="J18" t="s">
        <v>288</v>
      </c>
      <c r="K18" t="s">
        <v>120</v>
      </c>
      <c r="L18" t="s">
        <v>1466</v>
      </c>
      <c r="M18" t="s">
        <v>393</v>
      </c>
      <c r="N18" t="s">
        <v>4837</v>
      </c>
      <c r="O18" t="s">
        <v>3079</v>
      </c>
      <c r="P18" t="s">
        <v>3080</v>
      </c>
      <c r="Q18" s="51" t="str">
        <f t="shared" si="0"/>
        <v>4</v>
      </c>
      <c r="R18" s="51" t="str">
        <f>IF(M18="","",IF(AND(M18&lt;&gt;'Tabelas auxiliares'!$B$236,M18&lt;&gt;'Tabelas auxiliares'!$B$237,M18&lt;&gt;'Tabelas auxiliares'!$C$236,M18&lt;&gt;'Tabelas auxiliares'!$C$237),"FOLHA DE PESSOAL",IF(Q18='Tabelas auxiliares'!$A$237,"CUSTEIO",IF(Q18='Tabelas auxiliares'!$A$236,"INVESTIMENTO","ERRO - VERIFICAR"))))</f>
        <v>INVESTIMENTO</v>
      </c>
      <c r="S18" s="44">
        <v>8016655.5099999998</v>
      </c>
      <c r="V18" s="44">
        <v>8016655.5099999998</v>
      </c>
    </row>
    <row r="19" spans="1:22" ht="14.45" customHeight="1" x14ac:dyDescent="0.25">
      <c r="A19" t="s">
        <v>3096</v>
      </c>
      <c r="B19" t="s">
        <v>3097</v>
      </c>
      <c r="C19" t="s">
        <v>4034</v>
      </c>
      <c r="D19" t="s">
        <v>2905</v>
      </c>
      <c r="E19" t="s">
        <v>4838</v>
      </c>
      <c r="F19" t="s">
        <v>4839</v>
      </c>
      <c r="G19" t="s">
        <v>3114</v>
      </c>
      <c r="H19" t="s">
        <v>177</v>
      </c>
      <c r="I19" t="s">
        <v>178</v>
      </c>
      <c r="J19" t="s">
        <v>288</v>
      </c>
      <c r="K19" t="s">
        <v>120</v>
      </c>
      <c r="L19" t="s">
        <v>1466</v>
      </c>
      <c r="M19" t="s">
        <v>393</v>
      </c>
      <c r="N19" t="s">
        <v>4837</v>
      </c>
      <c r="O19" t="s">
        <v>3079</v>
      </c>
      <c r="P19" t="s">
        <v>3080</v>
      </c>
      <c r="Q19" s="51" t="str">
        <f t="shared" si="0"/>
        <v>4</v>
      </c>
      <c r="R19" s="51" t="str">
        <f>IF(M19="","",IF(AND(M19&lt;&gt;'Tabelas auxiliares'!$B$236,M19&lt;&gt;'Tabelas auxiliares'!$B$237,M19&lt;&gt;'Tabelas auxiliares'!$C$236,M19&lt;&gt;'Tabelas auxiliares'!$C$237),"FOLHA DE PESSOAL",IF(Q19='Tabelas auxiliares'!$A$237,"CUSTEIO",IF(Q19='Tabelas auxiliares'!$A$236,"INVESTIMENTO","ERRO - VERIFICAR"))))</f>
        <v>INVESTIMENTO</v>
      </c>
      <c r="S19" s="44">
        <v>324915.65999999997</v>
      </c>
      <c r="V19" s="44">
        <v>324915.65999999997</v>
      </c>
    </row>
    <row r="20" spans="1:22" ht="14.45" customHeight="1" x14ac:dyDescent="0.25">
      <c r="A20" t="s">
        <v>3096</v>
      </c>
      <c r="B20" t="s">
        <v>3097</v>
      </c>
      <c r="C20" t="s">
        <v>3108</v>
      </c>
      <c r="D20" t="s">
        <v>2898</v>
      </c>
      <c r="E20" t="s">
        <v>3109</v>
      </c>
      <c r="F20" t="s">
        <v>3110</v>
      </c>
      <c r="G20" t="s">
        <v>3073</v>
      </c>
      <c r="H20" t="s">
        <v>177</v>
      </c>
      <c r="I20" t="s">
        <v>178</v>
      </c>
      <c r="J20" t="s">
        <v>288</v>
      </c>
      <c r="K20" t="s">
        <v>120</v>
      </c>
      <c r="L20" t="s">
        <v>1466</v>
      </c>
      <c r="M20" t="s">
        <v>393</v>
      </c>
      <c r="N20" t="s">
        <v>3099</v>
      </c>
      <c r="O20" t="s">
        <v>3079</v>
      </c>
      <c r="P20" t="s">
        <v>3080</v>
      </c>
      <c r="Q20" s="51" t="str">
        <f t="shared" si="0"/>
        <v>4</v>
      </c>
      <c r="R20" s="51" t="str">
        <f>IF(M20="","",IF(AND(M20&lt;&gt;'Tabelas auxiliares'!$B$236,M20&lt;&gt;'Tabelas auxiliares'!$B$237,M20&lt;&gt;'Tabelas auxiliares'!$C$236,M20&lt;&gt;'Tabelas auxiliares'!$C$237),"FOLHA DE PESSOAL",IF(Q20='Tabelas auxiliares'!$A$237,"CUSTEIO",IF(Q20='Tabelas auxiliares'!$A$236,"INVESTIMENTO","ERRO - VERIFICAR"))))</f>
        <v>INVESTIMENTO</v>
      </c>
      <c r="S20" s="44">
        <v>5000000</v>
      </c>
      <c r="T20" s="44">
        <v>5000000</v>
      </c>
    </row>
    <row r="21" spans="1:22" ht="14.45" customHeight="1" x14ac:dyDescent="0.25">
      <c r="A21" t="s">
        <v>3096</v>
      </c>
      <c r="B21" t="s">
        <v>3097</v>
      </c>
      <c r="C21" t="s">
        <v>3111</v>
      </c>
      <c r="D21" t="s">
        <v>2905</v>
      </c>
      <c r="E21" t="s">
        <v>3112</v>
      </c>
      <c r="F21" t="s">
        <v>3113</v>
      </c>
      <c r="G21" t="s">
        <v>3114</v>
      </c>
      <c r="H21" t="s">
        <v>177</v>
      </c>
      <c r="I21" t="s">
        <v>178</v>
      </c>
      <c r="J21" t="s">
        <v>288</v>
      </c>
      <c r="K21" t="s">
        <v>120</v>
      </c>
      <c r="L21" t="s">
        <v>1466</v>
      </c>
      <c r="M21" t="s">
        <v>393</v>
      </c>
      <c r="N21" t="s">
        <v>3099</v>
      </c>
      <c r="O21" t="s">
        <v>3079</v>
      </c>
      <c r="P21" t="s">
        <v>3080</v>
      </c>
      <c r="Q21" s="51" t="str">
        <f t="shared" si="0"/>
        <v>4</v>
      </c>
      <c r="R21" s="51" t="str">
        <f>IF(M21="","",IF(AND(M21&lt;&gt;'Tabelas auxiliares'!$B$236,M21&lt;&gt;'Tabelas auxiliares'!$B$237,M21&lt;&gt;'Tabelas auxiliares'!$C$236,M21&lt;&gt;'Tabelas auxiliares'!$C$237),"FOLHA DE PESSOAL",IF(Q21='Tabelas auxiliares'!$A$237,"CUSTEIO",IF(Q21='Tabelas auxiliares'!$A$236,"INVESTIMENTO","ERRO - VERIFICAR"))))</f>
        <v>INVESTIMENTO</v>
      </c>
      <c r="S21" s="44">
        <v>108957.95</v>
      </c>
      <c r="V21" s="44">
        <v>108957.95</v>
      </c>
    </row>
    <row r="22" spans="1:22" ht="14.45" customHeight="1" x14ac:dyDescent="0.25">
      <c r="A22" t="s">
        <v>3096</v>
      </c>
      <c r="B22" t="s">
        <v>3097</v>
      </c>
      <c r="C22" t="s">
        <v>4840</v>
      </c>
      <c r="D22" t="s">
        <v>2903</v>
      </c>
      <c r="E22" t="s">
        <v>4841</v>
      </c>
      <c r="F22" t="s">
        <v>4842</v>
      </c>
      <c r="G22" t="s">
        <v>4843</v>
      </c>
      <c r="H22" t="s">
        <v>177</v>
      </c>
      <c r="I22" t="s">
        <v>178</v>
      </c>
      <c r="J22" t="s">
        <v>288</v>
      </c>
      <c r="K22" t="s">
        <v>120</v>
      </c>
      <c r="L22" t="s">
        <v>1466</v>
      </c>
      <c r="M22" t="s">
        <v>393</v>
      </c>
      <c r="N22" t="s">
        <v>3099</v>
      </c>
      <c r="O22" t="s">
        <v>4584</v>
      </c>
      <c r="P22" t="s">
        <v>4585</v>
      </c>
      <c r="Q22" s="51" t="str">
        <f t="shared" si="0"/>
        <v>4</v>
      </c>
      <c r="R22" s="51" t="str">
        <f>IF(M22="","",IF(AND(M22&lt;&gt;'Tabelas auxiliares'!$B$236,M22&lt;&gt;'Tabelas auxiliares'!$B$237,M22&lt;&gt;'Tabelas auxiliares'!$C$236,M22&lt;&gt;'Tabelas auxiliares'!$C$237),"FOLHA DE PESSOAL",IF(Q22='Tabelas auxiliares'!$A$237,"CUSTEIO",IF(Q22='Tabelas auxiliares'!$A$236,"INVESTIMENTO","ERRO - VERIFICAR"))))</f>
        <v>INVESTIMENTO</v>
      </c>
      <c r="S22" s="44">
        <v>850767.73</v>
      </c>
      <c r="T22" s="44">
        <v>652823.55000000005</v>
      </c>
      <c r="V22" s="44">
        <v>197944.18</v>
      </c>
    </row>
    <row r="23" spans="1:22" ht="14.45" customHeight="1" x14ac:dyDescent="0.25">
      <c r="A23" t="s">
        <v>3096</v>
      </c>
      <c r="B23" t="s">
        <v>3097</v>
      </c>
      <c r="C23" t="s">
        <v>3657</v>
      </c>
      <c r="D23" t="s">
        <v>2916</v>
      </c>
      <c r="E23" t="s">
        <v>4844</v>
      </c>
      <c r="F23" t="s">
        <v>4845</v>
      </c>
      <c r="G23" t="s">
        <v>4846</v>
      </c>
      <c r="H23" t="s">
        <v>177</v>
      </c>
      <c r="I23" t="s">
        <v>178</v>
      </c>
      <c r="J23" t="s">
        <v>288</v>
      </c>
      <c r="K23" t="s">
        <v>120</v>
      </c>
      <c r="L23" t="s">
        <v>1466</v>
      </c>
      <c r="M23" t="s">
        <v>393</v>
      </c>
      <c r="N23" t="s">
        <v>3099</v>
      </c>
      <c r="O23" t="s">
        <v>4584</v>
      </c>
      <c r="P23" t="s">
        <v>4585</v>
      </c>
      <c r="Q23" s="51" t="str">
        <f t="shared" si="0"/>
        <v>4</v>
      </c>
      <c r="R23" s="51" t="str">
        <f>IF(M23="","",IF(AND(M23&lt;&gt;'Tabelas auxiliares'!$B$236,M23&lt;&gt;'Tabelas auxiliares'!$B$237,M23&lt;&gt;'Tabelas auxiliares'!$C$236,M23&lt;&gt;'Tabelas auxiliares'!$C$237),"FOLHA DE PESSOAL",IF(Q23='Tabelas auxiliares'!$A$237,"CUSTEIO",IF(Q23='Tabelas auxiliares'!$A$236,"INVESTIMENTO","ERRO - VERIFICAR"))))</f>
        <v>INVESTIMENTO</v>
      </c>
      <c r="S23" s="44">
        <v>903459.83</v>
      </c>
      <c r="T23" s="44">
        <v>278913.63</v>
      </c>
      <c r="V23" s="44">
        <v>624546.19999999995</v>
      </c>
    </row>
    <row r="24" spans="1:22" ht="14.45" customHeight="1" x14ac:dyDescent="0.25">
      <c r="A24" t="s">
        <v>3096</v>
      </c>
      <c r="B24" t="s">
        <v>3097</v>
      </c>
      <c r="C24" t="s">
        <v>3973</v>
      </c>
      <c r="D24" t="s">
        <v>2898</v>
      </c>
      <c r="E24" t="s">
        <v>4847</v>
      </c>
      <c r="F24" t="s">
        <v>371</v>
      </c>
      <c r="G24" t="s">
        <v>3073</v>
      </c>
      <c r="H24" t="s">
        <v>177</v>
      </c>
      <c r="I24" t="s">
        <v>178</v>
      </c>
      <c r="J24" t="s">
        <v>288</v>
      </c>
      <c r="K24" t="s">
        <v>120</v>
      </c>
      <c r="L24" t="s">
        <v>1466</v>
      </c>
      <c r="M24" t="s">
        <v>393</v>
      </c>
      <c r="N24" t="s">
        <v>3099</v>
      </c>
      <c r="O24" t="s">
        <v>3079</v>
      </c>
      <c r="P24" t="s">
        <v>3080</v>
      </c>
      <c r="Q24" s="51" t="str">
        <f t="shared" si="0"/>
        <v>4</v>
      </c>
      <c r="R24" s="51" t="str">
        <f>IF(M24="","",IF(AND(M24&lt;&gt;'Tabelas auxiliares'!$B$236,M24&lt;&gt;'Tabelas auxiliares'!$B$237,M24&lt;&gt;'Tabelas auxiliares'!$C$236,M24&lt;&gt;'Tabelas auxiliares'!$C$237),"FOLHA DE PESSOAL",IF(Q24='Tabelas auxiliares'!$A$237,"CUSTEIO",IF(Q24='Tabelas auxiliares'!$A$236,"INVESTIMENTO","ERRO - VERIFICAR"))))</f>
        <v>INVESTIMENTO</v>
      </c>
      <c r="S24" s="44">
        <v>1203025.75</v>
      </c>
      <c r="V24" s="44">
        <v>1203025.75</v>
      </c>
    </row>
    <row r="25" spans="1:22" ht="14.45" customHeight="1" x14ac:dyDescent="0.25">
      <c r="A25" t="s">
        <v>3096</v>
      </c>
      <c r="B25" t="s">
        <v>3097</v>
      </c>
      <c r="C25" t="s">
        <v>3837</v>
      </c>
      <c r="D25" t="s">
        <v>2898</v>
      </c>
      <c r="E25" t="s">
        <v>4848</v>
      </c>
      <c r="F25" t="s">
        <v>4849</v>
      </c>
      <c r="G25" t="s">
        <v>3073</v>
      </c>
      <c r="H25" t="s">
        <v>177</v>
      </c>
      <c r="I25" t="s">
        <v>178</v>
      </c>
      <c r="J25" t="s">
        <v>288</v>
      </c>
      <c r="K25" t="s">
        <v>120</v>
      </c>
      <c r="L25" t="s">
        <v>1466</v>
      </c>
      <c r="M25" t="s">
        <v>393</v>
      </c>
      <c r="N25" t="s">
        <v>3099</v>
      </c>
      <c r="O25" t="s">
        <v>3079</v>
      </c>
      <c r="P25" t="s">
        <v>3080</v>
      </c>
      <c r="Q25" s="51" t="str">
        <f t="shared" si="0"/>
        <v>4</v>
      </c>
      <c r="R25" s="51" t="str">
        <f>IF(M25="","",IF(AND(M25&lt;&gt;'Tabelas auxiliares'!$B$236,M25&lt;&gt;'Tabelas auxiliares'!$B$237,M25&lt;&gt;'Tabelas auxiliares'!$C$236,M25&lt;&gt;'Tabelas auxiliares'!$C$237),"FOLHA DE PESSOAL",IF(Q25='Tabelas auxiliares'!$A$237,"CUSTEIO",IF(Q25='Tabelas auxiliares'!$A$236,"INVESTIMENTO","ERRO - VERIFICAR"))))</f>
        <v>INVESTIMENTO</v>
      </c>
      <c r="S25" s="44">
        <v>1933788.74</v>
      </c>
      <c r="T25" s="44">
        <v>507200.23</v>
      </c>
      <c r="V25" s="44">
        <v>1426588.51</v>
      </c>
    </row>
    <row r="26" spans="1:22" ht="14.45" customHeight="1" x14ac:dyDescent="0.25">
      <c r="A26" t="s">
        <v>3115</v>
      </c>
      <c r="B26" t="s">
        <v>3116</v>
      </c>
      <c r="C26" t="s">
        <v>4850</v>
      </c>
      <c r="D26" t="s">
        <v>4851</v>
      </c>
      <c r="E26" t="s">
        <v>4852</v>
      </c>
      <c r="F26" t="s">
        <v>4853</v>
      </c>
      <c r="G26" t="s">
        <v>390</v>
      </c>
      <c r="H26" t="s">
        <v>3117</v>
      </c>
      <c r="I26" t="s">
        <v>3118</v>
      </c>
      <c r="J26" t="s">
        <v>3119</v>
      </c>
      <c r="K26" t="s">
        <v>1163</v>
      </c>
      <c r="L26" t="s">
        <v>1097</v>
      </c>
      <c r="M26" t="s">
        <v>174</v>
      </c>
      <c r="N26" t="s">
        <v>1165</v>
      </c>
      <c r="O26" t="s">
        <v>830</v>
      </c>
      <c r="P26" t="s">
        <v>715</v>
      </c>
      <c r="Q26" s="51" t="str">
        <f t="shared" si="0"/>
        <v>3</v>
      </c>
      <c r="R26" s="51" t="str">
        <f>IF(M26="","",IF(AND(M26&lt;&gt;'Tabelas auxiliares'!$B$236,M26&lt;&gt;'Tabelas auxiliares'!$B$237,M26&lt;&gt;'Tabelas auxiliares'!$C$236,M26&lt;&gt;'Tabelas auxiliares'!$C$237),"FOLHA DE PESSOAL",IF(Q26='Tabelas auxiliares'!$A$237,"CUSTEIO",IF(Q26='Tabelas auxiliares'!$A$236,"INVESTIMENTO","ERRO - VERIFICAR"))))</f>
        <v>CUSTEIO</v>
      </c>
      <c r="S26" s="44">
        <v>30000</v>
      </c>
      <c r="T26" s="44">
        <v>30000</v>
      </c>
    </row>
    <row r="27" spans="1:22" ht="14.45" customHeight="1" x14ac:dyDescent="0.25">
      <c r="A27" t="s">
        <v>3115</v>
      </c>
      <c r="B27" t="s">
        <v>3116</v>
      </c>
      <c r="C27" t="s">
        <v>4850</v>
      </c>
      <c r="D27" t="s">
        <v>4851</v>
      </c>
      <c r="E27" t="s">
        <v>4854</v>
      </c>
      <c r="F27" t="s">
        <v>4855</v>
      </c>
      <c r="G27" t="s">
        <v>390</v>
      </c>
      <c r="H27" t="s">
        <v>3117</v>
      </c>
      <c r="I27" t="s">
        <v>3118</v>
      </c>
      <c r="J27" t="s">
        <v>3119</v>
      </c>
      <c r="K27" t="s">
        <v>1163</v>
      </c>
      <c r="L27" t="s">
        <v>1097</v>
      </c>
      <c r="M27" t="s">
        <v>174</v>
      </c>
      <c r="N27" t="s">
        <v>1165</v>
      </c>
      <c r="O27" t="s">
        <v>829</v>
      </c>
      <c r="P27" t="s">
        <v>714</v>
      </c>
      <c r="Q27" s="51" t="str">
        <f t="shared" si="0"/>
        <v>3</v>
      </c>
      <c r="R27" s="51" t="str">
        <f>IF(M27="","",IF(AND(M27&lt;&gt;'Tabelas auxiliares'!$B$236,M27&lt;&gt;'Tabelas auxiliares'!$B$237,M27&lt;&gt;'Tabelas auxiliares'!$C$236,M27&lt;&gt;'Tabelas auxiliares'!$C$237),"FOLHA DE PESSOAL",IF(Q27='Tabelas auxiliares'!$A$237,"CUSTEIO",IF(Q27='Tabelas auxiliares'!$A$236,"INVESTIMENTO","ERRO - VERIFICAR"))))</f>
        <v>CUSTEIO</v>
      </c>
      <c r="S27" s="44">
        <v>40000</v>
      </c>
      <c r="T27" s="44">
        <v>40000</v>
      </c>
    </row>
    <row r="28" spans="1:22" ht="14.45" customHeight="1" x14ac:dyDescent="0.25">
      <c r="A28" t="s">
        <v>3115</v>
      </c>
      <c r="B28" t="s">
        <v>3116</v>
      </c>
      <c r="C28" t="s">
        <v>4025</v>
      </c>
      <c r="D28" t="s">
        <v>4856</v>
      </c>
      <c r="E28" t="s">
        <v>4857</v>
      </c>
      <c r="F28" t="s">
        <v>4858</v>
      </c>
      <c r="G28" t="s">
        <v>3064</v>
      </c>
      <c r="H28" t="s">
        <v>3065</v>
      </c>
      <c r="I28" t="s">
        <v>3066</v>
      </c>
      <c r="J28" t="s">
        <v>4859</v>
      </c>
      <c r="K28" t="s">
        <v>4860</v>
      </c>
      <c r="L28" t="s">
        <v>4861</v>
      </c>
      <c r="M28" t="s">
        <v>392</v>
      </c>
      <c r="N28" t="s">
        <v>4862</v>
      </c>
      <c r="O28" t="s">
        <v>779</v>
      </c>
      <c r="P28" t="s">
        <v>669</v>
      </c>
      <c r="Q28" s="51" t="str">
        <f t="shared" si="0"/>
        <v>3</v>
      </c>
      <c r="R28" s="51" t="str">
        <f>IF(M28="","",IF(AND(M28&lt;&gt;'Tabelas auxiliares'!$B$236,M28&lt;&gt;'Tabelas auxiliares'!$B$237,M28&lt;&gt;'Tabelas auxiliares'!$C$236,M28&lt;&gt;'Tabelas auxiliares'!$C$237),"FOLHA DE PESSOAL",IF(Q28='Tabelas auxiliares'!$A$237,"CUSTEIO",IF(Q28='Tabelas auxiliares'!$A$236,"INVESTIMENTO","ERRO - VERIFICAR"))))</f>
        <v>CUSTEIO</v>
      </c>
      <c r="S28" s="44">
        <v>26380.67</v>
      </c>
      <c r="V28" s="44">
        <v>26380.67</v>
      </c>
    </row>
    <row r="29" spans="1:22" ht="14.45" customHeight="1" x14ac:dyDescent="0.25">
      <c r="A29" t="s">
        <v>3115</v>
      </c>
      <c r="B29" t="s">
        <v>3116</v>
      </c>
      <c r="C29" t="s">
        <v>4863</v>
      </c>
      <c r="D29" t="s">
        <v>4406</v>
      </c>
      <c r="E29" t="s">
        <v>4864</v>
      </c>
      <c r="F29" t="s">
        <v>4412</v>
      </c>
      <c r="G29" t="s">
        <v>4409</v>
      </c>
      <c r="H29" t="s">
        <v>3117</v>
      </c>
      <c r="I29" t="s">
        <v>3118</v>
      </c>
      <c r="J29" t="s">
        <v>3119</v>
      </c>
      <c r="K29" t="s">
        <v>1163</v>
      </c>
      <c r="L29" t="s">
        <v>1097</v>
      </c>
      <c r="M29" t="s">
        <v>174</v>
      </c>
      <c r="N29" t="s">
        <v>1165</v>
      </c>
      <c r="O29" t="s">
        <v>815</v>
      </c>
      <c r="P29" t="s">
        <v>702</v>
      </c>
      <c r="Q29" s="51" t="str">
        <f t="shared" si="0"/>
        <v>3</v>
      </c>
      <c r="R29" s="51" t="str">
        <f>IF(M29="","",IF(AND(M29&lt;&gt;'Tabelas auxiliares'!$B$236,M29&lt;&gt;'Tabelas auxiliares'!$B$237,M29&lt;&gt;'Tabelas auxiliares'!$C$236,M29&lt;&gt;'Tabelas auxiliares'!$C$237),"FOLHA DE PESSOAL",IF(Q29='Tabelas auxiliares'!$A$237,"CUSTEIO",IF(Q29='Tabelas auxiliares'!$A$236,"INVESTIMENTO","ERRO - VERIFICAR"))))</f>
        <v>CUSTEIO</v>
      </c>
      <c r="S29" s="44">
        <v>336</v>
      </c>
      <c r="T29" s="44">
        <v>336</v>
      </c>
    </row>
    <row r="30" spans="1:22" ht="14.45" customHeight="1" x14ac:dyDescent="0.25">
      <c r="A30" t="s">
        <v>3115</v>
      </c>
      <c r="B30" t="s">
        <v>3116</v>
      </c>
      <c r="C30" t="s">
        <v>4865</v>
      </c>
      <c r="D30" t="s">
        <v>3002</v>
      </c>
      <c r="E30" t="s">
        <v>4866</v>
      </c>
      <c r="F30" t="s">
        <v>4791</v>
      </c>
      <c r="G30" t="s">
        <v>390</v>
      </c>
      <c r="H30" t="s">
        <v>3117</v>
      </c>
      <c r="I30" t="s">
        <v>3118</v>
      </c>
      <c r="J30" t="s">
        <v>3119</v>
      </c>
      <c r="K30" t="s">
        <v>1163</v>
      </c>
      <c r="L30" t="s">
        <v>1097</v>
      </c>
      <c r="M30" t="s">
        <v>174</v>
      </c>
      <c r="N30" t="s">
        <v>1165</v>
      </c>
      <c r="O30" t="s">
        <v>829</v>
      </c>
      <c r="P30" t="s">
        <v>714</v>
      </c>
      <c r="Q30" s="51" t="str">
        <f t="shared" si="0"/>
        <v>3</v>
      </c>
      <c r="R30" s="51" t="str">
        <f>IF(M30="","",IF(AND(M30&lt;&gt;'Tabelas auxiliares'!$B$236,M30&lt;&gt;'Tabelas auxiliares'!$B$237,M30&lt;&gt;'Tabelas auxiliares'!$C$236,M30&lt;&gt;'Tabelas auxiliares'!$C$237),"FOLHA DE PESSOAL",IF(Q30='Tabelas auxiliares'!$A$237,"CUSTEIO",IF(Q30='Tabelas auxiliares'!$A$236,"INVESTIMENTO","ERRO - VERIFICAR"))))</f>
        <v>CUSTEIO</v>
      </c>
      <c r="S30" s="44">
        <v>40000</v>
      </c>
      <c r="T30" s="44">
        <v>40000</v>
      </c>
    </row>
    <row r="31" spans="1:22" ht="14.45" customHeight="1" x14ac:dyDescent="0.25">
      <c r="A31" t="s">
        <v>3115</v>
      </c>
      <c r="B31" t="s">
        <v>3116</v>
      </c>
      <c r="C31" t="s">
        <v>4867</v>
      </c>
      <c r="D31" t="s">
        <v>3002</v>
      </c>
      <c r="E31" t="s">
        <v>4868</v>
      </c>
      <c r="F31" t="s">
        <v>391</v>
      </c>
      <c r="G31" t="s">
        <v>390</v>
      </c>
      <c r="H31" t="s">
        <v>3117</v>
      </c>
      <c r="I31" t="s">
        <v>3118</v>
      </c>
      <c r="J31" t="s">
        <v>3119</v>
      </c>
      <c r="K31" t="s">
        <v>1163</v>
      </c>
      <c r="L31" t="s">
        <v>1097</v>
      </c>
      <c r="M31" t="s">
        <v>174</v>
      </c>
      <c r="N31" t="s">
        <v>1165</v>
      </c>
      <c r="O31" t="s">
        <v>830</v>
      </c>
      <c r="P31" t="s">
        <v>715</v>
      </c>
      <c r="Q31" s="51" t="str">
        <f t="shared" si="0"/>
        <v>3</v>
      </c>
      <c r="R31" s="51" t="str">
        <f>IF(M31="","",IF(AND(M31&lt;&gt;'Tabelas auxiliares'!$B$236,M31&lt;&gt;'Tabelas auxiliares'!$B$237,M31&lt;&gt;'Tabelas auxiliares'!$C$236,M31&lt;&gt;'Tabelas auxiliares'!$C$237),"FOLHA DE PESSOAL",IF(Q31='Tabelas auxiliares'!$A$237,"CUSTEIO",IF(Q31='Tabelas auxiliares'!$A$236,"INVESTIMENTO","ERRO - VERIFICAR"))))</f>
        <v>CUSTEIO</v>
      </c>
      <c r="S31" s="44">
        <v>30000</v>
      </c>
      <c r="T31" s="44">
        <v>30000</v>
      </c>
    </row>
    <row r="32" spans="1:22" ht="14.45" customHeight="1" x14ac:dyDescent="0.25">
      <c r="A32" t="s">
        <v>3115</v>
      </c>
      <c r="B32" t="s">
        <v>3116</v>
      </c>
      <c r="C32" t="s">
        <v>3125</v>
      </c>
      <c r="D32" t="s">
        <v>3002</v>
      </c>
      <c r="E32" t="s">
        <v>3126</v>
      </c>
      <c r="F32" t="s">
        <v>3127</v>
      </c>
      <c r="G32" t="s">
        <v>390</v>
      </c>
      <c r="H32" t="s">
        <v>3117</v>
      </c>
      <c r="I32" t="s">
        <v>3118</v>
      </c>
      <c r="J32" t="s">
        <v>3119</v>
      </c>
      <c r="K32" t="s">
        <v>1163</v>
      </c>
      <c r="L32" t="s">
        <v>1097</v>
      </c>
      <c r="M32" t="s">
        <v>174</v>
      </c>
      <c r="N32" t="s">
        <v>1165</v>
      </c>
      <c r="O32" t="s">
        <v>829</v>
      </c>
      <c r="P32" t="s">
        <v>714</v>
      </c>
      <c r="Q32" s="51" t="str">
        <f t="shared" si="0"/>
        <v>3</v>
      </c>
      <c r="R32" s="51" t="str">
        <f>IF(M32="","",IF(AND(M32&lt;&gt;'Tabelas auxiliares'!$B$236,M32&lt;&gt;'Tabelas auxiliares'!$B$237,M32&lt;&gt;'Tabelas auxiliares'!$C$236,M32&lt;&gt;'Tabelas auxiliares'!$C$237),"FOLHA DE PESSOAL",IF(Q32='Tabelas auxiliares'!$A$237,"CUSTEIO",IF(Q32='Tabelas auxiliares'!$A$236,"INVESTIMENTO","ERRO - VERIFICAR"))))</f>
        <v>CUSTEIO</v>
      </c>
      <c r="S32" s="44">
        <v>85689.21</v>
      </c>
      <c r="T32" s="44">
        <v>82759.63</v>
      </c>
      <c r="V32" s="44">
        <v>2929.58</v>
      </c>
    </row>
    <row r="33" spans="1:20" ht="14.45" customHeight="1" x14ac:dyDescent="0.25">
      <c r="A33" t="s">
        <v>3115</v>
      </c>
      <c r="B33" t="s">
        <v>3116</v>
      </c>
      <c r="C33" t="s">
        <v>3125</v>
      </c>
      <c r="D33" t="s">
        <v>3002</v>
      </c>
      <c r="E33" t="s">
        <v>3128</v>
      </c>
      <c r="F33" t="s">
        <v>3127</v>
      </c>
      <c r="G33" t="s">
        <v>390</v>
      </c>
      <c r="H33" t="s">
        <v>3117</v>
      </c>
      <c r="I33" t="s">
        <v>3118</v>
      </c>
      <c r="J33" t="s">
        <v>3119</v>
      </c>
      <c r="K33" t="s">
        <v>1163</v>
      </c>
      <c r="L33" t="s">
        <v>1097</v>
      </c>
      <c r="M33" t="s">
        <v>174</v>
      </c>
      <c r="N33" t="s">
        <v>1165</v>
      </c>
      <c r="O33" t="s">
        <v>830</v>
      </c>
      <c r="P33" t="s">
        <v>715</v>
      </c>
      <c r="Q33" s="51" t="str">
        <f t="shared" si="0"/>
        <v>3</v>
      </c>
      <c r="R33" s="51" t="str">
        <f>IF(M33="","",IF(AND(M33&lt;&gt;'Tabelas auxiliares'!$B$236,M33&lt;&gt;'Tabelas auxiliares'!$B$237,M33&lt;&gt;'Tabelas auxiliares'!$C$236,M33&lt;&gt;'Tabelas auxiliares'!$C$237),"FOLHA DE PESSOAL",IF(Q33='Tabelas auxiliares'!$A$237,"CUSTEIO",IF(Q33='Tabelas auxiliares'!$A$236,"INVESTIMENTO","ERRO - VERIFICAR"))))</f>
        <v>CUSTEIO</v>
      </c>
      <c r="S33" s="44">
        <v>45000</v>
      </c>
      <c r="T33" s="44">
        <v>45000</v>
      </c>
    </row>
    <row r="34" spans="1:20" x14ac:dyDescent="0.25">
      <c r="A34" t="s">
        <v>3115</v>
      </c>
      <c r="B34" t="s">
        <v>3116</v>
      </c>
      <c r="C34" t="s">
        <v>3139</v>
      </c>
      <c r="D34" t="s">
        <v>3156</v>
      </c>
      <c r="E34" t="s">
        <v>3157</v>
      </c>
      <c r="F34" t="s">
        <v>3158</v>
      </c>
      <c r="G34" t="s">
        <v>3159</v>
      </c>
      <c r="H34" t="s">
        <v>3117</v>
      </c>
      <c r="I34" t="s">
        <v>3118</v>
      </c>
      <c r="J34" t="s">
        <v>3119</v>
      </c>
      <c r="K34" t="s">
        <v>1163</v>
      </c>
      <c r="L34" t="s">
        <v>1097</v>
      </c>
      <c r="M34" t="s">
        <v>174</v>
      </c>
      <c r="N34" t="s">
        <v>1165</v>
      </c>
      <c r="O34" t="s">
        <v>721</v>
      </c>
      <c r="P34" t="s">
        <v>631</v>
      </c>
      <c r="Q34" s="51" t="str">
        <f t="shared" si="0"/>
        <v>3</v>
      </c>
      <c r="R34" s="51" t="str">
        <f>IF(M34="","",IF(AND(M34&lt;&gt;'Tabelas auxiliares'!$B$236,M34&lt;&gt;'Tabelas auxiliares'!$B$237,M34&lt;&gt;'Tabelas auxiliares'!$C$236,M34&lt;&gt;'Tabelas auxiliares'!$C$237),"FOLHA DE PESSOAL",IF(Q34='Tabelas auxiliares'!$A$237,"CUSTEIO",IF(Q34='Tabelas auxiliares'!$A$236,"INVESTIMENTO","ERRO - VERIFICAR"))))</f>
        <v>CUSTEIO</v>
      </c>
      <c r="S34" s="44">
        <v>6183</v>
      </c>
      <c r="T34" s="44">
        <v>6183</v>
      </c>
    </row>
    <row r="35" spans="1:20" x14ac:dyDescent="0.25">
      <c r="A35" t="s">
        <v>3115</v>
      </c>
      <c r="B35" t="s">
        <v>3116</v>
      </c>
      <c r="C35" t="s">
        <v>3221</v>
      </c>
      <c r="D35" t="s">
        <v>3226</v>
      </c>
      <c r="E35" t="s">
        <v>3227</v>
      </c>
      <c r="F35" t="s">
        <v>3228</v>
      </c>
      <c r="G35" t="s">
        <v>3229</v>
      </c>
      <c r="H35" t="s">
        <v>3117</v>
      </c>
      <c r="I35" t="s">
        <v>3118</v>
      </c>
      <c r="J35" t="s">
        <v>3119</v>
      </c>
      <c r="K35" t="s">
        <v>1163</v>
      </c>
      <c r="L35" t="s">
        <v>1097</v>
      </c>
      <c r="M35" t="s">
        <v>174</v>
      </c>
      <c r="N35" t="s">
        <v>1165</v>
      </c>
      <c r="O35" t="s">
        <v>721</v>
      </c>
      <c r="P35" t="s">
        <v>631</v>
      </c>
      <c r="Q35" s="51" t="str">
        <f t="shared" si="0"/>
        <v>3</v>
      </c>
      <c r="R35" s="51" t="str">
        <f>IF(M35="","",IF(AND(M35&lt;&gt;'Tabelas auxiliares'!$B$236,M35&lt;&gt;'Tabelas auxiliares'!$B$237,M35&lt;&gt;'Tabelas auxiliares'!$C$236,M35&lt;&gt;'Tabelas auxiliares'!$C$237),"FOLHA DE PESSOAL",IF(Q35='Tabelas auxiliares'!$A$237,"CUSTEIO",IF(Q35='Tabelas auxiliares'!$A$236,"INVESTIMENTO","ERRO - VERIFICAR"))))</f>
        <v>CUSTEIO</v>
      </c>
      <c r="S35" s="44">
        <v>94.64</v>
      </c>
    </row>
    <row r="36" spans="1:20" x14ac:dyDescent="0.25">
      <c r="A36" t="s">
        <v>3115</v>
      </c>
      <c r="B36" t="s">
        <v>3116</v>
      </c>
      <c r="C36" t="s">
        <v>3235</v>
      </c>
      <c r="D36" t="s">
        <v>3244</v>
      </c>
      <c r="E36" t="s">
        <v>3245</v>
      </c>
      <c r="F36" t="s">
        <v>3246</v>
      </c>
      <c r="G36" t="s">
        <v>3247</v>
      </c>
      <c r="H36" t="s">
        <v>3117</v>
      </c>
      <c r="I36" t="s">
        <v>3118</v>
      </c>
      <c r="J36" t="s">
        <v>3119</v>
      </c>
      <c r="K36" t="s">
        <v>1163</v>
      </c>
      <c r="L36" t="s">
        <v>1097</v>
      </c>
      <c r="M36" t="s">
        <v>174</v>
      </c>
      <c r="N36" t="s">
        <v>1165</v>
      </c>
      <c r="O36" t="s">
        <v>721</v>
      </c>
      <c r="P36" t="s">
        <v>631</v>
      </c>
      <c r="Q36" s="51" t="str">
        <f t="shared" si="0"/>
        <v>3</v>
      </c>
      <c r="R36" s="51" t="str">
        <f>IF(M36="","",IF(AND(M36&lt;&gt;'Tabelas auxiliares'!$B$236,M36&lt;&gt;'Tabelas auxiliares'!$B$237,M36&lt;&gt;'Tabelas auxiliares'!$C$236,M36&lt;&gt;'Tabelas auxiliares'!$C$237),"FOLHA DE PESSOAL",IF(Q36='Tabelas auxiliares'!$A$237,"CUSTEIO",IF(Q36='Tabelas auxiliares'!$A$236,"INVESTIMENTO","ERRO - VERIFICAR"))))</f>
        <v>CUSTEIO</v>
      </c>
      <c r="S36" s="44">
        <v>800</v>
      </c>
    </row>
    <row r="37" spans="1:20" x14ac:dyDescent="0.25">
      <c r="A37" t="s">
        <v>3115</v>
      </c>
      <c r="B37" t="s">
        <v>3116</v>
      </c>
      <c r="C37" t="s">
        <v>3252</v>
      </c>
      <c r="D37" t="s">
        <v>3265</v>
      </c>
      <c r="E37" t="s">
        <v>3266</v>
      </c>
      <c r="F37" t="s">
        <v>3267</v>
      </c>
      <c r="G37" t="s">
        <v>3268</v>
      </c>
      <c r="H37" t="s">
        <v>3117</v>
      </c>
      <c r="I37" t="s">
        <v>3118</v>
      </c>
      <c r="J37" t="s">
        <v>3119</v>
      </c>
      <c r="K37" t="s">
        <v>1163</v>
      </c>
      <c r="L37" t="s">
        <v>1097</v>
      </c>
      <c r="M37" t="s">
        <v>174</v>
      </c>
      <c r="N37" t="s">
        <v>1165</v>
      </c>
      <c r="O37" t="s">
        <v>721</v>
      </c>
      <c r="P37" t="s">
        <v>631</v>
      </c>
      <c r="Q37" s="51" t="str">
        <f t="shared" si="0"/>
        <v>3</v>
      </c>
      <c r="R37" s="51" t="str">
        <f>IF(M37="","",IF(AND(M37&lt;&gt;'Tabelas auxiliares'!$B$236,M37&lt;&gt;'Tabelas auxiliares'!$B$237,M37&lt;&gt;'Tabelas auxiliares'!$C$236,M37&lt;&gt;'Tabelas auxiliares'!$C$237),"FOLHA DE PESSOAL",IF(Q37='Tabelas auxiliares'!$A$237,"CUSTEIO",IF(Q37='Tabelas auxiliares'!$A$236,"INVESTIMENTO","ERRO - VERIFICAR"))))</f>
        <v>CUSTEIO</v>
      </c>
      <c r="S37" s="44">
        <v>750</v>
      </c>
    </row>
    <row r="38" spans="1:20" x14ac:dyDescent="0.25">
      <c r="A38" t="s">
        <v>3115</v>
      </c>
      <c r="B38" t="s">
        <v>3116</v>
      </c>
      <c r="C38" t="s">
        <v>3289</v>
      </c>
      <c r="D38" t="s">
        <v>3300</v>
      </c>
      <c r="E38" t="s">
        <v>3301</v>
      </c>
      <c r="F38" t="s">
        <v>3302</v>
      </c>
      <c r="G38" t="s">
        <v>3303</v>
      </c>
      <c r="H38" t="s">
        <v>3117</v>
      </c>
      <c r="I38" t="s">
        <v>3118</v>
      </c>
      <c r="J38" t="s">
        <v>3119</v>
      </c>
      <c r="K38" t="s">
        <v>1163</v>
      </c>
      <c r="L38" t="s">
        <v>1097</v>
      </c>
      <c r="M38" t="s">
        <v>174</v>
      </c>
      <c r="N38" t="s">
        <v>1165</v>
      </c>
      <c r="O38" t="s">
        <v>721</v>
      </c>
      <c r="P38" t="s">
        <v>631</v>
      </c>
      <c r="Q38" s="51" t="str">
        <f t="shared" si="0"/>
        <v>3</v>
      </c>
      <c r="R38" s="51" t="str">
        <f>IF(M38="","",IF(AND(M38&lt;&gt;'Tabelas auxiliares'!$B$236,M38&lt;&gt;'Tabelas auxiliares'!$B$237,M38&lt;&gt;'Tabelas auxiliares'!$C$236,M38&lt;&gt;'Tabelas auxiliares'!$C$237),"FOLHA DE PESSOAL",IF(Q38='Tabelas auxiliares'!$A$237,"CUSTEIO",IF(Q38='Tabelas auxiliares'!$A$236,"INVESTIMENTO","ERRO - VERIFICAR"))))</f>
        <v>CUSTEIO</v>
      </c>
      <c r="S38" s="44">
        <v>2075</v>
      </c>
    </row>
    <row r="39" spans="1:20" x14ac:dyDescent="0.25">
      <c r="A39" t="s">
        <v>3115</v>
      </c>
      <c r="B39" t="s">
        <v>3116</v>
      </c>
      <c r="C39" t="s">
        <v>3313</v>
      </c>
      <c r="D39" t="s">
        <v>3314</v>
      </c>
      <c r="E39" t="s">
        <v>3315</v>
      </c>
      <c r="F39" t="s">
        <v>3316</v>
      </c>
      <c r="G39" t="s">
        <v>176</v>
      </c>
      <c r="H39" t="s">
        <v>3117</v>
      </c>
      <c r="I39" t="s">
        <v>3118</v>
      </c>
      <c r="J39" t="s">
        <v>3119</v>
      </c>
      <c r="K39" t="s">
        <v>1163</v>
      </c>
      <c r="L39" t="s">
        <v>1097</v>
      </c>
      <c r="M39" t="s">
        <v>174</v>
      </c>
      <c r="N39" t="s">
        <v>1165</v>
      </c>
      <c r="O39" t="s">
        <v>721</v>
      </c>
      <c r="P39" t="s">
        <v>631</v>
      </c>
      <c r="Q39" s="51" t="str">
        <f t="shared" si="0"/>
        <v>3</v>
      </c>
      <c r="R39" s="51" t="str">
        <f>IF(M39="","",IF(AND(M39&lt;&gt;'Tabelas auxiliares'!$B$236,M39&lt;&gt;'Tabelas auxiliares'!$B$237,M39&lt;&gt;'Tabelas auxiliares'!$C$236,M39&lt;&gt;'Tabelas auxiliares'!$C$237),"FOLHA DE PESSOAL",IF(Q39='Tabelas auxiliares'!$A$237,"CUSTEIO",IF(Q39='Tabelas auxiliares'!$A$236,"INVESTIMENTO","ERRO - VERIFICAR"))))</f>
        <v>CUSTEIO</v>
      </c>
      <c r="S39" s="44">
        <v>393.56</v>
      </c>
    </row>
    <row r="40" spans="1:20" ht="14.45" customHeight="1" x14ac:dyDescent="0.25">
      <c r="A40" t="s">
        <v>3115</v>
      </c>
      <c r="B40" t="s">
        <v>3116</v>
      </c>
      <c r="C40" t="s">
        <v>3391</v>
      </c>
      <c r="D40" t="s">
        <v>3410</v>
      </c>
      <c r="E40" t="s">
        <v>3411</v>
      </c>
      <c r="F40" t="s">
        <v>3412</v>
      </c>
      <c r="G40" t="s">
        <v>3413</v>
      </c>
      <c r="H40" t="s">
        <v>3117</v>
      </c>
      <c r="I40" t="s">
        <v>3118</v>
      </c>
      <c r="J40" t="s">
        <v>3119</v>
      </c>
      <c r="K40" t="s">
        <v>1163</v>
      </c>
      <c r="L40" t="s">
        <v>1097</v>
      </c>
      <c r="M40" t="s">
        <v>174</v>
      </c>
      <c r="N40" t="s">
        <v>1165</v>
      </c>
      <c r="O40" t="s">
        <v>721</v>
      </c>
      <c r="P40" t="s">
        <v>631</v>
      </c>
      <c r="Q40" s="51" t="str">
        <f t="shared" si="0"/>
        <v>3</v>
      </c>
      <c r="R40" s="51" t="str">
        <f>IF(M40="","",IF(AND(M40&lt;&gt;'Tabelas auxiliares'!$B$236,M40&lt;&gt;'Tabelas auxiliares'!$B$237,M40&lt;&gt;'Tabelas auxiliares'!$C$236,M40&lt;&gt;'Tabelas auxiliares'!$C$237),"FOLHA DE PESSOAL",IF(Q40='Tabelas auxiliares'!$A$237,"CUSTEIO",IF(Q40='Tabelas auxiliares'!$A$236,"INVESTIMENTO","ERRO - VERIFICAR"))))</f>
        <v>CUSTEIO</v>
      </c>
      <c r="S40" s="44">
        <v>2000</v>
      </c>
    </row>
    <row r="41" spans="1:20" ht="14.45" customHeight="1" x14ac:dyDescent="0.25">
      <c r="A41" t="s">
        <v>3115</v>
      </c>
      <c r="B41" t="s">
        <v>3116</v>
      </c>
      <c r="C41" t="s">
        <v>3414</v>
      </c>
      <c r="D41" t="s">
        <v>3423</v>
      </c>
      <c r="E41" t="s">
        <v>3424</v>
      </c>
      <c r="F41" t="s">
        <v>3425</v>
      </c>
      <c r="G41" t="s">
        <v>3426</v>
      </c>
      <c r="H41" t="s">
        <v>3117</v>
      </c>
      <c r="I41" t="s">
        <v>3118</v>
      </c>
      <c r="J41" t="s">
        <v>3119</v>
      </c>
      <c r="K41" t="s">
        <v>1163</v>
      </c>
      <c r="L41" t="s">
        <v>1097</v>
      </c>
      <c r="M41" t="s">
        <v>174</v>
      </c>
      <c r="N41" t="s">
        <v>1165</v>
      </c>
      <c r="O41" t="s">
        <v>721</v>
      </c>
      <c r="P41" t="s">
        <v>631</v>
      </c>
      <c r="Q41" s="51" t="str">
        <f t="shared" si="0"/>
        <v>3</v>
      </c>
      <c r="R41" s="51" t="str">
        <f>IF(M41="","",IF(AND(M41&lt;&gt;'Tabelas auxiliares'!$B$236,M41&lt;&gt;'Tabelas auxiliares'!$B$237,M41&lt;&gt;'Tabelas auxiliares'!$C$236,M41&lt;&gt;'Tabelas auxiliares'!$C$237),"FOLHA DE PESSOAL",IF(Q41='Tabelas auxiliares'!$A$237,"CUSTEIO",IF(Q41='Tabelas auxiliares'!$A$236,"INVESTIMENTO","ERRO - VERIFICAR"))))</f>
        <v>CUSTEIO</v>
      </c>
      <c r="S41" s="44">
        <v>27.46</v>
      </c>
    </row>
    <row r="42" spans="1:20" x14ac:dyDescent="0.25">
      <c r="A42" t="s">
        <v>3115</v>
      </c>
      <c r="B42" t="s">
        <v>3116</v>
      </c>
      <c r="C42" t="s">
        <v>3443</v>
      </c>
      <c r="D42" t="s">
        <v>3452</v>
      </c>
      <c r="E42" t="s">
        <v>3453</v>
      </c>
      <c r="F42" t="s">
        <v>3454</v>
      </c>
      <c r="G42" t="s">
        <v>3455</v>
      </c>
      <c r="H42" t="s">
        <v>3117</v>
      </c>
      <c r="I42" t="s">
        <v>3118</v>
      </c>
      <c r="J42" t="s">
        <v>3119</v>
      </c>
      <c r="K42" t="s">
        <v>1163</v>
      </c>
      <c r="L42" t="s">
        <v>1097</v>
      </c>
      <c r="M42" t="s">
        <v>174</v>
      </c>
      <c r="N42" t="s">
        <v>1165</v>
      </c>
      <c r="O42" t="s">
        <v>721</v>
      </c>
      <c r="P42" t="s">
        <v>631</v>
      </c>
      <c r="Q42" s="51" t="str">
        <f t="shared" si="0"/>
        <v>3</v>
      </c>
      <c r="R42" s="51" t="str">
        <f>IF(M42="","",IF(AND(M42&lt;&gt;'Tabelas auxiliares'!$B$236,M42&lt;&gt;'Tabelas auxiliares'!$B$237,M42&lt;&gt;'Tabelas auxiliares'!$C$236,M42&lt;&gt;'Tabelas auxiliares'!$C$237),"FOLHA DE PESSOAL",IF(Q42='Tabelas auxiliares'!$A$237,"CUSTEIO",IF(Q42='Tabelas auxiliares'!$A$236,"INVESTIMENTO","ERRO - VERIFICAR"))))</f>
        <v>CUSTEIO</v>
      </c>
      <c r="S42" s="44">
        <v>292.44</v>
      </c>
    </row>
    <row r="43" spans="1:20" x14ac:dyDescent="0.25">
      <c r="A43" t="s">
        <v>3115</v>
      </c>
      <c r="B43" t="s">
        <v>3116</v>
      </c>
      <c r="C43" t="s">
        <v>3464</v>
      </c>
      <c r="D43" t="s">
        <v>3465</v>
      </c>
      <c r="E43" t="s">
        <v>3466</v>
      </c>
      <c r="F43" t="s">
        <v>3467</v>
      </c>
      <c r="G43" t="s">
        <v>176</v>
      </c>
      <c r="H43" t="s">
        <v>3117</v>
      </c>
      <c r="I43" t="s">
        <v>3118</v>
      </c>
      <c r="J43" t="s">
        <v>3119</v>
      </c>
      <c r="K43" t="s">
        <v>1163</v>
      </c>
      <c r="L43" t="s">
        <v>1097</v>
      </c>
      <c r="M43" t="s">
        <v>174</v>
      </c>
      <c r="N43" t="s">
        <v>1165</v>
      </c>
      <c r="O43" t="s">
        <v>721</v>
      </c>
      <c r="P43" t="s">
        <v>631</v>
      </c>
      <c r="Q43" s="51" t="str">
        <f t="shared" si="0"/>
        <v>3</v>
      </c>
      <c r="R43" s="51" t="str">
        <f>IF(M43="","",IF(AND(M43&lt;&gt;'Tabelas auxiliares'!$B$236,M43&lt;&gt;'Tabelas auxiliares'!$B$237,M43&lt;&gt;'Tabelas auxiliares'!$C$236,M43&lt;&gt;'Tabelas auxiliares'!$C$237),"FOLHA DE PESSOAL",IF(Q43='Tabelas auxiliares'!$A$237,"CUSTEIO",IF(Q43='Tabelas auxiliares'!$A$236,"INVESTIMENTO","ERRO - VERIFICAR"))))</f>
        <v>CUSTEIO</v>
      </c>
      <c r="S43" s="44">
        <v>80.64</v>
      </c>
    </row>
    <row r="44" spans="1:20" x14ac:dyDescent="0.25">
      <c r="A44" t="s">
        <v>3115</v>
      </c>
      <c r="B44" t="s">
        <v>3116</v>
      </c>
      <c r="C44" t="s">
        <v>3464</v>
      </c>
      <c r="D44" t="s">
        <v>3468</v>
      </c>
      <c r="E44" t="s">
        <v>3469</v>
      </c>
      <c r="F44" t="s">
        <v>3470</v>
      </c>
      <c r="G44" t="s">
        <v>176</v>
      </c>
      <c r="H44" t="s">
        <v>3117</v>
      </c>
      <c r="I44" t="s">
        <v>3118</v>
      </c>
      <c r="J44" t="s">
        <v>3119</v>
      </c>
      <c r="K44" t="s">
        <v>1163</v>
      </c>
      <c r="L44" t="s">
        <v>1097</v>
      </c>
      <c r="M44" t="s">
        <v>174</v>
      </c>
      <c r="N44" t="s">
        <v>1165</v>
      </c>
      <c r="O44" t="s">
        <v>721</v>
      </c>
      <c r="P44" t="s">
        <v>631</v>
      </c>
      <c r="Q44" s="51" t="str">
        <f t="shared" si="0"/>
        <v>3</v>
      </c>
      <c r="R44" s="51" t="str">
        <f>IF(M44="","",IF(AND(M44&lt;&gt;'Tabelas auxiliares'!$B$236,M44&lt;&gt;'Tabelas auxiliares'!$B$237,M44&lt;&gt;'Tabelas auxiliares'!$C$236,M44&lt;&gt;'Tabelas auxiliares'!$C$237),"FOLHA DE PESSOAL",IF(Q44='Tabelas auxiliares'!$A$237,"CUSTEIO",IF(Q44='Tabelas auxiliares'!$A$236,"INVESTIMENTO","ERRO - VERIFICAR"))))</f>
        <v>CUSTEIO</v>
      </c>
      <c r="S44" s="44">
        <v>1729.33</v>
      </c>
    </row>
    <row r="45" spans="1:20" x14ac:dyDescent="0.25">
      <c r="A45" t="s">
        <v>3115</v>
      </c>
      <c r="B45" t="s">
        <v>3116</v>
      </c>
      <c r="C45" t="s">
        <v>3513</v>
      </c>
      <c r="D45" t="s">
        <v>3514</v>
      </c>
      <c r="E45" t="s">
        <v>3515</v>
      </c>
      <c r="F45" t="s">
        <v>3516</v>
      </c>
      <c r="G45" t="s">
        <v>176</v>
      </c>
      <c r="H45" t="s">
        <v>3117</v>
      </c>
      <c r="I45" t="s">
        <v>3118</v>
      </c>
      <c r="J45" t="s">
        <v>3119</v>
      </c>
      <c r="K45" t="s">
        <v>1163</v>
      </c>
      <c r="L45" t="s">
        <v>1097</v>
      </c>
      <c r="M45" t="s">
        <v>174</v>
      </c>
      <c r="N45" t="s">
        <v>1165</v>
      </c>
      <c r="O45" t="s">
        <v>721</v>
      </c>
      <c r="P45" t="s">
        <v>631</v>
      </c>
      <c r="Q45" s="51" t="str">
        <f t="shared" si="0"/>
        <v>3</v>
      </c>
      <c r="R45" s="51" t="str">
        <f>IF(M45="","",IF(AND(M45&lt;&gt;'Tabelas auxiliares'!$B$236,M45&lt;&gt;'Tabelas auxiliares'!$B$237,M45&lt;&gt;'Tabelas auxiliares'!$C$236,M45&lt;&gt;'Tabelas auxiliares'!$C$237),"FOLHA DE PESSOAL",IF(Q45='Tabelas auxiliares'!$A$237,"CUSTEIO",IF(Q45='Tabelas auxiliares'!$A$236,"INVESTIMENTO","ERRO - VERIFICAR"))))</f>
        <v>CUSTEIO</v>
      </c>
      <c r="S45" s="44">
        <v>83.33</v>
      </c>
    </row>
    <row r="46" spans="1:20" x14ac:dyDescent="0.25">
      <c r="A46" t="s">
        <v>3115</v>
      </c>
      <c r="B46" t="s">
        <v>3116</v>
      </c>
      <c r="C46" t="s">
        <v>3513</v>
      </c>
      <c r="D46" t="s">
        <v>3517</v>
      </c>
      <c r="E46" t="s">
        <v>3518</v>
      </c>
      <c r="F46" t="s">
        <v>3519</v>
      </c>
      <c r="G46" t="s">
        <v>176</v>
      </c>
      <c r="H46" t="s">
        <v>3117</v>
      </c>
      <c r="I46" t="s">
        <v>3118</v>
      </c>
      <c r="J46" t="s">
        <v>3119</v>
      </c>
      <c r="K46" t="s">
        <v>1163</v>
      </c>
      <c r="L46" t="s">
        <v>1097</v>
      </c>
      <c r="M46" t="s">
        <v>174</v>
      </c>
      <c r="N46" t="s">
        <v>1165</v>
      </c>
      <c r="O46" t="s">
        <v>721</v>
      </c>
      <c r="P46" t="s">
        <v>631</v>
      </c>
      <c r="Q46" s="51" t="str">
        <f t="shared" si="0"/>
        <v>3</v>
      </c>
      <c r="R46" s="51" t="str">
        <f>IF(M46="","",IF(AND(M46&lt;&gt;'Tabelas auxiliares'!$B$236,M46&lt;&gt;'Tabelas auxiliares'!$B$237,M46&lt;&gt;'Tabelas auxiliares'!$C$236,M46&lt;&gt;'Tabelas auxiliares'!$C$237),"FOLHA DE PESSOAL",IF(Q46='Tabelas auxiliares'!$A$237,"CUSTEIO",IF(Q46='Tabelas auxiliares'!$A$236,"INVESTIMENTO","ERRO - VERIFICAR"))))</f>
        <v>CUSTEIO</v>
      </c>
      <c r="S46" s="44">
        <v>80.63</v>
      </c>
    </row>
    <row r="47" spans="1:20" x14ac:dyDescent="0.25">
      <c r="A47" t="s">
        <v>3115</v>
      </c>
      <c r="B47" t="s">
        <v>3116</v>
      </c>
      <c r="C47" t="s">
        <v>3544</v>
      </c>
      <c r="D47" t="s">
        <v>3549</v>
      </c>
      <c r="E47" t="s">
        <v>3550</v>
      </c>
      <c r="F47" t="s">
        <v>3551</v>
      </c>
      <c r="G47" t="s">
        <v>3552</v>
      </c>
      <c r="H47" t="s">
        <v>3117</v>
      </c>
      <c r="I47" t="s">
        <v>3118</v>
      </c>
      <c r="J47" t="s">
        <v>3119</v>
      </c>
      <c r="K47" t="s">
        <v>1163</v>
      </c>
      <c r="L47" t="s">
        <v>1097</v>
      </c>
      <c r="M47" t="s">
        <v>174</v>
      </c>
      <c r="N47" t="s">
        <v>1165</v>
      </c>
      <c r="O47" t="s">
        <v>721</v>
      </c>
      <c r="P47" t="s">
        <v>631</v>
      </c>
      <c r="Q47" s="51" t="str">
        <f t="shared" si="0"/>
        <v>3</v>
      </c>
      <c r="R47" s="51" t="str">
        <f>IF(M47="","",IF(AND(M47&lt;&gt;'Tabelas auxiliares'!$B$236,M47&lt;&gt;'Tabelas auxiliares'!$B$237,M47&lt;&gt;'Tabelas auxiliares'!$C$236,M47&lt;&gt;'Tabelas auxiliares'!$C$237),"FOLHA DE PESSOAL",IF(Q47='Tabelas auxiliares'!$A$237,"CUSTEIO",IF(Q47='Tabelas auxiliares'!$A$236,"INVESTIMENTO","ERRO - VERIFICAR"))))</f>
        <v>CUSTEIO</v>
      </c>
      <c r="S47" s="44">
        <v>1390</v>
      </c>
    </row>
    <row r="48" spans="1:20" x14ac:dyDescent="0.25">
      <c r="A48" t="s">
        <v>3115</v>
      </c>
      <c r="B48" t="s">
        <v>3116</v>
      </c>
      <c r="C48" t="s">
        <v>3602</v>
      </c>
      <c r="D48" t="s">
        <v>3603</v>
      </c>
      <c r="E48" t="s">
        <v>3604</v>
      </c>
      <c r="F48" t="s">
        <v>3605</v>
      </c>
      <c r="G48" t="s">
        <v>176</v>
      </c>
      <c r="H48" t="s">
        <v>3117</v>
      </c>
      <c r="I48" t="s">
        <v>3118</v>
      </c>
      <c r="J48" t="s">
        <v>3119</v>
      </c>
      <c r="K48" t="s">
        <v>1163</v>
      </c>
      <c r="L48" t="s">
        <v>1097</v>
      </c>
      <c r="M48" t="s">
        <v>174</v>
      </c>
      <c r="N48" t="s">
        <v>1165</v>
      </c>
      <c r="O48" t="s">
        <v>721</v>
      </c>
      <c r="P48" t="s">
        <v>631</v>
      </c>
      <c r="Q48" s="51" t="str">
        <f t="shared" si="0"/>
        <v>3</v>
      </c>
      <c r="R48" s="51" t="str">
        <f>IF(M48="","",IF(AND(M48&lt;&gt;'Tabelas auxiliares'!$B$236,M48&lt;&gt;'Tabelas auxiliares'!$B$237,M48&lt;&gt;'Tabelas auxiliares'!$C$236,M48&lt;&gt;'Tabelas auxiliares'!$C$237),"FOLHA DE PESSOAL",IF(Q48='Tabelas auxiliares'!$A$237,"CUSTEIO",IF(Q48='Tabelas auxiliares'!$A$236,"INVESTIMENTO","ERRO - VERIFICAR"))))</f>
        <v>CUSTEIO</v>
      </c>
      <c r="S48" s="44">
        <v>110</v>
      </c>
    </row>
    <row r="49" spans="1:21" x14ac:dyDescent="0.25">
      <c r="A49" t="s">
        <v>3115</v>
      </c>
      <c r="B49" t="s">
        <v>3116</v>
      </c>
      <c r="C49" t="s">
        <v>3054</v>
      </c>
      <c r="D49" t="s">
        <v>3610</v>
      </c>
      <c r="E49" t="s">
        <v>3611</v>
      </c>
      <c r="F49" t="s">
        <v>3612</v>
      </c>
      <c r="G49" t="s">
        <v>176</v>
      </c>
      <c r="H49" t="s">
        <v>3117</v>
      </c>
      <c r="I49" t="s">
        <v>3118</v>
      </c>
      <c r="J49" t="s">
        <v>3119</v>
      </c>
      <c r="K49" t="s">
        <v>1163</v>
      </c>
      <c r="L49" t="s">
        <v>1097</v>
      </c>
      <c r="M49" t="s">
        <v>174</v>
      </c>
      <c r="N49" t="s">
        <v>1165</v>
      </c>
      <c r="O49" t="s">
        <v>787</v>
      </c>
      <c r="P49" t="s">
        <v>676</v>
      </c>
      <c r="Q49" s="51" t="str">
        <f t="shared" si="0"/>
        <v>3</v>
      </c>
      <c r="R49" s="51" t="str">
        <f>IF(M49="","",IF(AND(M49&lt;&gt;'Tabelas auxiliares'!$B$236,M49&lt;&gt;'Tabelas auxiliares'!$B$237,M49&lt;&gt;'Tabelas auxiliares'!$C$236,M49&lt;&gt;'Tabelas auxiliares'!$C$237),"FOLHA DE PESSOAL",IF(Q49='Tabelas auxiliares'!$A$237,"CUSTEIO",IF(Q49='Tabelas auxiliares'!$A$236,"INVESTIMENTO","ERRO - VERIFICAR"))))</f>
        <v>CUSTEIO</v>
      </c>
      <c r="S49" s="44">
        <v>500</v>
      </c>
    </row>
    <row r="50" spans="1:21" x14ac:dyDescent="0.25">
      <c r="A50" t="s">
        <v>3115</v>
      </c>
      <c r="B50" t="s">
        <v>3116</v>
      </c>
      <c r="C50" t="s">
        <v>4869</v>
      </c>
      <c r="D50" t="s">
        <v>4870</v>
      </c>
      <c r="E50" t="s">
        <v>4871</v>
      </c>
      <c r="F50" t="s">
        <v>4872</v>
      </c>
      <c r="G50" t="s">
        <v>394</v>
      </c>
      <c r="H50" t="s">
        <v>3117</v>
      </c>
      <c r="I50" t="s">
        <v>3118</v>
      </c>
      <c r="J50" t="s">
        <v>3119</v>
      </c>
      <c r="K50" t="s">
        <v>1163</v>
      </c>
      <c r="L50" t="s">
        <v>1097</v>
      </c>
      <c r="M50" t="s">
        <v>174</v>
      </c>
      <c r="N50" t="s">
        <v>1165</v>
      </c>
      <c r="O50" t="s">
        <v>787</v>
      </c>
      <c r="P50" t="s">
        <v>676</v>
      </c>
      <c r="Q50" s="51" t="str">
        <f t="shared" si="0"/>
        <v>3</v>
      </c>
      <c r="R50" s="51" t="str">
        <f>IF(M50="","",IF(AND(M50&lt;&gt;'Tabelas auxiliares'!$B$236,M50&lt;&gt;'Tabelas auxiliares'!$B$237,M50&lt;&gt;'Tabelas auxiliares'!$C$236,M50&lt;&gt;'Tabelas auxiliares'!$C$237),"FOLHA DE PESSOAL",IF(Q50='Tabelas auxiliares'!$A$237,"CUSTEIO",IF(Q50='Tabelas auxiliares'!$A$236,"INVESTIMENTO","ERRO - VERIFICAR"))))</f>
        <v>CUSTEIO</v>
      </c>
      <c r="S50" s="44">
        <v>272.58</v>
      </c>
    </row>
    <row r="51" spans="1:21" x14ac:dyDescent="0.25">
      <c r="A51" t="s">
        <v>3115</v>
      </c>
      <c r="B51" t="s">
        <v>3116</v>
      </c>
      <c r="C51" t="s">
        <v>4869</v>
      </c>
      <c r="D51" t="s">
        <v>4873</v>
      </c>
      <c r="E51" t="s">
        <v>4874</v>
      </c>
      <c r="F51" t="s">
        <v>4875</v>
      </c>
      <c r="G51" t="s">
        <v>4876</v>
      </c>
      <c r="H51" t="s">
        <v>3117</v>
      </c>
      <c r="I51" t="s">
        <v>3118</v>
      </c>
      <c r="J51" t="s">
        <v>3119</v>
      </c>
      <c r="K51" t="s">
        <v>1163</v>
      </c>
      <c r="L51" t="s">
        <v>1097</v>
      </c>
      <c r="M51" t="s">
        <v>174</v>
      </c>
      <c r="N51" t="s">
        <v>1165</v>
      </c>
      <c r="O51" t="s">
        <v>721</v>
      </c>
      <c r="P51" t="s">
        <v>631</v>
      </c>
      <c r="Q51" s="51" t="str">
        <f t="shared" si="0"/>
        <v>3</v>
      </c>
      <c r="R51" s="51" t="str">
        <f>IF(M51="","",IF(AND(M51&lt;&gt;'Tabelas auxiliares'!$B$236,M51&lt;&gt;'Tabelas auxiliares'!$B$237,M51&lt;&gt;'Tabelas auxiliares'!$C$236,M51&lt;&gt;'Tabelas auxiliares'!$C$237),"FOLHA DE PESSOAL",IF(Q51='Tabelas auxiliares'!$A$237,"CUSTEIO",IF(Q51='Tabelas auxiliares'!$A$236,"INVESTIMENTO","ERRO - VERIFICAR"))))</f>
        <v>CUSTEIO</v>
      </c>
      <c r="S51" s="44">
        <v>150</v>
      </c>
    </row>
    <row r="52" spans="1:21" x14ac:dyDescent="0.25">
      <c r="A52" t="s">
        <v>3115</v>
      </c>
      <c r="B52" t="s">
        <v>3116</v>
      </c>
      <c r="C52" t="s">
        <v>4869</v>
      </c>
      <c r="D52" t="s">
        <v>4877</v>
      </c>
      <c r="E52" t="s">
        <v>4878</v>
      </c>
      <c r="F52" t="s">
        <v>4879</v>
      </c>
      <c r="G52" t="s">
        <v>176</v>
      </c>
      <c r="H52" t="s">
        <v>3117</v>
      </c>
      <c r="I52" t="s">
        <v>3118</v>
      </c>
      <c r="J52" t="s">
        <v>3119</v>
      </c>
      <c r="K52" t="s">
        <v>1163</v>
      </c>
      <c r="L52" t="s">
        <v>1097</v>
      </c>
      <c r="M52" t="s">
        <v>174</v>
      </c>
      <c r="N52" t="s">
        <v>1165</v>
      </c>
      <c r="O52" t="s">
        <v>721</v>
      </c>
      <c r="P52" t="s">
        <v>631</v>
      </c>
      <c r="Q52" s="51" t="str">
        <f t="shared" si="0"/>
        <v>3</v>
      </c>
      <c r="R52" s="51" t="str">
        <f>IF(M52="","",IF(AND(M52&lt;&gt;'Tabelas auxiliares'!$B$236,M52&lt;&gt;'Tabelas auxiliares'!$B$237,M52&lt;&gt;'Tabelas auxiliares'!$C$236,M52&lt;&gt;'Tabelas auxiliares'!$C$237),"FOLHA DE PESSOAL",IF(Q52='Tabelas auxiliares'!$A$237,"CUSTEIO",IF(Q52='Tabelas auxiliares'!$A$236,"INVESTIMENTO","ERRO - VERIFICAR"))))</f>
        <v>CUSTEIO</v>
      </c>
      <c r="S52" s="44">
        <v>100</v>
      </c>
    </row>
    <row r="53" spans="1:21" x14ac:dyDescent="0.25">
      <c r="A53" t="s">
        <v>3115</v>
      </c>
      <c r="B53" t="s">
        <v>3116</v>
      </c>
      <c r="C53" t="s">
        <v>4869</v>
      </c>
      <c r="D53" t="s">
        <v>4880</v>
      </c>
      <c r="E53" t="s">
        <v>4881</v>
      </c>
      <c r="F53" t="s">
        <v>4882</v>
      </c>
      <c r="G53" t="s">
        <v>176</v>
      </c>
      <c r="H53" t="s">
        <v>3117</v>
      </c>
      <c r="I53" t="s">
        <v>3118</v>
      </c>
      <c r="J53" t="s">
        <v>3119</v>
      </c>
      <c r="K53" t="s">
        <v>1163</v>
      </c>
      <c r="L53" t="s">
        <v>1097</v>
      </c>
      <c r="M53" t="s">
        <v>174</v>
      </c>
      <c r="N53" t="s">
        <v>1165</v>
      </c>
      <c r="O53" t="s">
        <v>721</v>
      </c>
      <c r="P53" t="s">
        <v>631</v>
      </c>
      <c r="Q53" s="51" t="str">
        <f t="shared" si="0"/>
        <v>3</v>
      </c>
      <c r="R53" s="51" t="str">
        <f>IF(M53="","",IF(AND(M53&lt;&gt;'Tabelas auxiliares'!$B$236,M53&lt;&gt;'Tabelas auxiliares'!$B$237,M53&lt;&gt;'Tabelas auxiliares'!$C$236,M53&lt;&gt;'Tabelas auxiliares'!$C$237),"FOLHA DE PESSOAL",IF(Q53='Tabelas auxiliares'!$A$237,"CUSTEIO",IF(Q53='Tabelas auxiliares'!$A$236,"INVESTIMENTO","ERRO - VERIFICAR"))))</f>
        <v>CUSTEIO</v>
      </c>
      <c r="S53" s="44">
        <v>400</v>
      </c>
    </row>
    <row r="54" spans="1:21" x14ac:dyDescent="0.25">
      <c r="A54" t="s">
        <v>3115</v>
      </c>
      <c r="B54" t="s">
        <v>3116</v>
      </c>
      <c r="C54" t="s">
        <v>4671</v>
      </c>
      <c r="D54" t="s">
        <v>4883</v>
      </c>
      <c r="E54" t="s">
        <v>4884</v>
      </c>
      <c r="F54" t="s">
        <v>4885</v>
      </c>
      <c r="G54" t="s">
        <v>176</v>
      </c>
      <c r="H54" t="s">
        <v>3117</v>
      </c>
      <c r="I54" t="s">
        <v>3118</v>
      </c>
      <c r="J54" t="s">
        <v>3119</v>
      </c>
      <c r="K54" t="s">
        <v>1163</v>
      </c>
      <c r="L54" t="s">
        <v>1097</v>
      </c>
      <c r="M54" t="s">
        <v>174</v>
      </c>
      <c r="N54" t="s">
        <v>1165</v>
      </c>
      <c r="O54" t="s">
        <v>721</v>
      </c>
      <c r="P54" t="s">
        <v>631</v>
      </c>
      <c r="Q54" s="51" t="str">
        <f t="shared" si="0"/>
        <v>3</v>
      </c>
      <c r="R54" s="51" t="str">
        <f>IF(M54="","",IF(AND(M54&lt;&gt;'Tabelas auxiliares'!$B$236,M54&lt;&gt;'Tabelas auxiliares'!$B$237,M54&lt;&gt;'Tabelas auxiliares'!$C$236,M54&lt;&gt;'Tabelas auxiliares'!$C$237),"FOLHA DE PESSOAL",IF(Q54='Tabelas auxiliares'!$A$237,"CUSTEIO",IF(Q54='Tabelas auxiliares'!$A$236,"INVESTIMENTO","ERRO - VERIFICAR"))))</f>
        <v>CUSTEIO</v>
      </c>
      <c r="S54" s="44">
        <v>2880</v>
      </c>
    </row>
    <row r="55" spans="1:21" x14ac:dyDescent="0.25">
      <c r="A55" t="s">
        <v>3115</v>
      </c>
      <c r="B55" t="s">
        <v>3116</v>
      </c>
      <c r="C55" t="s">
        <v>3752</v>
      </c>
      <c r="D55" t="s">
        <v>4886</v>
      </c>
      <c r="E55" t="s">
        <v>4887</v>
      </c>
      <c r="F55" t="s">
        <v>4888</v>
      </c>
      <c r="G55" t="s">
        <v>4889</v>
      </c>
      <c r="H55" t="s">
        <v>3117</v>
      </c>
      <c r="I55" t="s">
        <v>3118</v>
      </c>
      <c r="J55" t="s">
        <v>3119</v>
      </c>
      <c r="K55" t="s">
        <v>1163</v>
      </c>
      <c r="L55" t="s">
        <v>1097</v>
      </c>
      <c r="M55" t="s">
        <v>174</v>
      </c>
      <c r="N55" t="s">
        <v>1165</v>
      </c>
      <c r="O55" t="s">
        <v>721</v>
      </c>
      <c r="P55" t="s">
        <v>631</v>
      </c>
      <c r="Q55" s="51" t="str">
        <f t="shared" si="0"/>
        <v>3</v>
      </c>
      <c r="R55" s="51" t="str">
        <f>IF(M55="","",IF(AND(M55&lt;&gt;'Tabelas auxiliares'!$B$236,M55&lt;&gt;'Tabelas auxiliares'!$B$237,M55&lt;&gt;'Tabelas auxiliares'!$C$236,M55&lt;&gt;'Tabelas auxiliares'!$C$237),"FOLHA DE PESSOAL",IF(Q55='Tabelas auxiliares'!$A$237,"CUSTEIO",IF(Q55='Tabelas auxiliares'!$A$236,"INVESTIMENTO","ERRO - VERIFICAR"))))</f>
        <v>CUSTEIO</v>
      </c>
      <c r="S55" s="44">
        <v>774.41</v>
      </c>
    </row>
    <row r="56" spans="1:21" x14ac:dyDescent="0.25">
      <c r="A56" t="s">
        <v>3115</v>
      </c>
      <c r="B56" t="s">
        <v>3116</v>
      </c>
      <c r="C56" t="s">
        <v>3752</v>
      </c>
      <c r="D56" t="s">
        <v>4890</v>
      </c>
      <c r="E56" t="s">
        <v>4891</v>
      </c>
      <c r="F56" t="s">
        <v>4892</v>
      </c>
      <c r="G56" t="s">
        <v>4893</v>
      </c>
      <c r="H56" t="s">
        <v>3117</v>
      </c>
      <c r="I56" t="s">
        <v>3118</v>
      </c>
      <c r="J56" t="s">
        <v>3119</v>
      </c>
      <c r="K56" t="s">
        <v>1163</v>
      </c>
      <c r="L56" t="s">
        <v>1097</v>
      </c>
      <c r="M56" t="s">
        <v>174</v>
      </c>
      <c r="N56" t="s">
        <v>1165</v>
      </c>
      <c r="O56" t="s">
        <v>721</v>
      </c>
      <c r="P56" t="s">
        <v>631</v>
      </c>
      <c r="Q56" s="51" t="str">
        <f t="shared" si="0"/>
        <v>3</v>
      </c>
      <c r="R56" s="51" t="str">
        <f>IF(M56="","",IF(AND(M56&lt;&gt;'Tabelas auxiliares'!$B$236,M56&lt;&gt;'Tabelas auxiliares'!$B$237,M56&lt;&gt;'Tabelas auxiliares'!$C$236,M56&lt;&gt;'Tabelas auxiliares'!$C$237),"FOLHA DE PESSOAL",IF(Q56='Tabelas auxiliares'!$A$237,"CUSTEIO",IF(Q56='Tabelas auxiliares'!$A$236,"INVESTIMENTO","ERRO - VERIFICAR"))))</f>
        <v>CUSTEIO</v>
      </c>
      <c r="S56" s="44">
        <v>346.37</v>
      </c>
    </row>
    <row r="57" spans="1:21" x14ac:dyDescent="0.25">
      <c r="A57" t="s">
        <v>3115</v>
      </c>
      <c r="B57" t="s">
        <v>3116</v>
      </c>
      <c r="C57" t="s">
        <v>3756</v>
      </c>
      <c r="D57" t="s">
        <v>4894</v>
      </c>
      <c r="E57" t="s">
        <v>4895</v>
      </c>
      <c r="F57" t="s">
        <v>4896</v>
      </c>
      <c r="G57" t="s">
        <v>4897</v>
      </c>
      <c r="H57" t="s">
        <v>3117</v>
      </c>
      <c r="I57" t="s">
        <v>3118</v>
      </c>
      <c r="J57" t="s">
        <v>3119</v>
      </c>
      <c r="K57" t="s">
        <v>1163</v>
      </c>
      <c r="L57" t="s">
        <v>1097</v>
      </c>
      <c r="M57" t="s">
        <v>174</v>
      </c>
      <c r="N57" t="s">
        <v>1165</v>
      </c>
      <c r="O57" t="s">
        <v>721</v>
      </c>
      <c r="P57" t="s">
        <v>631</v>
      </c>
      <c r="Q57" s="51" t="str">
        <f t="shared" si="0"/>
        <v>3</v>
      </c>
      <c r="R57" s="51" t="str">
        <f>IF(M57="","",IF(AND(M57&lt;&gt;'Tabelas auxiliares'!$B$236,M57&lt;&gt;'Tabelas auxiliares'!$B$237,M57&lt;&gt;'Tabelas auxiliares'!$C$236,M57&lt;&gt;'Tabelas auxiliares'!$C$237),"FOLHA DE PESSOAL",IF(Q57='Tabelas auxiliares'!$A$237,"CUSTEIO",IF(Q57='Tabelas auxiliares'!$A$236,"INVESTIMENTO","ERRO - VERIFICAR"))))</f>
        <v>CUSTEIO</v>
      </c>
      <c r="S57" s="44">
        <v>1091.24</v>
      </c>
    </row>
    <row r="58" spans="1:21" x14ac:dyDescent="0.25">
      <c r="A58" t="s">
        <v>4898</v>
      </c>
      <c r="B58" t="s">
        <v>4899</v>
      </c>
      <c r="C58" t="s">
        <v>3682</v>
      </c>
      <c r="D58" t="s">
        <v>4900</v>
      </c>
      <c r="E58" t="s">
        <v>4901</v>
      </c>
      <c r="F58" t="s">
        <v>4902</v>
      </c>
      <c r="G58" t="s">
        <v>3064</v>
      </c>
      <c r="H58" t="s">
        <v>4903</v>
      </c>
      <c r="I58" t="s">
        <v>178</v>
      </c>
      <c r="J58" t="s">
        <v>4904</v>
      </c>
      <c r="K58" t="s">
        <v>4905</v>
      </c>
      <c r="L58" t="s">
        <v>4906</v>
      </c>
      <c r="M58" t="s">
        <v>174</v>
      </c>
      <c r="N58" t="s">
        <v>4907</v>
      </c>
      <c r="O58" t="s">
        <v>810</v>
      </c>
      <c r="P58" t="s">
        <v>697</v>
      </c>
      <c r="Q58" s="51" t="str">
        <f t="shared" si="0"/>
        <v>3</v>
      </c>
      <c r="R58" s="51" t="str">
        <f>IF(M58="","",IF(AND(M58&lt;&gt;'Tabelas auxiliares'!$B$236,M58&lt;&gt;'Tabelas auxiliares'!$B$237,M58&lt;&gt;'Tabelas auxiliares'!$C$236,M58&lt;&gt;'Tabelas auxiliares'!$C$237),"FOLHA DE PESSOAL",IF(Q58='Tabelas auxiliares'!$A$237,"CUSTEIO",IF(Q58='Tabelas auxiliares'!$A$236,"INVESTIMENTO","ERRO - VERIFICAR"))))</f>
        <v>CUSTEIO</v>
      </c>
      <c r="S58" s="44">
        <v>11113.5</v>
      </c>
      <c r="U58" s="44">
        <v>11113.5</v>
      </c>
    </row>
    <row r="59" spans="1:21" x14ac:dyDescent="0.25">
      <c r="A59" t="s">
        <v>4898</v>
      </c>
      <c r="B59" t="s">
        <v>4899</v>
      </c>
      <c r="C59" t="s">
        <v>3682</v>
      </c>
      <c r="D59" t="s">
        <v>4900</v>
      </c>
      <c r="E59" t="s">
        <v>4908</v>
      </c>
      <c r="F59" t="s">
        <v>4902</v>
      </c>
      <c r="G59" t="s">
        <v>3064</v>
      </c>
      <c r="H59" t="s">
        <v>4903</v>
      </c>
      <c r="I59" t="s">
        <v>178</v>
      </c>
      <c r="J59" t="s">
        <v>4904</v>
      </c>
      <c r="K59" t="s">
        <v>4905</v>
      </c>
      <c r="L59" t="s">
        <v>4906</v>
      </c>
      <c r="M59" t="s">
        <v>174</v>
      </c>
      <c r="N59" t="s">
        <v>4907</v>
      </c>
      <c r="O59" t="s">
        <v>4278</v>
      </c>
      <c r="P59" t="s">
        <v>4279</v>
      </c>
      <c r="Q59" s="51" t="str">
        <f t="shared" si="0"/>
        <v>3</v>
      </c>
      <c r="R59" s="51" t="str">
        <f>IF(M59="","",IF(AND(M59&lt;&gt;'Tabelas auxiliares'!$B$236,M59&lt;&gt;'Tabelas auxiliares'!$B$237,M59&lt;&gt;'Tabelas auxiliares'!$C$236,M59&lt;&gt;'Tabelas auxiliares'!$C$237),"FOLHA DE PESSOAL",IF(Q59='Tabelas auxiliares'!$A$237,"CUSTEIO",IF(Q59='Tabelas auxiliares'!$A$236,"INVESTIMENTO","ERRO - VERIFICAR"))))</f>
        <v>CUSTEIO</v>
      </c>
      <c r="S59" s="44">
        <v>25920</v>
      </c>
      <c r="U59" s="44">
        <v>25920</v>
      </c>
    </row>
    <row r="60" spans="1:21" x14ac:dyDescent="0.25">
      <c r="A60" t="s">
        <v>4898</v>
      </c>
      <c r="B60" t="s">
        <v>4899</v>
      </c>
      <c r="C60" t="s">
        <v>3682</v>
      </c>
      <c r="D60" t="s">
        <v>4900</v>
      </c>
      <c r="E60" t="s">
        <v>4908</v>
      </c>
      <c r="F60" t="s">
        <v>4902</v>
      </c>
      <c r="G60" t="s">
        <v>3064</v>
      </c>
      <c r="H60" t="s">
        <v>4903</v>
      </c>
      <c r="I60" t="s">
        <v>178</v>
      </c>
      <c r="J60" t="s">
        <v>4904</v>
      </c>
      <c r="K60" t="s">
        <v>4905</v>
      </c>
      <c r="L60" t="s">
        <v>4906</v>
      </c>
      <c r="M60" t="s">
        <v>174</v>
      </c>
      <c r="N60" t="s">
        <v>4907</v>
      </c>
      <c r="O60" t="s">
        <v>786</v>
      </c>
      <c r="P60" t="s">
        <v>674</v>
      </c>
      <c r="Q60" s="51" t="str">
        <f t="shared" si="0"/>
        <v>3</v>
      </c>
      <c r="R60" s="51" t="str">
        <f>IF(M60="","",IF(AND(M60&lt;&gt;'Tabelas auxiliares'!$B$236,M60&lt;&gt;'Tabelas auxiliares'!$B$237,M60&lt;&gt;'Tabelas auxiliares'!$C$236,M60&lt;&gt;'Tabelas auxiliares'!$C$237),"FOLHA DE PESSOAL",IF(Q60='Tabelas auxiliares'!$A$237,"CUSTEIO",IF(Q60='Tabelas auxiliares'!$A$236,"INVESTIMENTO","ERRO - VERIFICAR"))))</f>
        <v>CUSTEIO</v>
      </c>
      <c r="S60" s="44">
        <v>25122.799999999999</v>
      </c>
      <c r="U60" s="44">
        <v>25122.799999999999</v>
      </c>
    </row>
    <row r="61" spans="1:21" x14ac:dyDescent="0.25">
      <c r="A61" t="s">
        <v>4898</v>
      </c>
      <c r="B61" t="s">
        <v>4899</v>
      </c>
      <c r="C61" t="s">
        <v>3682</v>
      </c>
      <c r="D61" t="s">
        <v>4900</v>
      </c>
      <c r="E61" t="s">
        <v>4909</v>
      </c>
      <c r="F61" t="s">
        <v>4902</v>
      </c>
      <c r="G61" t="s">
        <v>3064</v>
      </c>
      <c r="H61" t="s">
        <v>4903</v>
      </c>
      <c r="I61" t="s">
        <v>178</v>
      </c>
      <c r="J61" t="s">
        <v>4904</v>
      </c>
      <c r="K61" t="s">
        <v>4905</v>
      </c>
      <c r="L61" t="s">
        <v>4906</v>
      </c>
      <c r="M61" t="s">
        <v>174</v>
      </c>
      <c r="N61" t="s">
        <v>4907</v>
      </c>
      <c r="O61" t="s">
        <v>4910</v>
      </c>
      <c r="P61" t="s">
        <v>697</v>
      </c>
      <c r="Q61" s="51" t="str">
        <f t="shared" si="0"/>
        <v>3</v>
      </c>
      <c r="R61" s="51" t="str">
        <f>IF(M61="","",IF(AND(M61&lt;&gt;'Tabelas auxiliares'!$B$236,M61&lt;&gt;'Tabelas auxiliares'!$B$237,M61&lt;&gt;'Tabelas auxiliares'!$C$236,M61&lt;&gt;'Tabelas auxiliares'!$C$237),"FOLHA DE PESSOAL",IF(Q61='Tabelas auxiliares'!$A$237,"CUSTEIO",IF(Q61='Tabelas auxiliares'!$A$236,"INVESTIMENTO","ERRO - VERIFICAR"))))</f>
        <v>CUSTEIO</v>
      </c>
      <c r="S61" s="44">
        <v>8000</v>
      </c>
      <c r="U61" s="44">
        <v>8000</v>
      </c>
    </row>
    <row r="62" spans="1:21" x14ac:dyDescent="0.25">
      <c r="A62" t="s">
        <v>4898</v>
      </c>
      <c r="B62" t="s">
        <v>4899</v>
      </c>
      <c r="C62" t="s">
        <v>3682</v>
      </c>
      <c r="D62" t="s">
        <v>4900</v>
      </c>
      <c r="E62" t="s">
        <v>4911</v>
      </c>
      <c r="F62" t="s">
        <v>4912</v>
      </c>
      <c r="G62" t="s">
        <v>3064</v>
      </c>
      <c r="H62" t="s">
        <v>4903</v>
      </c>
      <c r="I62" t="s">
        <v>178</v>
      </c>
      <c r="J62" t="s">
        <v>4904</v>
      </c>
      <c r="K62" t="s">
        <v>4905</v>
      </c>
      <c r="L62" t="s">
        <v>4906</v>
      </c>
      <c r="M62" t="s">
        <v>174</v>
      </c>
      <c r="N62" t="s">
        <v>4907</v>
      </c>
      <c r="O62" t="s">
        <v>810</v>
      </c>
      <c r="P62" t="s">
        <v>697</v>
      </c>
      <c r="Q62" s="51" t="str">
        <f t="shared" si="0"/>
        <v>3</v>
      </c>
      <c r="R62" s="51" t="str">
        <f>IF(M62="","",IF(AND(M62&lt;&gt;'Tabelas auxiliares'!$B$236,M62&lt;&gt;'Tabelas auxiliares'!$B$237,M62&lt;&gt;'Tabelas auxiliares'!$C$236,M62&lt;&gt;'Tabelas auxiliares'!$C$237),"FOLHA DE PESSOAL",IF(Q62='Tabelas auxiliares'!$A$237,"CUSTEIO",IF(Q62='Tabelas auxiliares'!$A$236,"INVESTIMENTO","ERRO - VERIFICAR"))))</f>
        <v>CUSTEIO</v>
      </c>
      <c r="S62" s="44">
        <v>56486.5</v>
      </c>
      <c r="U62" s="44">
        <v>56486.5</v>
      </c>
    </row>
    <row r="63" spans="1:21" x14ac:dyDescent="0.25">
      <c r="A63" t="s">
        <v>4898</v>
      </c>
      <c r="B63" t="s">
        <v>4899</v>
      </c>
      <c r="C63" t="s">
        <v>3682</v>
      </c>
      <c r="D63" t="s">
        <v>4900</v>
      </c>
      <c r="E63" t="s">
        <v>4911</v>
      </c>
      <c r="F63" t="s">
        <v>4912</v>
      </c>
      <c r="G63" t="s">
        <v>3064</v>
      </c>
      <c r="H63" t="s">
        <v>4903</v>
      </c>
      <c r="I63" t="s">
        <v>178</v>
      </c>
      <c r="J63" t="s">
        <v>4904</v>
      </c>
      <c r="K63" t="s">
        <v>4905</v>
      </c>
      <c r="L63" t="s">
        <v>4906</v>
      </c>
      <c r="M63" t="s">
        <v>174</v>
      </c>
      <c r="N63" t="s">
        <v>4907</v>
      </c>
      <c r="O63" t="s">
        <v>801</v>
      </c>
      <c r="P63" t="s">
        <v>687</v>
      </c>
      <c r="Q63" s="51" t="str">
        <f t="shared" si="0"/>
        <v>3</v>
      </c>
      <c r="R63" s="51" t="str">
        <f>IF(M63="","",IF(AND(M63&lt;&gt;'Tabelas auxiliares'!$B$236,M63&lt;&gt;'Tabelas auxiliares'!$B$237,M63&lt;&gt;'Tabelas auxiliares'!$C$236,M63&lt;&gt;'Tabelas auxiliares'!$C$237),"FOLHA DE PESSOAL",IF(Q63='Tabelas auxiliares'!$A$237,"CUSTEIO",IF(Q63='Tabelas auxiliares'!$A$236,"INVESTIMENTO","ERRO - VERIFICAR"))))</f>
        <v>CUSTEIO</v>
      </c>
      <c r="S63" s="44">
        <v>80114.12</v>
      </c>
      <c r="U63" s="44">
        <v>80114.12</v>
      </c>
    </row>
    <row r="64" spans="1:21" x14ac:dyDescent="0.25">
      <c r="A64" t="s">
        <v>4898</v>
      </c>
      <c r="B64" t="s">
        <v>4899</v>
      </c>
      <c r="C64" t="s">
        <v>3682</v>
      </c>
      <c r="D64" t="s">
        <v>4900</v>
      </c>
      <c r="E64" t="s">
        <v>4913</v>
      </c>
      <c r="F64" t="s">
        <v>4912</v>
      </c>
      <c r="G64" t="s">
        <v>3064</v>
      </c>
      <c r="H64" t="s">
        <v>4903</v>
      </c>
      <c r="I64" t="s">
        <v>178</v>
      </c>
      <c r="J64" t="s">
        <v>4904</v>
      </c>
      <c r="K64" t="s">
        <v>4905</v>
      </c>
      <c r="L64" t="s">
        <v>4906</v>
      </c>
      <c r="M64" t="s">
        <v>174</v>
      </c>
      <c r="N64" t="s">
        <v>4907</v>
      </c>
      <c r="O64" t="s">
        <v>786</v>
      </c>
      <c r="P64" t="s">
        <v>674</v>
      </c>
      <c r="Q64" s="51" t="str">
        <f t="shared" si="0"/>
        <v>3</v>
      </c>
      <c r="R64" s="51" t="str">
        <f>IF(M64="","",IF(AND(M64&lt;&gt;'Tabelas auxiliares'!$B$236,M64&lt;&gt;'Tabelas auxiliares'!$B$237,M64&lt;&gt;'Tabelas auxiliares'!$C$236,M64&lt;&gt;'Tabelas auxiliares'!$C$237),"FOLHA DE PESSOAL",IF(Q64='Tabelas auxiliares'!$A$237,"CUSTEIO",IF(Q64='Tabelas auxiliares'!$A$236,"INVESTIMENTO","ERRO - VERIFICAR"))))</f>
        <v>CUSTEIO</v>
      </c>
      <c r="S64" s="44">
        <v>34087.199999999997</v>
      </c>
      <c r="U64" s="44">
        <v>34087.199999999997</v>
      </c>
    </row>
    <row r="65" spans="1:21" x14ac:dyDescent="0.25">
      <c r="A65" t="s">
        <v>4898</v>
      </c>
      <c r="B65" t="s">
        <v>4899</v>
      </c>
      <c r="C65" t="s">
        <v>3682</v>
      </c>
      <c r="D65" t="s">
        <v>4900</v>
      </c>
      <c r="E65" t="s">
        <v>4913</v>
      </c>
      <c r="F65" t="s">
        <v>4912</v>
      </c>
      <c r="G65" t="s">
        <v>3064</v>
      </c>
      <c r="H65" t="s">
        <v>4903</v>
      </c>
      <c r="I65" t="s">
        <v>178</v>
      </c>
      <c r="J65" t="s">
        <v>4904</v>
      </c>
      <c r="K65" t="s">
        <v>4905</v>
      </c>
      <c r="L65" t="s">
        <v>4906</v>
      </c>
      <c r="M65" t="s">
        <v>174</v>
      </c>
      <c r="N65" t="s">
        <v>4907</v>
      </c>
      <c r="O65" t="s">
        <v>815</v>
      </c>
      <c r="P65" t="s">
        <v>702</v>
      </c>
      <c r="Q65" s="51" t="str">
        <f t="shared" si="0"/>
        <v>3</v>
      </c>
      <c r="R65" s="51" t="str">
        <f>IF(M65="","",IF(AND(M65&lt;&gt;'Tabelas auxiliares'!$B$236,M65&lt;&gt;'Tabelas auxiliares'!$B$237,M65&lt;&gt;'Tabelas auxiliares'!$C$236,M65&lt;&gt;'Tabelas auxiliares'!$C$237),"FOLHA DE PESSOAL",IF(Q65='Tabelas auxiliares'!$A$237,"CUSTEIO",IF(Q65='Tabelas auxiliares'!$A$236,"INVESTIMENTO","ERRO - VERIFICAR"))))</f>
        <v>CUSTEIO</v>
      </c>
      <c r="S65" s="44">
        <v>6477</v>
      </c>
      <c r="U65" s="44">
        <v>6477</v>
      </c>
    </row>
    <row r="66" spans="1:21" x14ac:dyDescent="0.25">
      <c r="A66" t="s">
        <v>4898</v>
      </c>
      <c r="B66" t="s">
        <v>4899</v>
      </c>
      <c r="C66" t="s">
        <v>3682</v>
      </c>
      <c r="D66" t="s">
        <v>4900</v>
      </c>
      <c r="E66" t="s">
        <v>4913</v>
      </c>
      <c r="F66" t="s">
        <v>4912</v>
      </c>
      <c r="G66" t="s">
        <v>3064</v>
      </c>
      <c r="H66" t="s">
        <v>4903</v>
      </c>
      <c r="I66" t="s">
        <v>178</v>
      </c>
      <c r="J66" t="s">
        <v>4904</v>
      </c>
      <c r="K66" t="s">
        <v>4905</v>
      </c>
      <c r="L66" t="s">
        <v>4906</v>
      </c>
      <c r="M66" t="s">
        <v>174</v>
      </c>
      <c r="N66" t="s">
        <v>4907</v>
      </c>
      <c r="O66" t="s">
        <v>832</v>
      </c>
      <c r="P66" t="s">
        <v>718</v>
      </c>
      <c r="Q66" s="51" t="str">
        <f t="shared" si="0"/>
        <v>3</v>
      </c>
      <c r="R66" s="51" t="str">
        <f>IF(M66="","",IF(AND(M66&lt;&gt;'Tabelas auxiliares'!$B$236,M66&lt;&gt;'Tabelas auxiliares'!$B$237,M66&lt;&gt;'Tabelas auxiliares'!$C$236,M66&lt;&gt;'Tabelas auxiliares'!$C$237),"FOLHA DE PESSOAL",IF(Q66='Tabelas auxiliares'!$A$237,"CUSTEIO",IF(Q66='Tabelas auxiliares'!$A$236,"INVESTIMENTO","ERRO - VERIFICAR"))))</f>
        <v>CUSTEIO</v>
      </c>
      <c r="S66" s="44">
        <v>36000</v>
      </c>
      <c r="U66" s="44">
        <v>36000</v>
      </c>
    </row>
    <row r="67" spans="1:21" x14ac:dyDescent="0.25">
      <c r="A67" t="s">
        <v>4898</v>
      </c>
      <c r="B67" t="s">
        <v>4899</v>
      </c>
      <c r="C67" t="s">
        <v>3682</v>
      </c>
      <c r="D67" t="s">
        <v>4900</v>
      </c>
      <c r="E67" t="s">
        <v>4914</v>
      </c>
      <c r="F67" t="s">
        <v>4912</v>
      </c>
      <c r="G67" t="s">
        <v>3064</v>
      </c>
      <c r="H67" t="s">
        <v>4903</v>
      </c>
      <c r="I67" t="s">
        <v>178</v>
      </c>
      <c r="J67" t="s">
        <v>4904</v>
      </c>
      <c r="K67" t="s">
        <v>4905</v>
      </c>
      <c r="L67" t="s">
        <v>4906</v>
      </c>
      <c r="M67" t="s">
        <v>174</v>
      </c>
      <c r="N67" t="s">
        <v>4907</v>
      </c>
      <c r="O67" t="s">
        <v>4910</v>
      </c>
      <c r="P67" t="s">
        <v>697</v>
      </c>
      <c r="Q67" s="51" t="str">
        <f t="shared" si="0"/>
        <v>3</v>
      </c>
      <c r="R67" s="51" t="str">
        <f>IF(M67="","",IF(AND(M67&lt;&gt;'Tabelas auxiliares'!$B$236,M67&lt;&gt;'Tabelas auxiliares'!$B$237,M67&lt;&gt;'Tabelas auxiliares'!$C$236,M67&lt;&gt;'Tabelas auxiliares'!$C$237),"FOLHA DE PESSOAL",IF(Q67='Tabelas auxiliares'!$A$237,"CUSTEIO",IF(Q67='Tabelas auxiliares'!$A$236,"INVESTIMENTO","ERRO - VERIFICAR"))))</f>
        <v>CUSTEIO</v>
      </c>
      <c r="S67" s="44">
        <v>12000</v>
      </c>
      <c r="U67" s="44">
        <v>12000</v>
      </c>
    </row>
    <row r="68" spans="1:21" x14ac:dyDescent="0.25">
      <c r="A68" t="s">
        <v>4898</v>
      </c>
      <c r="B68" t="s">
        <v>4899</v>
      </c>
      <c r="C68" t="s">
        <v>3682</v>
      </c>
      <c r="D68" t="s">
        <v>4900</v>
      </c>
      <c r="E68" t="s">
        <v>4915</v>
      </c>
      <c r="F68" t="s">
        <v>4902</v>
      </c>
      <c r="G68" t="s">
        <v>3064</v>
      </c>
      <c r="H68" t="s">
        <v>4903</v>
      </c>
      <c r="I68" t="s">
        <v>178</v>
      </c>
      <c r="J68" t="s">
        <v>4904</v>
      </c>
      <c r="K68" t="s">
        <v>4905</v>
      </c>
      <c r="L68" t="s">
        <v>4906</v>
      </c>
      <c r="M68" t="s">
        <v>174</v>
      </c>
      <c r="N68" t="s">
        <v>4907</v>
      </c>
      <c r="O68" t="s">
        <v>787</v>
      </c>
      <c r="P68" t="s">
        <v>676</v>
      </c>
      <c r="Q68" s="51" t="str">
        <f t="shared" ref="Q68:Q131" si="1">LEFT(O68,1)</f>
        <v>3</v>
      </c>
      <c r="R68" s="51" t="str">
        <f>IF(M68="","",IF(AND(M68&lt;&gt;'Tabelas auxiliares'!$B$236,M68&lt;&gt;'Tabelas auxiliares'!$B$237,M68&lt;&gt;'Tabelas auxiliares'!$C$236,M68&lt;&gt;'Tabelas auxiliares'!$C$237),"FOLHA DE PESSOAL",IF(Q68='Tabelas auxiliares'!$A$237,"CUSTEIO",IF(Q68='Tabelas auxiliares'!$A$236,"INVESTIMENTO","ERRO - VERIFICAR"))))</f>
        <v>CUSTEIO</v>
      </c>
      <c r="S68" s="44">
        <v>114000</v>
      </c>
      <c r="T68" s="44">
        <v>114000</v>
      </c>
    </row>
    <row r="69" spans="1:21" x14ac:dyDescent="0.25">
      <c r="A69" t="s">
        <v>4898</v>
      </c>
      <c r="B69" t="s">
        <v>4899</v>
      </c>
      <c r="C69" t="s">
        <v>3682</v>
      </c>
      <c r="D69" t="s">
        <v>4900</v>
      </c>
      <c r="E69" t="s">
        <v>4916</v>
      </c>
      <c r="F69" t="s">
        <v>4902</v>
      </c>
      <c r="G69" t="s">
        <v>3064</v>
      </c>
      <c r="H69" t="s">
        <v>4903</v>
      </c>
      <c r="I69" t="s">
        <v>178</v>
      </c>
      <c r="J69" t="s">
        <v>4904</v>
      </c>
      <c r="K69" t="s">
        <v>4905</v>
      </c>
      <c r="L69" t="s">
        <v>4906</v>
      </c>
      <c r="M69" t="s">
        <v>174</v>
      </c>
      <c r="N69" t="s">
        <v>4907</v>
      </c>
      <c r="O69" t="s">
        <v>719</v>
      </c>
      <c r="P69" t="s">
        <v>628</v>
      </c>
      <c r="Q69" s="51" t="str">
        <f t="shared" si="1"/>
        <v>3</v>
      </c>
      <c r="R69" s="51" t="str">
        <f>IF(M69="","",IF(AND(M69&lt;&gt;'Tabelas auxiliares'!$B$236,M69&lt;&gt;'Tabelas auxiliares'!$B$237,M69&lt;&gt;'Tabelas auxiliares'!$C$236,M69&lt;&gt;'Tabelas auxiliares'!$C$237),"FOLHA DE PESSOAL",IF(Q69='Tabelas auxiliares'!$A$237,"CUSTEIO",IF(Q69='Tabelas auxiliares'!$A$236,"INVESTIMENTO","ERRO - VERIFICAR"))))</f>
        <v>CUSTEIO</v>
      </c>
      <c r="S69" s="44">
        <v>119520</v>
      </c>
      <c r="T69" s="44">
        <v>87474.67</v>
      </c>
      <c r="U69" s="44">
        <v>32045.33</v>
      </c>
    </row>
    <row r="70" spans="1:21" x14ac:dyDescent="0.25">
      <c r="A70" t="s">
        <v>4898</v>
      </c>
      <c r="B70" t="s">
        <v>4899</v>
      </c>
      <c r="C70" t="s">
        <v>3682</v>
      </c>
      <c r="D70" t="s">
        <v>4900</v>
      </c>
      <c r="E70" t="s">
        <v>4917</v>
      </c>
      <c r="F70" t="s">
        <v>4912</v>
      </c>
      <c r="G70" t="s">
        <v>3064</v>
      </c>
      <c r="H70" t="s">
        <v>4903</v>
      </c>
      <c r="I70" t="s">
        <v>178</v>
      </c>
      <c r="J70" t="s">
        <v>4904</v>
      </c>
      <c r="K70" t="s">
        <v>4905</v>
      </c>
      <c r="L70" t="s">
        <v>4906</v>
      </c>
      <c r="M70" t="s">
        <v>174</v>
      </c>
      <c r="N70" t="s">
        <v>4907</v>
      </c>
      <c r="O70" t="s">
        <v>787</v>
      </c>
      <c r="P70" t="s">
        <v>676</v>
      </c>
      <c r="Q70" s="51" t="str">
        <f t="shared" si="1"/>
        <v>3</v>
      </c>
      <c r="R70" s="51" t="str">
        <f>IF(M70="","",IF(AND(M70&lt;&gt;'Tabelas auxiliares'!$B$236,M70&lt;&gt;'Tabelas auxiliares'!$B$237,M70&lt;&gt;'Tabelas auxiliares'!$C$236,M70&lt;&gt;'Tabelas auxiliares'!$C$237),"FOLHA DE PESSOAL",IF(Q70='Tabelas auxiliares'!$A$237,"CUSTEIO",IF(Q70='Tabelas auxiliares'!$A$236,"INVESTIMENTO","ERRO - VERIFICAR"))))</f>
        <v>CUSTEIO</v>
      </c>
      <c r="S70" s="44">
        <v>171000</v>
      </c>
      <c r="T70" s="44">
        <v>171000</v>
      </c>
    </row>
    <row r="71" spans="1:21" x14ac:dyDescent="0.25">
      <c r="A71" t="s">
        <v>4898</v>
      </c>
      <c r="B71" t="s">
        <v>4899</v>
      </c>
      <c r="C71" t="s">
        <v>3682</v>
      </c>
      <c r="D71" t="s">
        <v>4900</v>
      </c>
      <c r="E71" t="s">
        <v>4918</v>
      </c>
      <c r="F71" t="s">
        <v>4912</v>
      </c>
      <c r="G71" t="s">
        <v>3064</v>
      </c>
      <c r="H71" t="s">
        <v>4903</v>
      </c>
      <c r="I71" t="s">
        <v>178</v>
      </c>
      <c r="J71" t="s">
        <v>4904</v>
      </c>
      <c r="K71" t="s">
        <v>4905</v>
      </c>
      <c r="L71" t="s">
        <v>4906</v>
      </c>
      <c r="M71" t="s">
        <v>174</v>
      </c>
      <c r="N71" t="s">
        <v>4907</v>
      </c>
      <c r="O71" t="s">
        <v>719</v>
      </c>
      <c r="P71" t="s">
        <v>628</v>
      </c>
      <c r="Q71" s="51" t="str">
        <f t="shared" si="1"/>
        <v>3</v>
      </c>
      <c r="R71" s="51" t="str">
        <f>IF(M71="","",IF(AND(M71&lt;&gt;'Tabelas auxiliares'!$B$236,M71&lt;&gt;'Tabelas auxiliares'!$B$237,M71&lt;&gt;'Tabelas auxiliares'!$C$236,M71&lt;&gt;'Tabelas auxiliares'!$C$237),"FOLHA DE PESSOAL",IF(Q71='Tabelas auxiliares'!$A$237,"CUSTEIO",IF(Q71='Tabelas auxiliares'!$A$236,"INVESTIMENTO","ERRO - VERIFICAR"))))</f>
        <v>CUSTEIO</v>
      </c>
      <c r="S71" s="44">
        <v>179280</v>
      </c>
      <c r="T71" s="44">
        <v>179280</v>
      </c>
    </row>
    <row r="72" spans="1:21" x14ac:dyDescent="0.25">
      <c r="A72" t="s">
        <v>4898</v>
      </c>
      <c r="B72" t="s">
        <v>4899</v>
      </c>
      <c r="C72" t="s">
        <v>3682</v>
      </c>
      <c r="D72" t="s">
        <v>4900</v>
      </c>
      <c r="E72" t="s">
        <v>4919</v>
      </c>
      <c r="F72" t="s">
        <v>4902</v>
      </c>
      <c r="G72" t="s">
        <v>3064</v>
      </c>
      <c r="H72" t="s">
        <v>4903</v>
      </c>
      <c r="I72" t="s">
        <v>178</v>
      </c>
      <c r="J72" t="s">
        <v>4904</v>
      </c>
      <c r="K72" t="s">
        <v>4905</v>
      </c>
      <c r="L72" t="s">
        <v>4906</v>
      </c>
      <c r="M72" t="s">
        <v>174</v>
      </c>
      <c r="N72" t="s">
        <v>4907</v>
      </c>
      <c r="O72" t="s">
        <v>804</v>
      </c>
      <c r="P72" t="s">
        <v>691</v>
      </c>
      <c r="Q72" s="51" t="str">
        <f t="shared" si="1"/>
        <v>3</v>
      </c>
      <c r="R72" s="51" t="str">
        <f>IF(M72="","",IF(AND(M72&lt;&gt;'Tabelas auxiliares'!$B$236,M72&lt;&gt;'Tabelas auxiliares'!$B$237,M72&lt;&gt;'Tabelas auxiliares'!$C$236,M72&lt;&gt;'Tabelas auxiliares'!$C$237),"FOLHA DE PESSOAL",IF(Q72='Tabelas auxiliares'!$A$237,"CUSTEIO",IF(Q72='Tabelas auxiliares'!$A$236,"INVESTIMENTO","ERRO - VERIFICAR"))))</f>
        <v>CUSTEIO</v>
      </c>
      <c r="S72" s="44">
        <v>16188</v>
      </c>
      <c r="U72" s="44">
        <v>16188</v>
      </c>
    </row>
    <row r="73" spans="1:21" x14ac:dyDescent="0.25">
      <c r="A73" t="s">
        <v>4898</v>
      </c>
      <c r="B73" t="s">
        <v>4899</v>
      </c>
      <c r="C73" t="s">
        <v>3682</v>
      </c>
      <c r="D73" t="s">
        <v>4900</v>
      </c>
      <c r="E73" t="s">
        <v>4920</v>
      </c>
      <c r="F73" t="s">
        <v>4912</v>
      </c>
      <c r="G73" t="s">
        <v>3064</v>
      </c>
      <c r="H73" t="s">
        <v>4903</v>
      </c>
      <c r="I73" t="s">
        <v>178</v>
      </c>
      <c r="J73" t="s">
        <v>4904</v>
      </c>
      <c r="K73" t="s">
        <v>4905</v>
      </c>
      <c r="L73" t="s">
        <v>4906</v>
      </c>
      <c r="M73" t="s">
        <v>174</v>
      </c>
      <c r="N73" t="s">
        <v>4907</v>
      </c>
      <c r="O73" t="s">
        <v>804</v>
      </c>
      <c r="P73" t="s">
        <v>691</v>
      </c>
      <c r="Q73" s="51" t="str">
        <f t="shared" si="1"/>
        <v>3</v>
      </c>
      <c r="R73" s="51" t="str">
        <f>IF(M73="","",IF(AND(M73&lt;&gt;'Tabelas auxiliares'!$B$236,M73&lt;&gt;'Tabelas auxiliares'!$B$237,M73&lt;&gt;'Tabelas auxiliares'!$C$236,M73&lt;&gt;'Tabelas auxiliares'!$C$237),"FOLHA DE PESSOAL",IF(Q73='Tabelas auxiliares'!$A$237,"CUSTEIO",IF(Q73='Tabelas auxiliares'!$A$236,"INVESTIMENTO","ERRO - VERIFICAR"))))</f>
        <v>CUSTEIO</v>
      </c>
      <c r="S73" s="44">
        <v>24282</v>
      </c>
      <c r="U73" s="44">
        <v>24282</v>
      </c>
    </row>
    <row r="74" spans="1:21" x14ac:dyDescent="0.25">
      <c r="A74" t="s">
        <v>4898</v>
      </c>
      <c r="B74" t="s">
        <v>4899</v>
      </c>
      <c r="C74" t="s">
        <v>3682</v>
      </c>
      <c r="D74" t="s">
        <v>4921</v>
      </c>
      <c r="E74" t="s">
        <v>4922</v>
      </c>
      <c r="F74" t="s">
        <v>4923</v>
      </c>
      <c r="G74" t="s">
        <v>3064</v>
      </c>
      <c r="H74" t="s">
        <v>4903</v>
      </c>
      <c r="I74" t="s">
        <v>178</v>
      </c>
      <c r="J74" t="s">
        <v>4904</v>
      </c>
      <c r="K74" t="s">
        <v>4905</v>
      </c>
      <c r="L74" t="s">
        <v>4906</v>
      </c>
      <c r="M74" t="s">
        <v>174</v>
      </c>
      <c r="N74" t="s">
        <v>4907</v>
      </c>
      <c r="O74" t="s">
        <v>779</v>
      </c>
      <c r="P74" t="s">
        <v>669</v>
      </c>
      <c r="Q74" s="51" t="str">
        <f t="shared" si="1"/>
        <v>3</v>
      </c>
      <c r="R74" s="51" t="str">
        <f>IF(M74="","",IF(AND(M74&lt;&gt;'Tabelas auxiliares'!$B$236,M74&lt;&gt;'Tabelas auxiliares'!$B$237,M74&lt;&gt;'Tabelas auxiliares'!$C$236,M74&lt;&gt;'Tabelas auxiliares'!$C$237),"FOLHA DE PESSOAL",IF(Q74='Tabelas auxiliares'!$A$237,"CUSTEIO",IF(Q74='Tabelas auxiliares'!$A$236,"INVESTIMENTO","ERRO - VERIFICAR"))))</f>
        <v>CUSTEIO</v>
      </c>
      <c r="S74" s="44">
        <v>79953.58</v>
      </c>
      <c r="T74" s="44">
        <v>79953.58</v>
      </c>
    </row>
    <row r="75" spans="1:21" x14ac:dyDescent="0.25">
      <c r="Q75" s="51" t="str">
        <f t="shared" si="1"/>
        <v/>
      </c>
      <c r="R75" s="51" t="str">
        <f>IF(M75="","",IF(AND(M75&lt;&gt;'Tabelas auxiliares'!$B$236,M75&lt;&gt;'Tabelas auxiliares'!$B$237,M75&lt;&gt;'Tabelas auxiliares'!$C$236,M75&lt;&gt;'Tabelas auxiliares'!$C$237),"FOLHA DE PESSOAL",IF(Q75='Tabelas auxiliares'!$A$237,"CUSTEIO",IF(Q75='Tabelas auxiliares'!$A$236,"INVESTIMENTO","ERRO - VERIFICAR"))))</f>
        <v/>
      </c>
    </row>
    <row r="76" spans="1:21" x14ac:dyDescent="0.25">
      <c r="Q76" s="51" t="str">
        <f t="shared" si="1"/>
        <v/>
      </c>
      <c r="R76" s="51" t="str">
        <f>IF(M76="","",IF(AND(M76&lt;&gt;'Tabelas auxiliares'!$B$236,M76&lt;&gt;'Tabelas auxiliares'!$B$237,M76&lt;&gt;'Tabelas auxiliares'!$C$236,M76&lt;&gt;'Tabelas auxiliares'!$C$237),"FOLHA DE PESSOAL",IF(Q76='Tabelas auxiliares'!$A$237,"CUSTEIO",IF(Q76='Tabelas auxiliares'!$A$236,"INVESTIMENTO","ERRO - VERIFICAR"))))</f>
        <v/>
      </c>
      <c r="S76" s="65"/>
    </row>
    <row r="77" spans="1:21" x14ac:dyDescent="0.25">
      <c r="Q77" s="51" t="str">
        <f t="shared" si="1"/>
        <v/>
      </c>
      <c r="R77" s="51" t="str">
        <f>IF(M77="","",IF(AND(M77&lt;&gt;'Tabelas auxiliares'!$B$236,M77&lt;&gt;'Tabelas auxiliares'!$B$237,M77&lt;&gt;'Tabelas auxiliares'!$C$236,M77&lt;&gt;'Tabelas auxiliares'!$C$237),"FOLHA DE PESSOAL",IF(Q77='Tabelas auxiliares'!$A$237,"CUSTEIO",IF(Q77='Tabelas auxiliares'!$A$236,"INVESTIMENTO","ERRO - VERIFICAR"))))</f>
        <v/>
      </c>
      <c r="S77" s="65"/>
    </row>
    <row r="78" spans="1:21" x14ac:dyDescent="0.25">
      <c r="Q78" s="51" t="str">
        <f t="shared" si="1"/>
        <v/>
      </c>
      <c r="R78" s="51" t="str">
        <f>IF(M78="","",IF(AND(M78&lt;&gt;'Tabelas auxiliares'!$B$236,M78&lt;&gt;'Tabelas auxiliares'!$B$237,M78&lt;&gt;'Tabelas auxiliares'!$C$236,M78&lt;&gt;'Tabelas auxiliares'!$C$237),"FOLHA DE PESSOAL",IF(Q78='Tabelas auxiliares'!$A$237,"CUSTEIO",IF(Q78='Tabelas auxiliares'!$A$236,"INVESTIMENTO","ERRO - VERIFICAR"))))</f>
        <v/>
      </c>
      <c r="S78" s="65"/>
    </row>
    <row r="79" spans="1:21" x14ac:dyDescent="0.25">
      <c r="Q79" s="51" t="str">
        <f t="shared" si="1"/>
        <v/>
      </c>
      <c r="R79" s="51" t="str">
        <f>IF(M79="","",IF(AND(M79&lt;&gt;'Tabelas auxiliares'!$B$236,M79&lt;&gt;'Tabelas auxiliares'!$B$237,M79&lt;&gt;'Tabelas auxiliares'!$C$236,M79&lt;&gt;'Tabelas auxiliares'!$C$237),"FOLHA DE PESSOAL",IF(Q79='Tabelas auxiliares'!$A$237,"CUSTEIO",IF(Q79='Tabelas auxiliares'!$A$236,"INVESTIMENTO","ERRO - VERIFICAR"))))</f>
        <v/>
      </c>
      <c r="S79" s="65"/>
    </row>
    <row r="80" spans="1:21" x14ac:dyDescent="0.25">
      <c r="Q80" s="51" t="str">
        <f t="shared" si="1"/>
        <v/>
      </c>
      <c r="R80" s="51" t="str">
        <f>IF(M80="","",IF(AND(M80&lt;&gt;'Tabelas auxiliares'!$B$236,M80&lt;&gt;'Tabelas auxiliares'!$B$237,M80&lt;&gt;'Tabelas auxiliares'!$C$236,M80&lt;&gt;'Tabelas auxiliares'!$C$237),"FOLHA DE PESSOAL",IF(Q80='Tabelas auxiliares'!$A$237,"CUSTEIO",IF(Q80='Tabelas auxiliares'!$A$236,"INVESTIMENTO","ERRO - VERIFICAR"))))</f>
        <v/>
      </c>
      <c r="S80" s="65"/>
    </row>
    <row r="81" spans="17:19" x14ac:dyDescent="0.25">
      <c r="Q81" s="51" t="str">
        <f t="shared" si="1"/>
        <v/>
      </c>
      <c r="R81" s="51" t="str">
        <f>IF(M81="","",IF(AND(M81&lt;&gt;'Tabelas auxiliares'!$B$236,M81&lt;&gt;'Tabelas auxiliares'!$B$237,M81&lt;&gt;'Tabelas auxiliares'!$C$236,M81&lt;&gt;'Tabelas auxiliares'!$C$237),"FOLHA DE PESSOAL",IF(Q81='Tabelas auxiliares'!$A$237,"CUSTEIO",IF(Q81='Tabelas auxiliares'!$A$236,"INVESTIMENTO","ERRO - VERIFICAR"))))</f>
        <v/>
      </c>
      <c r="S81" s="65"/>
    </row>
    <row r="82" spans="17:19" x14ac:dyDescent="0.25">
      <c r="Q82" s="51" t="str">
        <f t="shared" si="1"/>
        <v/>
      </c>
      <c r="R82" s="51" t="str">
        <f>IF(M82="","",IF(AND(M82&lt;&gt;'Tabelas auxiliares'!$B$236,M82&lt;&gt;'Tabelas auxiliares'!$B$237,M82&lt;&gt;'Tabelas auxiliares'!$C$236,M82&lt;&gt;'Tabelas auxiliares'!$C$237),"FOLHA DE PESSOAL",IF(Q82='Tabelas auxiliares'!$A$237,"CUSTEIO",IF(Q82='Tabelas auxiliares'!$A$236,"INVESTIMENTO","ERRO - VERIFICAR"))))</f>
        <v/>
      </c>
      <c r="S82" s="65"/>
    </row>
    <row r="83" spans="17:19" x14ac:dyDescent="0.25">
      <c r="Q83" s="51" t="str">
        <f t="shared" si="1"/>
        <v/>
      </c>
      <c r="R83" s="51" t="str">
        <f>IF(M83="","",IF(AND(M83&lt;&gt;'Tabelas auxiliares'!$B$236,M83&lt;&gt;'Tabelas auxiliares'!$B$237,M83&lt;&gt;'Tabelas auxiliares'!$C$236,M83&lt;&gt;'Tabelas auxiliares'!$C$237),"FOLHA DE PESSOAL",IF(Q83='Tabelas auxiliares'!$A$237,"CUSTEIO",IF(Q83='Tabelas auxiliares'!$A$236,"INVESTIMENTO","ERRO - VERIFICAR"))))</f>
        <v/>
      </c>
      <c r="S83" s="65"/>
    </row>
    <row r="84" spans="17:19" x14ac:dyDescent="0.25">
      <c r="Q84" s="51" t="str">
        <f t="shared" si="1"/>
        <v/>
      </c>
      <c r="R84" s="51" t="str">
        <f>IF(M84="","",IF(AND(M84&lt;&gt;'Tabelas auxiliares'!$B$236,M84&lt;&gt;'Tabelas auxiliares'!$B$237,M84&lt;&gt;'Tabelas auxiliares'!$C$236,M84&lt;&gt;'Tabelas auxiliares'!$C$237),"FOLHA DE PESSOAL",IF(Q84='Tabelas auxiliares'!$A$237,"CUSTEIO",IF(Q84='Tabelas auxiliares'!$A$236,"INVESTIMENTO","ERRO - VERIFICAR"))))</f>
        <v/>
      </c>
      <c r="S84" s="65"/>
    </row>
    <row r="85" spans="17:19" x14ac:dyDescent="0.25">
      <c r="Q85" s="51" t="str">
        <f t="shared" si="1"/>
        <v/>
      </c>
      <c r="R85" s="51" t="str">
        <f>IF(M85="","",IF(AND(M85&lt;&gt;'Tabelas auxiliares'!$B$236,M85&lt;&gt;'Tabelas auxiliares'!$B$237,M85&lt;&gt;'Tabelas auxiliares'!$C$236,M85&lt;&gt;'Tabelas auxiliares'!$C$237),"FOLHA DE PESSOAL",IF(Q85='Tabelas auxiliares'!$A$237,"CUSTEIO",IF(Q85='Tabelas auxiliares'!$A$236,"INVESTIMENTO","ERRO - VERIFICAR"))))</f>
        <v/>
      </c>
      <c r="S85" s="65"/>
    </row>
    <row r="86" spans="17:19" x14ac:dyDescent="0.25">
      <c r="Q86" s="51" t="str">
        <f t="shared" si="1"/>
        <v/>
      </c>
      <c r="R86" s="51" t="str">
        <f>IF(M86="","",IF(AND(M86&lt;&gt;'Tabelas auxiliares'!$B$236,M86&lt;&gt;'Tabelas auxiliares'!$B$237,M86&lt;&gt;'Tabelas auxiliares'!$C$236,M86&lt;&gt;'Tabelas auxiliares'!$C$237),"FOLHA DE PESSOAL",IF(Q86='Tabelas auxiliares'!$A$237,"CUSTEIO",IF(Q86='Tabelas auxiliares'!$A$236,"INVESTIMENTO","ERRO - VERIFICAR"))))</f>
        <v/>
      </c>
      <c r="S86" s="65"/>
    </row>
    <row r="87" spans="17:19" x14ac:dyDescent="0.25">
      <c r="Q87" s="51" t="str">
        <f t="shared" si="1"/>
        <v/>
      </c>
      <c r="R87" s="51" t="str">
        <f>IF(M87="","",IF(AND(M87&lt;&gt;'Tabelas auxiliares'!$B$236,M87&lt;&gt;'Tabelas auxiliares'!$B$237,M87&lt;&gt;'Tabelas auxiliares'!$C$236,M87&lt;&gt;'Tabelas auxiliares'!$C$237),"FOLHA DE PESSOAL",IF(Q87='Tabelas auxiliares'!$A$237,"CUSTEIO",IF(Q87='Tabelas auxiliares'!$A$236,"INVESTIMENTO","ERRO - VERIFICAR"))))</f>
        <v/>
      </c>
      <c r="S87" s="65"/>
    </row>
    <row r="88" spans="17:19" x14ac:dyDescent="0.25">
      <c r="Q88" s="51" t="str">
        <f t="shared" si="1"/>
        <v/>
      </c>
      <c r="R88" s="51" t="str">
        <f>IF(M88="","",IF(AND(M88&lt;&gt;'Tabelas auxiliares'!$B$236,M88&lt;&gt;'Tabelas auxiliares'!$B$237,M88&lt;&gt;'Tabelas auxiliares'!$C$236,M88&lt;&gt;'Tabelas auxiliares'!$C$237),"FOLHA DE PESSOAL",IF(Q88='Tabelas auxiliares'!$A$237,"CUSTEIO",IF(Q88='Tabelas auxiliares'!$A$236,"INVESTIMENTO","ERRO - VERIFICAR"))))</f>
        <v/>
      </c>
      <c r="S88" s="65"/>
    </row>
    <row r="89" spans="17:19" x14ac:dyDescent="0.25">
      <c r="Q89" s="51" t="str">
        <f t="shared" si="1"/>
        <v/>
      </c>
      <c r="R89" s="51" t="str">
        <f>IF(M89="","",IF(AND(M89&lt;&gt;'Tabelas auxiliares'!$B$236,M89&lt;&gt;'Tabelas auxiliares'!$B$237,M89&lt;&gt;'Tabelas auxiliares'!$C$236,M89&lt;&gt;'Tabelas auxiliares'!$C$237),"FOLHA DE PESSOAL",IF(Q89='Tabelas auxiliares'!$A$237,"CUSTEIO",IF(Q89='Tabelas auxiliares'!$A$236,"INVESTIMENTO","ERRO - VERIFICAR"))))</f>
        <v/>
      </c>
      <c r="S89" s="65"/>
    </row>
    <row r="90" spans="17:19" x14ac:dyDescent="0.25">
      <c r="Q90" s="51" t="str">
        <f t="shared" si="1"/>
        <v/>
      </c>
      <c r="R90" s="51" t="str">
        <f>IF(M90="","",IF(AND(M90&lt;&gt;'Tabelas auxiliares'!$B$236,M90&lt;&gt;'Tabelas auxiliares'!$B$237,M90&lt;&gt;'Tabelas auxiliares'!$C$236,M90&lt;&gt;'Tabelas auxiliares'!$C$237),"FOLHA DE PESSOAL",IF(Q90='Tabelas auxiliares'!$A$237,"CUSTEIO",IF(Q90='Tabelas auxiliares'!$A$236,"INVESTIMENTO","ERRO - VERIFICAR"))))</f>
        <v/>
      </c>
      <c r="S90" s="65"/>
    </row>
    <row r="91" spans="17:19" x14ac:dyDescent="0.25">
      <c r="Q91" s="51" t="str">
        <f t="shared" si="1"/>
        <v/>
      </c>
      <c r="R91" s="51" t="str">
        <f>IF(M91="","",IF(AND(M91&lt;&gt;'Tabelas auxiliares'!$B$236,M91&lt;&gt;'Tabelas auxiliares'!$B$237,M91&lt;&gt;'Tabelas auxiliares'!$C$236,M91&lt;&gt;'Tabelas auxiliares'!$C$237),"FOLHA DE PESSOAL",IF(Q91='Tabelas auxiliares'!$A$237,"CUSTEIO",IF(Q91='Tabelas auxiliares'!$A$236,"INVESTIMENTO","ERRO - VERIFICAR"))))</f>
        <v/>
      </c>
      <c r="S91" s="65"/>
    </row>
    <row r="92" spans="17:19" x14ac:dyDescent="0.25">
      <c r="Q92" s="51" t="str">
        <f t="shared" si="1"/>
        <v/>
      </c>
      <c r="R92" s="51" t="str">
        <f>IF(M92="","",IF(AND(M92&lt;&gt;'Tabelas auxiliares'!$B$236,M92&lt;&gt;'Tabelas auxiliares'!$B$237,M92&lt;&gt;'Tabelas auxiliares'!$C$236,M92&lt;&gt;'Tabelas auxiliares'!$C$237),"FOLHA DE PESSOAL",IF(Q92='Tabelas auxiliares'!$A$237,"CUSTEIO",IF(Q92='Tabelas auxiliares'!$A$236,"INVESTIMENTO","ERRO - VERIFICAR"))))</f>
        <v/>
      </c>
      <c r="S92" s="65"/>
    </row>
    <row r="93" spans="17:19" x14ac:dyDescent="0.25">
      <c r="Q93" s="51" t="str">
        <f t="shared" si="1"/>
        <v/>
      </c>
      <c r="R93" s="51" t="str">
        <f>IF(M93="","",IF(AND(M93&lt;&gt;'Tabelas auxiliares'!$B$236,M93&lt;&gt;'Tabelas auxiliares'!$B$237,M93&lt;&gt;'Tabelas auxiliares'!$C$236,M93&lt;&gt;'Tabelas auxiliares'!$C$237),"FOLHA DE PESSOAL",IF(Q93='Tabelas auxiliares'!$A$237,"CUSTEIO",IF(Q93='Tabelas auxiliares'!$A$236,"INVESTIMENTO","ERRO - VERIFICAR"))))</f>
        <v/>
      </c>
      <c r="S93" s="65"/>
    </row>
    <row r="94" spans="17:19" x14ac:dyDescent="0.25">
      <c r="Q94" s="51" t="str">
        <f t="shared" si="1"/>
        <v/>
      </c>
      <c r="R94" s="51" t="str">
        <f>IF(M94="","",IF(AND(M94&lt;&gt;'Tabelas auxiliares'!$B$236,M94&lt;&gt;'Tabelas auxiliares'!$B$237,M94&lt;&gt;'Tabelas auxiliares'!$C$236,M94&lt;&gt;'Tabelas auxiliares'!$C$237),"FOLHA DE PESSOAL",IF(Q94='Tabelas auxiliares'!$A$237,"CUSTEIO",IF(Q94='Tabelas auxiliares'!$A$236,"INVESTIMENTO","ERRO - VERIFICAR"))))</f>
        <v/>
      </c>
      <c r="S94" s="65"/>
    </row>
    <row r="95" spans="17:19" x14ac:dyDescent="0.25">
      <c r="Q95" s="51" t="str">
        <f t="shared" si="1"/>
        <v/>
      </c>
      <c r="R95" s="51" t="str">
        <f>IF(M95="","",IF(AND(M95&lt;&gt;'Tabelas auxiliares'!$B$236,M95&lt;&gt;'Tabelas auxiliares'!$B$237,M95&lt;&gt;'Tabelas auxiliares'!$C$236,M95&lt;&gt;'Tabelas auxiliares'!$C$237),"FOLHA DE PESSOAL",IF(Q95='Tabelas auxiliares'!$A$237,"CUSTEIO",IF(Q95='Tabelas auxiliares'!$A$236,"INVESTIMENTO","ERRO - VERIFICAR"))))</f>
        <v/>
      </c>
      <c r="S95" s="65"/>
    </row>
    <row r="96" spans="17:19" x14ac:dyDescent="0.25">
      <c r="Q96" s="51" t="str">
        <f t="shared" si="1"/>
        <v/>
      </c>
      <c r="R96" s="51" t="str">
        <f>IF(M96="","",IF(AND(M96&lt;&gt;'Tabelas auxiliares'!$B$236,M96&lt;&gt;'Tabelas auxiliares'!$B$237,M96&lt;&gt;'Tabelas auxiliares'!$C$236,M96&lt;&gt;'Tabelas auxiliares'!$C$237),"FOLHA DE PESSOAL",IF(Q96='Tabelas auxiliares'!$A$237,"CUSTEIO",IF(Q96='Tabelas auxiliares'!$A$236,"INVESTIMENTO","ERRO - VERIFICAR"))))</f>
        <v/>
      </c>
      <c r="S96" s="65"/>
    </row>
    <row r="97" spans="17:21" x14ac:dyDescent="0.25">
      <c r="Q97" s="51" t="str">
        <f t="shared" si="1"/>
        <v/>
      </c>
      <c r="R97" s="51" t="str">
        <f>IF(M97="","",IF(AND(M97&lt;&gt;'Tabelas auxiliares'!$B$236,M97&lt;&gt;'Tabelas auxiliares'!$B$237,M97&lt;&gt;'Tabelas auxiliares'!$C$236,M97&lt;&gt;'Tabelas auxiliares'!$C$237),"FOLHA DE PESSOAL",IF(Q97='Tabelas auxiliares'!$A$237,"CUSTEIO",IF(Q97='Tabelas auxiliares'!$A$236,"INVESTIMENTO","ERRO - VERIFICAR"))))</f>
        <v/>
      </c>
      <c r="S97" s="65"/>
      <c r="U97" s="44"/>
    </row>
    <row r="98" spans="17:21" x14ac:dyDescent="0.25">
      <c r="Q98" s="51" t="str">
        <f t="shared" si="1"/>
        <v/>
      </c>
      <c r="R98" s="51" t="str">
        <f>IF(M98="","",IF(AND(M98&lt;&gt;'Tabelas auxiliares'!$B$236,M98&lt;&gt;'Tabelas auxiliares'!$B$237,M98&lt;&gt;'Tabelas auxiliares'!$C$236,M98&lt;&gt;'Tabelas auxiliares'!$C$237),"FOLHA DE PESSOAL",IF(Q98='Tabelas auxiliares'!$A$237,"CUSTEIO",IF(Q98='Tabelas auxiliares'!$A$236,"INVESTIMENTO","ERRO - VERIFICAR"))))</f>
        <v/>
      </c>
      <c r="S98" s="65"/>
    </row>
    <row r="99" spans="17:21" x14ac:dyDescent="0.25">
      <c r="Q99" s="51" t="str">
        <f t="shared" si="1"/>
        <v/>
      </c>
      <c r="R99" s="51" t="str">
        <f>IF(M99="","",IF(AND(M99&lt;&gt;'Tabelas auxiliares'!$B$236,M99&lt;&gt;'Tabelas auxiliares'!$B$237,M99&lt;&gt;'Tabelas auxiliares'!$C$236,M99&lt;&gt;'Tabelas auxiliares'!$C$237),"FOLHA DE PESSOAL",IF(Q99='Tabelas auxiliares'!$A$237,"CUSTEIO",IF(Q99='Tabelas auxiliares'!$A$236,"INVESTIMENTO","ERRO - VERIFICAR"))))</f>
        <v/>
      </c>
      <c r="S99" s="65"/>
    </row>
    <row r="100" spans="17:21" x14ac:dyDescent="0.25">
      <c r="Q100" s="51" t="str">
        <f t="shared" si="1"/>
        <v/>
      </c>
      <c r="R100" s="51" t="str">
        <f>IF(M100="","",IF(AND(M100&lt;&gt;'Tabelas auxiliares'!$B$236,M100&lt;&gt;'Tabelas auxiliares'!$B$237,M100&lt;&gt;'Tabelas auxiliares'!$C$236,M100&lt;&gt;'Tabelas auxiliares'!$C$237),"FOLHA DE PESSOAL",IF(Q100='Tabelas auxiliares'!$A$237,"CUSTEIO",IF(Q100='Tabelas auxiliares'!$A$236,"INVESTIMENTO","ERRO - VERIFICAR"))))</f>
        <v/>
      </c>
      <c r="S100" s="65"/>
    </row>
    <row r="101" spans="17:21" x14ac:dyDescent="0.25">
      <c r="Q101" s="51" t="str">
        <f t="shared" si="1"/>
        <v/>
      </c>
      <c r="R101" s="51" t="str">
        <f>IF(M101="","",IF(AND(M101&lt;&gt;'Tabelas auxiliares'!$B$236,M101&lt;&gt;'Tabelas auxiliares'!$B$237,M101&lt;&gt;'Tabelas auxiliares'!$C$236,M101&lt;&gt;'Tabelas auxiliares'!$C$237),"FOLHA DE PESSOAL",IF(Q101='Tabelas auxiliares'!$A$237,"CUSTEIO",IF(Q101='Tabelas auxiliares'!$A$236,"INVESTIMENTO","ERRO - VERIFICAR"))))</f>
        <v/>
      </c>
      <c r="S101" s="65"/>
    </row>
    <row r="102" spans="17:21" x14ac:dyDescent="0.25">
      <c r="Q102" s="51" t="str">
        <f t="shared" si="1"/>
        <v/>
      </c>
      <c r="R102" s="51" t="str">
        <f>IF(M102="","",IF(AND(M102&lt;&gt;'Tabelas auxiliares'!$B$236,M102&lt;&gt;'Tabelas auxiliares'!$B$237,M102&lt;&gt;'Tabelas auxiliares'!$C$236,M102&lt;&gt;'Tabelas auxiliares'!$C$237),"FOLHA DE PESSOAL",IF(Q102='Tabelas auxiliares'!$A$237,"CUSTEIO",IF(Q102='Tabelas auxiliares'!$A$236,"INVESTIMENTO","ERRO - VERIFICAR"))))</f>
        <v/>
      </c>
      <c r="S102" s="65"/>
    </row>
    <row r="103" spans="17:21" x14ac:dyDescent="0.25">
      <c r="Q103" s="51" t="str">
        <f t="shared" si="1"/>
        <v/>
      </c>
      <c r="R103" s="51" t="str">
        <f>IF(M103="","",IF(AND(M103&lt;&gt;'Tabelas auxiliares'!$B$236,M103&lt;&gt;'Tabelas auxiliares'!$B$237,M103&lt;&gt;'Tabelas auxiliares'!$C$236,M103&lt;&gt;'Tabelas auxiliares'!$C$237),"FOLHA DE PESSOAL",IF(Q103='Tabelas auxiliares'!$A$237,"CUSTEIO",IF(Q103='Tabelas auxiliares'!$A$236,"INVESTIMENTO","ERRO - VERIFICAR"))))</f>
        <v/>
      </c>
      <c r="S103" s="66"/>
      <c r="U103" s="44"/>
    </row>
    <row r="104" spans="17:21" x14ac:dyDescent="0.25">
      <c r="Q104" s="51" t="str">
        <f t="shared" si="1"/>
        <v/>
      </c>
      <c r="R104" s="51" t="str">
        <f>IF(M104="","",IF(AND(M104&lt;&gt;'Tabelas auxiliares'!$B$236,M104&lt;&gt;'Tabelas auxiliares'!$B$237,M104&lt;&gt;'Tabelas auxiliares'!$C$236,M104&lt;&gt;'Tabelas auxiliares'!$C$237),"FOLHA DE PESSOAL",IF(Q104='Tabelas auxiliares'!$A$237,"CUSTEIO",IF(Q104='Tabelas auxiliares'!$A$236,"INVESTIMENTO","ERRO - VERIFICAR"))))</f>
        <v/>
      </c>
      <c r="S104" s="65"/>
    </row>
    <row r="105" spans="17:21" x14ac:dyDescent="0.25">
      <c r="Q105" s="51" t="str">
        <f t="shared" si="1"/>
        <v/>
      </c>
      <c r="R105" s="51" t="str">
        <f>IF(M105="","",IF(AND(M105&lt;&gt;'Tabelas auxiliares'!$B$236,M105&lt;&gt;'Tabelas auxiliares'!$B$237,M105&lt;&gt;'Tabelas auxiliares'!$C$236,M105&lt;&gt;'Tabelas auxiliares'!$C$237),"FOLHA DE PESSOAL",IF(Q105='Tabelas auxiliares'!$A$237,"CUSTEIO",IF(Q105='Tabelas auxiliares'!$A$236,"INVESTIMENTO","ERRO - VERIFICAR"))))</f>
        <v/>
      </c>
      <c r="S105" s="65"/>
      <c r="U105" s="44"/>
    </row>
    <row r="106" spans="17:21" x14ac:dyDescent="0.25">
      <c r="Q106" s="51" t="str">
        <f t="shared" si="1"/>
        <v/>
      </c>
      <c r="R106" s="51" t="str">
        <f>IF(M106="","",IF(AND(M106&lt;&gt;'Tabelas auxiliares'!$B$236,M106&lt;&gt;'Tabelas auxiliares'!$B$237,M106&lt;&gt;'Tabelas auxiliares'!$C$236,M106&lt;&gt;'Tabelas auxiliares'!$C$237),"FOLHA DE PESSOAL",IF(Q106='Tabelas auxiliares'!$A$237,"CUSTEIO",IF(Q106='Tabelas auxiliares'!$A$236,"INVESTIMENTO","ERRO - VERIFICAR"))))</f>
        <v/>
      </c>
      <c r="S106" s="65"/>
      <c r="U106" s="44"/>
    </row>
    <row r="107" spans="17:21" x14ac:dyDescent="0.25">
      <c r="Q107" s="51" t="str">
        <f t="shared" si="1"/>
        <v/>
      </c>
      <c r="R107" s="51" t="str">
        <f>IF(M107="","",IF(AND(M107&lt;&gt;'Tabelas auxiliares'!$B$236,M107&lt;&gt;'Tabelas auxiliares'!$B$237,M107&lt;&gt;'Tabelas auxiliares'!$C$236,M107&lt;&gt;'Tabelas auxiliares'!$C$237),"FOLHA DE PESSOAL",IF(Q107='Tabelas auxiliares'!$A$237,"CUSTEIO",IF(Q107='Tabelas auxiliares'!$A$236,"INVESTIMENTO","ERRO - VERIFICAR"))))</f>
        <v/>
      </c>
      <c r="S107" s="65"/>
      <c r="U107" s="44"/>
    </row>
    <row r="108" spans="17:21" x14ac:dyDescent="0.25">
      <c r="Q108" s="51" t="str">
        <f t="shared" si="1"/>
        <v/>
      </c>
      <c r="R108" s="51" t="str">
        <f>IF(M108="","",IF(AND(M108&lt;&gt;'Tabelas auxiliares'!$B$236,M108&lt;&gt;'Tabelas auxiliares'!$B$237,M108&lt;&gt;'Tabelas auxiliares'!$C$236,M108&lt;&gt;'Tabelas auxiliares'!$C$237),"FOLHA DE PESSOAL",IF(Q108='Tabelas auxiliares'!$A$237,"CUSTEIO",IF(Q108='Tabelas auxiliares'!$A$236,"INVESTIMENTO","ERRO - VERIFICAR"))))</f>
        <v/>
      </c>
      <c r="S108" s="65"/>
    </row>
    <row r="109" spans="17:21" x14ac:dyDescent="0.25">
      <c r="Q109" s="51" t="str">
        <f t="shared" si="1"/>
        <v/>
      </c>
      <c r="R109" s="51" t="str">
        <f>IF(M109="","",IF(AND(M109&lt;&gt;'Tabelas auxiliares'!$B$236,M109&lt;&gt;'Tabelas auxiliares'!$B$237,M109&lt;&gt;'Tabelas auxiliares'!$C$236,M109&lt;&gt;'Tabelas auxiliares'!$C$237),"FOLHA DE PESSOAL",IF(Q109='Tabelas auxiliares'!$A$237,"CUSTEIO",IF(Q109='Tabelas auxiliares'!$A$236,"INVESTIMENTO","ERRO - VERIFICAR"))))</f>
        <v/>
      </c>
      <c r="S109" s="65"/>
    </row>
    <row r="110" spans="17:21" x14ac:dyDescent="0.25">
      <c r="Q110" s="51" t="str">
        <f t="shared" si="1"/>
        <v/>
      </c>
      <c r="R110" s="51" t="str">
        <f>IF(M110="","",IF(AND(M110&lt;&gt;'Tabelas auxiliares'!$B$236,M110&lt;&gt;'Tabelas auxiliares'!$B$237,M110&lt;&gt;'Tabelas auxiliares'!$C$236,M110&lt;&gt;'Tabelas auxiliares'!$C$237),"FOLHA DE PESSOAL",IF(Q110='Tabelas auxiliares'!$A$237,"CUSTEIO",IF(Q110='Tabelas auxiliares'!$A$236,"INVESTIMENTO","ERRO - VERIFICAR"))))</f>
        <v/>
      </c>
      <c r="S110" s="65"/>
    </row>
    <row r="111" spans="17:21" x14ac:dyDescent="0.25">
      <c r="Q111" s="51" t="str">
        <f t="shared" si="1"/>
        <v/>
      </c>
      <c r="R111" s="51" t="str">
        <f>IF(M111="","",IF(AND(M111&lt;&gt;'Tabelas auxiliares'!$B$236,M111&lt;&gt;'Tabelas auxiliares'!$B$237,M111&lt;&gt;'Tabelas auxiliares'!$C$236,M111&lt;&gt;'Tabelas auxiliares'!$C$237),"FOLHA DE PESSOAL",IF(Q111='Tabelas auxiliares'!$A$237,"CUSTEIO",IF(Q111='Tabelas auxiliares'!$A$236,"INVESTIMENTO","ERRO - VERIFICAR"))))</f>
        <v/>
      </c>
      <c r="S111" s="66"/>
    </row>
    <row r="112" spans="17:21" x14ac:dyDescent="0.25">
      <c r="Q112" s="51" t="str">
        <f t="shared" si="1"/>
        <v/>
      </c>
      <c r="R112" s="51" t="str">
        <f>IF(M112="","",IF(AND(M112&lt;&gt;'Tabelas auxiliares'!$B$236,M112&lt;&gt;'Tabelas auxiliares'!$B$237,M112&lt;&gt;'Tabelas auxiliares'!$C$236,M112&lt;&gt;'Tabelas auxiliares'!$C$237),"FOLHA DE PESSOAL",IF(Q112='Tabelas auxiliares'!$A$237,"CUSTEIO",IF(Q112='Tabelas auxiliares'!$A$236,"INVESTIMENTO","ERRO - VERIFICAR"))))</f>
        <v/>
      </c>
      <c r="S112" s="66"/>
    </row>
    <row r="113" spans="17:19" x14ac:dyDescent="0.25">
      <c r="Q113" s="51" t="str">
        <f t="shared" si="1"/>
        <v/>
      </c>
      <c r="R113" s="51" t="str">
        <f>IF(M113="","",IF(AND(M113&lt;&gt;'Tabelas auxiliares'!$B$236,M113&lt;&gt;'Tabelas auxiliares'!$B$237,M113&lt;&gt;'Tabelas auxiliares'!$C$236,M113&lt;&gt;'Tabelas auxiliares'!$C$237),"FOLHA DE PESSOAL",IF(Q113='Tabelas auxiliares'!$A$237,"CUSTEIO",IF(Q113='Tabelas auxiliares'!$A$236,"INVESTIMENTO","ERRO - VERIFICAR"))))</f>
        <v/>
      </c>
      <c r="S113" s="66"/>
    </row>
    <row r="114" spans="17:19" x14ac:dyDescent="0.25">
      <c r="Q114" s="51" t="str">
        <f t="shared" si="1"/>
        <v/>
      </c>
      <c r="R114" s="51" t="str">
        <f>IF(M114="","",IF(AND(M114&lt;&gt;'Tabelas auxiliares'!$B$236,M114&lt;&gt;'Tabelas auxiliares'!$B$237,M114&lt;&gt;'Tabelas auxiliares'!$C$236,M114&lt;&gt;'Tabelas auxiliares'!$C$237),"FOLHA DE PESSOAL",IF(Q114='Tabelas auxiliares'!$A$237,"CUSTEIO",IF(Q114='Tabelas auxiliares'!$A$236,"INVESTIMENTO","ERRO - VERIFICAR"))))</f>
        <v/>
      </c>
      <c r="S114" s="66"/>
    </row>
    <row r="115" spans="17:19" x14ac:dyDescent="0.25">
      <c r="Q115" s="51" t="str">
        <f t="shared" si="1"/>
        <v/>
      </c>
      <c r="R115" s="51" t="str">
        <f>IF(M115="","",IF(AND(M115&lt;&gt;'Tabelas auxiliares'!$B$236,M115&lt;&gt;'Tabelas auxiliares'!$B$237,M115&lt;&gt;'Tabelas auxiliares'!$C$236,M115&lt;&gt;'Tabelas auxiliares'!$C$237),"FOLHA DE PESSOAL",IF(Q115='Tabelas auxiliares'!$A$237,"CUSTEIO",IF(Q115='Tabelas auxiliares'!$A$236,"INVESTIMENTO","ERRO - VERIFICAR"))))</f>
        <v/>
      </c>
      <c r="S115" s="66"/>
    </row>
    <row r="116" spans="17:19" x14ac:dyDescent="0.25">
      <c r="Q116" s="51" t="str">
        <f t="shared" si="1"/>
        <v/>
      </c>
      <c r="R116" s="51" t="str">
        <f>IF(M116="","",IF(AND(M116&lt;&gt;'Tabelas auxiliares'!$B$236,M116&lt;&gt;'Tabelas auxiliares'!$B$237,M116&lt;&gt;'Tabelas auxiliares'!$C$236,M116&lt;&gt;'Tabelas auxiliares'!$C$237),"FOLHA DE PESSOAL",IF(Q116='Tabelas auxiliares'!$A$237,"CUSTEIO",IF(Q116='Tabelas auxiliares'!$A$236,"INVESTIMENTO","ERRO - VERIFICAR"))))</f>
        <v/>
      </c>
      <c r="S116" s="66"/>
    </row>
    <row r="117" spans="17:19" x14ac:dyDescent="0.25">
      <c r="Q117" s="51" t="str">
        <f t="shared" si="1"/>
        <v/>
      </c>
      <c r="R117" s="51" t="str">
        <f>IF(M117="","",IF(AND(M117&lt;&gt;'Tabelas auxiliares'!$B$236,M117&lt;&gt;'Tabelas auxiliares'!$B$237,M117&lt;&gt;'Tabelas auxiliares'!$C$236,M117&lt;&gt;'Tabelas auxiliares'!$C$237),"FOLHA DE PESSOAL",IF(Q117='Tabelas auxiliares'!$A$237,"CUSTEIO",IF(Q117='Tabelas auxiliares'!$A$236,"INVESTIMENTO","ERRO - VERIFICAR"))))</f>
        <v/>
      </c>
      <c r="S117" s="66"/>
    </row>
    <row r="118" spans="17:19" x14ac:dyDescent="0.25">
      <c r="Q118" s="51" t="str">
        <f t="shared" si="1"/>
        <v/>
      </c>
      <c r="R118" s="51" t="str">
        <f>IF(M118="","",IF(AND(M118&lt;&gt;'Tabelas auxiliares'!$B$236,M118&lt;&gt;'Tabelas auxiliares'!$B$237,M118&lt;&gt;'Tabelas auxiliares'!$C$236,M118&lt;&gt;'Tabelas auxiliares'!$C$237),"FOLHA DE PESSOAL",IF(Q118='Tabelas auxiliares'!$A$237,"CUSTEIO",IF(Q118='Tabelas auxiliares'!$A$236,"INVESTIMENTO","ERRO - VERIFICAR"))))</f>
        <v/>
      </c>
      <c r="S118" s="66"/>
    </row>
    <row r="119" spans="17:19" x14ac:dyDescent="0.25">
      <c r="Q119" s="51" t="str">
        <f t="shared" si="1"/>
        <v/>
      </c>
      <c r="R119" s="51" t="str">
        <f>IF(M119="","",IF(AND(M119&lt;&gt;'Tabelas auxiliares'!$B$236,M119&lt;&gt;'Tabelas auxiliares'!$B$237,M119&lt;&gt;'Tabelas auxiliares'!$C$236,M119&lt;&gt;'Tabelas auxiliares'!$C$237),"FOLHA DE PESSOAL",IF(Q119='Tabelas auxiliares'!$A$237,"CUSTEIO",IF(Q119='Tabelas auxiliares'!$A$236,"INVESTIMENTO","ERRO - VERIFICAR"))))</f>
        <v/>
      </c>
      <c r="S119" s="66"/>
    </row>
    <row r="120" spans="17:19" x14ac:dyDescent="0.25">
      <c r="Q120" s="51" t="str">
        <f t="shared" si="1"/>
        <v/>
      </c>
      <c r="R120" s="51" t="str">
        <f>IF(M120="","",IF(AND(M120&lt;&gt;'Tabelas auxiliares'!$B$236,M120&lt;&gt;'Tabelas auxiliares'!$B$237,M120&lt;&gt;'Tabelas auxiliares'!$C$236,M120&lt;&gt;'Tabelas auxiliares'!$C$237),"FOLHA DE PESSOAL",IF(Q120='Tabelas auxiliares'!$A$237,"CUSTEIO",IF(Q120='Tabelas auxiliares'!$A$236,"INVESTIMENTO","ERRO - VERIFICAR"))))</f>
        <v/>
      </c>
      <c r="S120" s="66"/>
    </row>
    <row r="121" spans="17:19" x14ac:dyDescent="0.25">
      <c r="Q121" s="51" t="str">
        <f t="shared" si="1"/>
        <v/>
      </c>
      <c r="R121" s="51" t="str">
        <f>IF(M121="","",IF(AND(M121&lt;&gt;'Tabelas auxiliares'!$B$236,M121&lt;&gt;'Tabelas auxiliares'!$B$237,M121&lt;&gt;'Tabelas auxiliares'!$C$236,M121&lt;&gt;'Tabelas auxiliares'!$C$237),"FOLHA DE PESSOAL",IF(Q121='Tabelas auxiliares'!$A$237,"CUSTEIO",IF(Q121='Tabelas auxiliares'!$A$236,"INVESTIMENTO","ERRO - VERIFICAR"))))</f>
        <v/>
      </c>
      <c r="S121" s="66"/>
    </row>
    <row r="122" spans="17:19" x14ac:dyDescent="0.25">
      <c r="Q122" s="51" t="str">
        <f t="shared" si="1"/>
        <v/>
      </c>
      <c r="R122" s="51" t="str">
        <f>IF(M122="","",IF(AND(M122&lt;&gt;'Tabelas auxiliares'!$B$236,M122&lt;&gt;'Tabelas auxiliares'!$B$237,M122&lt;&gt;'Tabelas auxiliares'!$C$236,M122&lt;&gt;'Tabelas auxiliares'!$C$237),"FOLHA DE PESSOAL",IF(Q122='Tabelas auxiliares'!$A$237,"CUSTEIO",IF(Q122='Tabelas auxiliares'!$A$236,"INVESTIMENTO","ERRO - VERIFICAR"))))</f>
        <v/>
      </c>
      <c r="S122" s="66"/>
    </row>
    <row r="123" spans="17:19" x14ac:dyDescent="0.25">
      <c r="Q123" s="51" t="str">
        <f t="shared" si="1"/>
        <v/>
      </c>
      <c r="R123" s="51" t="str">
        <f>IF(M123="","",IF(AND(M123&lt;&gt;'Tabelas auxiliares'!$B$236,M123&lt;&gt;'Tabelas auxiliares'!$B$237,M123&lt;&gt;'Tabelas auxiliares'!$C$236,M123&lt;&gt;'Tabelas auxiliares'!$C$237),"FOLHA DE PESSOAL",IF(Q123='Tabelas auxiliares'!$A$237,"CUSTEIO",IF(Q123='Tabelas auxiliares'!$A$236,"INVESTIMENTO","ERRO - VERIFICAR"))))</f>
        <v/>
      </c>
      <c r="S123" s="66"/>
    </row>
    <row r="124" spans="17:19" x14ac:dyDescent="0.25">
      <c r="Q124" s="51" t="str">
        <f t="shared" si="1"/>
        <v/>
      </c>
      <c r="R124" s="51" t="str">
        <f>IF(M124="","",IF(AND(M124&lt;&gt;'Tabelas auxiliares'!$B$236,M124&lt;&gt;'Tabelas auxiliares'!$B$237,M124&lt;&gt;'Tabelas auxiliares'!$C$236,M124&lt;&gt;'Tabelas auxiliares'!$C$237),"FOLHA DE PESSOAL",IF(Q124='Tabelas auxiliares'!$A$237,"CUSTEIO",IF(Q124='Tabelas auxiliares'!$A$236,"INVESTIMENTO","ERRO - VERIFICAR"))))</f>
        <v/>
      </c>
      <c r="S124" s="66"/>
    </row>
    <row r="125" spans="17:19" x14ac:dyDescent="0.25">
      <c r="Q125" s="51" t="str">
        <f t="shared" si="1"/>
        <v/>
      </c>
      <c r="R125" s="51" t="str">
        <f>IF(M125="","",IF(AND(M125&lt;&gt;'Tabelas auxiliares'!$B$236,M125&lt;&gt;'Tabelas auxiliares'!$B$237,M125&lt;&gt;'Tabelas auxiliares'!$C$236,M125&lt;&gt;'Tabelas auxiliares'!$C$237),"FOLHA DE PESSOAL",IF(Q125='Tabelas auxiliares'!$A$237,"CUSTEIO",IF(Q125='Tabelas auxiliares'!$A$236,"INVESTIMENTO","ERRO - VERIFICAR"))))</f>
        <v/>
      </c>
      <c r="S125" s="66"/>
    </row>
    <row r="126" spans="17:19" x14ac:dyDescent="0.25">
      <c r="Q126" s="51" t="str">
        <f t="shared" si="1"/>
        <v/>
      </c>
      <c r="R126" s="51" t="str">
        <f>IF(M126="","",IF(AND(M126&lt;&gt;'Tabelas auxiliares'!$B$236,M126&lt;&gt;'Tabelas auxiliares'!$B$237,M126&lt;&gt;'Tabelas auxiliares'!$C$236,M126&lt;&gt;'Tabelas auxiliares'!$C$237),"FOLHA DE PESSOAL",IF(Q126='Tabelas auxiliares'!$A$237,"CUSTEIO",IF(Q126='Tabelas auxiliares'!$A$236,"INVESTIMENTO","ERRO - VERIFICAR"))))</f>
        <v/>
      </c>
      <c r="S126" s="66"/>
    </row>
    <row r="127" spans="17:19" x14ac:dyDescent="0.25">
      <c r="Q127" s="51" t="str">
        <f t="shared" si="1"/>
        <v/>
      </c>
      <c r="R127" s="51" t="str">
        <f>IF(M127="","",IF(AND(M127&lt;&gt;'Tabelas auxiliares'!$B$236,M127&lt;&gt;'Tabelas auxiliares'!$B$237,M127&lt;&gt;'Tabelas auxiliares'!$C$236,M127&lt;&gt;'Tabelas auxiliares'!$C$237),"FOLHA DE PESSOAL",IF(Q127='Tabelas auxiliares'!$A$237,"CUSTEIO",IF(Q127='Tabelas auxiliares'!$A$236,"INVESTIMENTO","ERRO - VERIFICAR"))))</f>
        <v/>
      </c>
      <c r="S127" s="66"/>
    </row>
    <row r="128" spans="17:19" x14ac:dyDescent="0.25">
      <c r="Q128" s="51" t="str">
        <f t="shared" si="1"/>
        <v/>
      </c>
      <c r="R128" s="51" t="str">
        <f>IF(M128="","",IF(AND(M128&lt;&gt;'Tabelas auxiliares'!$B$236,M128&lt;&gt;'Tabelas auxiliares'!$B$237,M128&lt;&gt;'Tabelas auxiliares'!$C$236,M128&lt;&gt;'Tabelas auxiliares'!$C$237),"FOLHA DE PESSOAL",IF(Q128='Tabelas auxiliares'!$A$237,"CUSTEIO",IF(Q128='Tabelas auxiliares'!$A$236,"INVESTIMENTO","ERRO - VERIFICAR"))))</f>
        <v/>
      </c>
      <c r="S128" s="66"/>
    </row>
    <row r="129" spans="17:19" x14ac:dyDescent="0.25">
      <c r="Q129" s="51" t="str">
        <f t="shared" si="1"/>
        <v/>
      </c>
      <c r="R129" s="51" t="str">
        <f>IF(M129="","",IF(AND(M129&lt;&gt;'Tabelas auxiliares'!$B$236,M129&lt;&gt;'Tabelas auxiliares'!$B$237,M129&lt;&gt;'Tabelas auxiliares'!$C$236,M129&lt;&gt;'Tabelas auxiliares'!$C$237),"FOLHA DE PESSOAL",IF(Q129='Tabelas auxiliares'!$A$237,"CUSTEIO",IF(Q129='Tabelas auxiliares'!$A$236,"INVESTIMENTO","ERRO - VERIFICAR"))))</f>
        <v/>
      </c>
      <c r="S129" s="66"/>
    </row>
    <row r="130" spans="17:19" x14ac:dyDescent="0.25">
      <c r="Q130" s="51" t="str">
        <f t="shared" si="1"/>
        <v/>
      </c>
      <c r="R130" s="51" t="str">
        <f>IF(M130="","",IF(AND(M130&lt;&gt;'Tabelas auxiliares'!$B$236,M130&lt;&gt;'Tabelas auxiliares'!$B$237,M130&lt;&gt;'Tabelas auxiliares'!$C$236,M130&lt;&gt;'Tabelas auxiliares'!$C$237),"FOLHA DE PESSOAL",IF(Q130='Tabelas auxiliares'!$A$237,"CUSTEIO",IF(Q130='Tabelas auxiliares'!$A$236,"INVESTIMENTO","ERRO - VERIFICAR"))))</f>
        <v/>
      </c>
      <c r="S130" s="66"/>
    </row>
    <row r="131" spans="17:19" x14ac:dyDescent="0.25">
      <c r="Q131" s="51" t="str">
        <f t="shared" si="1"/>
        <v/>
      </c>
      <c r="R131" s="51" t="str">
        <f>IF(M131="","",IF(AND(M131&lt;&gt;'Tabelas auxiliares'!$B$236,M131&lt;&gt;'Tabelas auxiliares'!$B$237,M131&lt;&gt;'Tabelas auxiliares'!$C$236,M131&lt;&gt;'Tabelas auxiliares'!$C$237),"FOLHA DE PESSOAL",IF(Q131='Tabelas auxiliares'!$A$237,"CUSTEIO",IF(Q131='Tabelas auxiliares'!$A$236,"INVESTIMENTO","ERRO - VERIFICAR"))))</f>
        <v/>
      </c>
      <c r="S131" s="66"/>
    </row>
    <row r="132" spans="17:19" x14ac:dyDescent="0.25">
      <c r="Q132" s="51" t="str">
        <f t="shared" ref="Q132:Q195" si="2">LEFT(O132,1)</f>
        <v/>
      </c>
      <c r="R132" s="51" t="str">
        <f>IF(M132="","",IF(AND(M132&lt;&gt;'Tabelas auxiliares'!$B$236,M132&lt;&gt;'Tabelas auxiliares'!$B$237,M132&lt;&gt;'Tabelas auxiliares'!$C$236,M132&lt;&gt;'Tabelas auxiliares'!$C$237),"FOLHA DE PESSOAL",IF(Q132='Tabelas auxiliares'!$A$237,"CUSTEIO",IF(Q132='Tabelas auxiliares'!$A$236,"INVESTIMENTO","ERRO - VERIFICAR"))))</f>
        <v/>
      </c>
      <c r="S132" s="66"/>
    </row>
    <row r="133" spans="17:19" x14ac:dyDescent="0.25">
      <c r="Q133" s="51" t="str">
        <f t="shared" si="2"/>
        <v/>
      </c>
      <c r="R133" s="51" t="str">
        <f>IF(M133="","",IF(AND(M133&lt;&gt;'Tabelas auxiliares'!$B$236,M133&lt;&gt;'Tabelas auxiliares'!$B$237,M133&lt;&gt;'Tabelas auxiliares'!$C$236,M133&lt;&gt;'Tabelas auxiliares'!$C$237),"FOLHA DE PESSOAL",IF(Q133='Tabelas auxiliares'!$A$237,"CUSTEIO",IF(Q133='Tabelas auxiliares'!$A$236,"INVESTIMENTO","ERRO - VERIFICAR"))))</f>
        <v/>
      </c>
      <c r="S133" s="66"/>
    </row>
    <row r="134" spans="17:19" x14ac:dyDescent="0.25">
      <c r="Q134" s="51" t="str">
        <f t="shared" si="2"/>
        <v/>
      </c>
      <c r="R134" s="51" t="str">
        <f>IF(M134="","",IF(AND(M134&lt;&gt;'Tabelas auxiliares'!$B$236,M134&lt;&gt;'Tabelas auxiliares'!$B$237,M134&lt;&gt;'Tabelas auxiliares'!$C$236,M134&lt;&gt;'Tabelas auxiliares'!$C$237),"FOLHA DE PESSOAL",IF(Q134='Tabelas auxiliares'!$A$237,"CUSTEIO",IF(Q134='Tabelas auxiliares'!$A$236,"INVESTIMENTO","ERRO - VERIFICAR"))))</f>
        <v/>
      </c>
      <c r="S134" s="66"/>
    </row>
    <row r="135" spans="17:19" x14ac:dyDescent="0.25">
      <c r="Q135" s="51" t="str">
        <f t="shared" si="2"/>
        <v/>
      </c>
      <c r="R135" s="51" t="str">
        <f>IF(M135="","",IF(AND(M135&lt;&gt;'Tabelas auxiliares'!$B$236,M135&lt;&gt;'Tabelas auxiliares'!$B$237,M135&lt;&gt;'Tabelas auxiliares'!$C$236,M135&lt;&gt;'Tabelas auxiliares'!$C$237),"FOLHA DE PESSOAL",IF(Q135='Tabelas auxiliares'!$A$237,"CUSTEIO",IF(Q135='Tabelas auxiliares'!$A$236,"INVESTIMENTO","ERRO - VERIFICAR"))))</f>
        <v/>
      </c>
      <c r="S135" s="66"/>
    </row>
    <row r="136" spans="17:19" x14ac:dyDescent="0.25">
      <c r="Q136" s="51" t="str">
        <f t="shared" si="2"/>
        <v/>
      </c>
      <c r="R136" s="51" t="str">
        <f>IF(M136="","",IF(AND(M136&lt;&gt;'Tabelas auxiliares'!$B$236,M136&lt;&gt;'Tabelas auxiliares'!$B$237,M136&lt;&gt;'Tabelas auxiliares'!$C$236,M136&lt;&gt;'Tabelas auxiliares'!$C$237),"FOLHA DE PESSOAL",IF(Q136='Tabelas auxiliares'!$A$237,"CUSTEIO",IF(Q136='Tabelas auxiliares'!$A$236,"INVESTIMENTO","ERRO - VERIFICAR"))))</f>
        <v/>
      </c>
      <c r="S136" s="66"/>
    </row>
    <row r="137" spans="17:19" x14ac:dyDescent="0.25">
      <c r="Q137" s="51" t="str">
        <f t="shared" si="2"/>
        <v/>
      </c>
      <c r="R137" s="51" t="str">
        <f>IF(M137="","",IF(AND(M137&lt;&gt;'Tabelas auxiliares'!$B$236,M137&lt;&gt;'Tabelas auxiliares'!$B$237,M137&lt;&gt;'Tabelas auxiliares'!$C$236,M137&lt;&gt;'Tabelas auxiliares'!$C$237),"FOLHA DE PESSOAL",IF(Q137='Tabelas auxiliares'!$A$237,"CUSTEIO",IF(Q137='Tabelas auxiliares'!$A$236,"INVESTIMENTO","ERRO - VERIFICAR"))))</f>
        <v/>
      </c>
      <c r="S137" s="66"/>
    </row>
    <row r="138" spans="17:19" x14ac:dyDescent="0.25">
      <c r="Q138" s="51" t="str">
        <f t="shared" si="2"/>
        <v/>
      </c>
      <c r="R138" s="51" t="str">
        <f>IF(M138="","",IF(AND(M138&lt;&gt;'Tabelas auxiliares'!$B$236,M138&lt;&gt;'Tabelas auxiliares'!$B$237,M138&lt;&gt;'Tabelas auxiliares'!$C$236,M138&lt;&gt;'Tabelas auxiliares'!$C$237),"FOLHA DE PESSOAL",IF(Q138='Tabelas auxiliares'!$A$237,"CUSTEIO",IF(Q138='Tabelas auxiliares'!$A$236,"INVESTIMENTO","ERRO - VERIFICAR"))))</f>
        <v/>
      </c>
      <c r="S138" s="66"/>
    </row>
    <row r="139" spans="17:19" x14ac:dyDescent="0.25">
      <c r="Q139" s="51" t="str">
        <f t="shared" si="2"/>
        <v/>
      </c>
      <c r="R139" s="51" t="str">
        <f>IF(M139="","",IF(AND(M139&lt;&gt;'Tabelas auxiliares'!$B$236,M139&lt;&gt;'Tabelas auxiliares'!$B$237,M139&lt;&gt;'Tabelas auxiliares'!$C$236,M139&lt;&gt;'Tabelas auxiliares'!$C$237),"FOLHA DE PESSOAL",IF(Q139='Tabelas auxiliares'!$A$237,"CUSTEIO",IF(Q139='Tabelas auxiliares'!$A$236,"INVESTIMENTO","ERRO - VERIFICAR"))))</f>
        <v/>
      </c>
      <c r="S139" s="66"/>
    </row>
    <row r="140" spans="17:19" x14ac:dyDescent="0.25">
      <c r="Q140" s="51" t="str">
        <f t="shared" si="2"/>
        <v/>
      </c>
      <c r="R140" s="51" t="str">
        <f>IF(M140="","",IF(AND(M140&lt;&gt;'Tabelas auxiliares'!$B$236,M140&lt;&gt;'Tabelas auxiliares'!$B$237,M140&lt;&gt;'Tabelas auxiliares'!$C$236,M140&lt;&gt;'Tabelas auxiliares'!$C$237),"FOLHA DE PESSOAL",IF(Q140='Tabelas auxiliares'!$A$237,"CUSTEIO",IF(Q140='Tabelas auxiliares'!$A$236,"INVESTIMENTO","ERRO - VERIFICAR"))))</f>
        <v/>
      </c>
      <c r="S140" s="66"/>
    </row>
    <row r="141" spans="17:19" x14ac:dyDescent="0.25">
      <c r="Q141" s="51" t="str">
        <f t="shared" si="2"/>
        <v/>
      </c>
      <c r="R141" s="51" t="str">
        <f>IF(M141="","",IF(AND(M141&lt;&gt;'Tabelas auxiliares'!$B$236,M141&lt;&gt;'Tabelas auxiliares'!$B$237,M141&lt;&gt;'Tabelas auxiliares'!$C$236,M141&lt;&gt;'Tabelas auxiliares'!$C$237),"FOLHA DE PESSOAL",IF(Q141='Tabelas auxiliares'!$A$237,"CUSTEIO",IF(Q141='Tabelas auxiliares'!$A$236,"INVESTIMENTO","ERRO - VERIFICAR"))))</f>
        <v/>
      </c>
      <c r="S141" s="66"/>
    </row>
    <row r="142" spans="17:19" x14ac:dyDescent="0.25">
      <c r="Q142" s="51" t="str">
        <f t="shared" si="2"/>
        <v/>
      </c>
      <c r="R142" s="51" t="str">
        <f>IF(M142="","",IF(AND(M142&lt;&gt;'Tabelas auxiliares'!$B$236,M142&lt;&gt;'Tabelas auxiliares'!$B$237,M142&lt;&gt;'Tabelas auxiliares'!$C$236,M142&lt;&gt;'Tabelas auxiliares'!$C$237),"FOLHA DE PESSOAL",IF(Q142='Tabelas auxiliares'!$A$237,"CUSTEIO",IF(Q142='Tabelas auxiliares'!$A$236,"INVESTIMENTO","ERRO - VERIFICAR"))))</f>
        <v/>
      </c>
      <c r="S142" s="66"/>
    </row>
    <row r="143" spans="17:19" x14ac:dyDescent="0.25">
      <c r="Q143" s="51" t="str">
        <f t="shared" si="2"/>
        <v/>
      </c>
      <c r="R143" s="51" t="str">
        <f>IF(M143="","",IF(AND(M143&lt;&gt;'Tabelas auxiliares'!$B$236,M143&lt;&gt;'Tabelas auxiliares'!$B$237,M143&lt;&gt;'Tabelas auxiliares'!$C$236,M143&lt;&gt;'Tabelas auxiliares'!$C$237),"FOLHA DE PESSOAL",IF(Q143='Tabelas auxiliares'!$A$237,"CUSTEIO",IF(Q143='Tabelas auxiliares'!$A$236,"INVESTIMENTO","ERRO - VERIFICAR"))))</f>
        <v/>
      </c>
      <c r="S143" s="66"/>
    </row>
    <row r="144" spans="17:19" x14ac:dyDescent="0.25">
      <c r="Q144" s="51" t="str">
        <f t="shared" si="2"/>
        <v/>
      </c>
      <c r="R144" s="51" t="str">
        <f>IF(M144="","",IF(AND(M144&lt;&gt;'Tabelas auxiliares'!$B$236,M144&lt;&gt;'Tabelas auxiliares'!$B$237,M144&lt;&gt;'Tabelas auxiliares'!$C$236,M144&lt;&gt;'Tabelas auxiliares'!$C$237),"FOLHA DE PESSOAL",IF(Q144='Tabelas auxiliares'!$A$237,"CUSTEIO",IF(Q144='Tabelas auxiliares'!$A$236,"INVESTIMENTO","ERRO - VERIFICAR"))))</f>
        <v/>
      </c>
      <c r="S144" s="66"/>
    </row>
    <row r="145" spans="17:19" x14ac:dyDescent="0.25">
      <c r="Q145" s="51" t="str">
        <f t="shared" si="2"/>
        <v/>
      </c>
      <c r="R145" s="51" t="str">
        <f>IF(M145="","",IF(AND(M145&lt;&gt;'Tabelas auxiliares'!$B$236,M145&lt;&gt;'Tabelas auxiliares'!$B$237,M145&lt;&gt;'Tabelas auxiliares'!$C$236,M145&lt;&gt;'Tabelas auxiliares'!$C$237),"FOLHA DE PESSOAL",IF(Q145='Tabelas auxiliares'!$A$237,"CUSTEIO",IF(Q145='Tabelas auxiliares'!$A$236,"INVESTIMENTO","ERRO - VERIFICAR"))))</f>
        <v/>
      </c>
      <c r="S145" s="66"/>
    </row>
    <row r="146" spans="17:19" x14ac:dyDescent="0.25">
      <c r="Q146" s="51" t="str">
        <f t="shared" si="2"/>
        <v/>
      </c>
      <c r="R146" s="51" t="str">
        <f>IF(M146="","",IF(AND(M146&lt;&gt;'Tabelas auxiliares'!$B$236,M146&lt;&gt;'Tabelas auxiliares'!$B$237,M146&lt;&gt;'Tabelas auxiliares'!$C$236,M146&lt;&gt;'Tabelas auxiliares'!$C$237),"FOLHA DE PESSOAL",IF(Q146='Tabelas auxiliares'!$A$237,"CUSTEIO",IF(Q146='Tabelas auxiliares'!$A$236,"INVESTIMENTO","ERRO - VERIFICAR"))))</f>
        <v/>
      </c>
      <c r="S146" s="66"/>
    </row>
    <row r="147" spans="17:19" x14ac:dyDescent="0.25">
      <c r="Q147" s="51" t="str">
        <f t="shared" si="2"/>
        <v/>
      </c>
      <c r="R147" s="51" t="str">
        <f>IF(M147="","",IF(AND(M147&lt;&gt;'Tabelas auxiliares'!$B$236,M147&lt;&gt;'Tabelas auxiliares'!$B$237,M147&lt;&gt;'Tabelas auxiliares'!$C$236,M147&lt;&gt;'Tabelas auxiliares'!$C$237),"FOLHA DE PESSOAL",IF(Q147='Tabelas auxiliares'!$A$237,"CUSTEIO",IF(Q147='Tabelas auxiliares'!$A$236,"INVESTIMENTO","ERRO - VERIFICAR"))))</f>
        <v/>
      </c>
      <c r="S147" s="66"/>
    </row>
    <row r="148" spans="17:19" x14ac:dyDescent="0.25">
      <c r="Q148" s="51" t="str">
        <f t="shared" si="2"/>
        <v/>
      </c>
      <c r="R148" s="51" t="str">
        <f>IF(M148="","",IF(AND(M148&lt;&gt;'Tabelas auxiliares'!$B$236,M148&lt;&gt;'Tabelas auxiliares'!$B$237,M148&lt;&gt;'Tabelas auxiliares'!$C$236,M148&lt;&gt;'Tabelas auxiliares'!$C$237),"FOLHA DE PESSOAL",IF(Q148='Tabelas auxiliares'!$A$237,"CUSTEIO",IF(Q148='Tabelas auxiliares'!$A$236,"INVESTIMENTO","ERRO - VERIFICAR"))))</f>
        <v/>
      </c>
      <c r="S148" s="66"/>
    </row>
    <row r="149" spans="17:19" x14ac:dyDescent="0.25">
      <c r="Q149" s="51" t="str">
        <f t="shared" si="2"/>
        <v/>
      </c>
      <c r="R149" s="51" t="str">
        <f>IF(M149="","",IF(AND(M149&lt;&gt;'Tabelas auxiliares'!$B$236,M149&lt;&gt;'Tabelas auxiliares'!$B$237,M149&lt;&gt;'Tabelas auxiliares'!$C$236,M149&lt;&gt;'Tabelas auxiliares'!$C$237),"FOLHA DE PESSOAL",IF(Q149='Tabelas auxiliares'!$A$237,"CUSTEIO",IF(Q149='Tabelas auxiliares'!$A$236,"INVESTIMENTO","ERRO - VERIFICAR"))))</f>
        <v/>
      </c>
      <c r="S149" s="66"/>
    </row>
    <row r="150" spans="17:19" x14ac:dyDescent="0.25">
      <c r="Q150" s="51" t="str">
        <f t="shared" si="2"/>
        <v/>
      </c>
      <c r="R150" s="51" t="str">
        <f>IF(M150="","",IF(AND(M150&lt;&gt;'Tabelas auxiliares'!$B$236,M150&lt;&gt;'Tabelas auxiliares'!$B$237,M150&lt;&gt;'Tabelas auxiliares'!$C$236,M150&lt;&gt;'Tabelas auxiliares'!$C$237),"FOLHA DE PESSOAL",IF(Q150='Tabelas auxiliares'!$A$237,"CUSTEIO",IF(Q150='Tabelas auxiliares'!$A$236,"INVESTIMENTO","ERRO - VERIFICAR"))))</f>
        <v/>
      </c>
      <c r="S150" s="66"/>
    </row>
    <row r="151" spans="17:19" x14ac:dyDescent="0.25">
      <c r="Q151" s="51" t="str">
        <f t="shared" si="2"/>
        <v/>
      </c>
      <c r="R151" s="51" t="str">
        <f>IF(M151="","",IF(AND(M151&lt;&gt;'Tabelas auxiliares'!$B$236,M151&lt;&gt;'Tabelas auxiliares'!$B$237,M151&lt;&gt;'Tabelas auxiliares'!$C$236,M151&lt;&gt;'Tabelas auxiliares'!$C$237),"FOLHA DE PESSOAL",IF(Q151='Tabelas auxiliares'!$A$237,"CUSTEIO",IF(Q151='Tabelas auxiliares'!$A$236,"INVESTIMENTO","ERRO - VERIFICAR"))))</f>
        <v/>
      </c>
      <c r="S151" s="66"/>
    </row>
    <row r="152" spans="17:19" x14ac:dyDescent="0.25">
      <c r="Q152" s="51" t="str">
        <f t="shared" si="2"/>
        <v/>
      </c>
      <c r="R152" s="51" t="str">
        <f>IF(M152="","",IF(AND(M152&lt;&gt;'Tabelas auxiliares'!$B$236,M152&lt;&gt;'Tabelas auxiliares'!$B$237,M152&lt;&gt;'Tabelas auxiliares'!$C$236,M152&lt;&gt;'Tabelas auxiliares'!$C$237),"FOLHA DE PESSOAL",IF(Q152='Tabelas auxiliares'!$A$237,"CUSTEIO",IF(Q152='Tabelas auxiliares'!$A$236,"INVESTIMENTO","ERRO - VERIFICAR"))))</f>
        <v/>
      </c>
      <c r="S152" s="66"/>
    </row>
    <row r="153" spans="17:19" x14ac:dyDescent="0.25">
      <c r="Q153" s="51" t="str">
        <f t="shared" si="2"/>
        <v/>
      </c>
      <c r="R153" s="51" t="str">
        <f>IF(M153="","",IF(AND(M153&lt;&gt;'Tabelas auxiliares'!$B$236,M153&lt;&gt;'Tabelas auxiliares'!$B$237,M153&lt;&gt;'Tabelas auxiliares'!$C$236,M153&lt;&gt;'Tabelas auxiliares'!$C$237),"FOLHA DE PESSOAL",IF(Q153='Tabelas auxiliares'!$A$237,"CUSTEIO",IF(Q153='Tabelas auxiliares'!$A$236,"INVESTIMENTO","ERRO - VERIFICAR"))))</f>
        <v/>
      </c>
      <c r="S153" s="66"/>
    </row>
    <row r="154" spans="17:19" x14ac:dyDescent="0.25">
      <c r="Q154" s="51" t="str">
        <f t="shared" si="2"/>
        <v/>
      </c>
      <c r="R154" s="51" t="str">
        <f>IF(M154="","",IF(AND(M154&lt;&gt;'Tabelas auxiliares'!$B$236,M154&lt;&gt;'Tabelas auxiliares'!$B$237,M154&lt;&gt;'Tabelas auxiliares'!$C$236,M154&lt;&gt;'Tabelas auxiliares'!$C$237),"FOLHA DE PESSOAL",IF(Q154='Tabelas auxiliares'!$A$237,"CUSTEIO",IF(Q154='Tabelas auxiliares'!$A$236,"INVESTIMENTO","ERRO - VERIFICAR"))))</f>
        <v/>
      </c>
      <c r="S154" s="66"/>
    </row>
    <row r="155" spans="17:19" x14ac:dyDescent="0.25">
      <c r="Q155" s="51" t="str">
        <f t="shared" si="2"/>
        <v/>
      </c>
      <c r="R155" s="51" t="str">
        <f>IF(M155="","",IF(AND(M155&lt;&gt;'Tabelas auxiliares'!$B$236,M155&lt;&gt;'Tabelas auxiliares'!$B$237,M155&lt;&gt;'Tabelas auxiliares'!$C$236,M155&lt;&gt;'Tabelas auxiliares'!$C$237),"FOLHA DE PESSOAL",IF(Q155='Tabelas auxiliares'!$A$237,"CUSTEIO",IF(Q155='Tabelas auxiliares'!$A$236,"INVESTIMENTO","ERRO - VERIFICAR"))))</f>
        <v/>
      </c>
      <c r="S155" s="66"/>
    </row>
    <row r="156" spans="17:19" x14ac:dyDescent="0.25">
      <c r="Q156" s="51" t="str">
        <f t="shared" si="2"/>
        <v/>
      </c>
      <c r="R156" s="51" t="str">
        <f>IF(M156="","",IF(AND(M156&lt;&gt;'Tabelas auxiliares'!$B$236,M156&lt;&gt;'Tabelas auxiliares'!$B$237,M156&lt;&gt;'Tabelas auxiliares'!$C$236,M156&lt;&gt;'Tabelas auxiliares'!$C$237),"FOLHA DE PESSOAL",IF(Q156='Tabelas auxiliares'!$A$237,"CUSTEIO",IF(Q156='Tabelas auxiliares'!$A$236,"INVESTIMENTO","ERRO - VERIFICAR"))))</f>
        <v/>
      </c>
      <c r="S156" s="66"/>
    </row>
    <row r="157" spans="17:19" x14ac:dyDescent="0.25">
      <c r="Q157" s="51" t="str">
        <f t="shared" si="2"/>
        <v/>
      </c>
      <c r="R157" s="51" t="str">
        <f>IF(M157="","",IF(AND(M157&lt;&gt;'Tabelas auxiliares'!$B$236,M157&lt;&gt;'Tabelas auxiliares'!$B$237,M157&lt;&gt;'Tabelas auxiliares'!$C$236,M157&lt;&gt;'Tabelas auxiliares'!$C$237),"FOLHA DE PESSOAL",IF(Q157='Tabelas auxiliares'!$A$237,"CUSTEIO",IF(Q157='Tabelas auxiliares'!$A$236,"INVESTIMENTO","ERRO - VERIFICAR"))))</f>
        <v/>
      </c>
      <c r="S157" s="66"/>
    </row>
    <row r="158" spans="17:19" x14ac:dyDescent="0.25">
      <c r="Q158" s="51" t="str">
        <f t="shared" si="2"/>
        <v/>
      </c>
      <c r="R158" s="51" t="str">
        <f>IF(M158="","",IF(AND(M158&lt;&gt;'Tabelas auxiliares'!$B$236,M158&lt;&gt;'Tabelas auxiliares'!$B$237,M158&lt;&gt;'Tabelas auxiliares'!$C$236,M158&lt;&gt;'Tabelas auxiliares'!$C$237),"FOLHA DE PESSOAL",IF(Q158='Tabelas auxiliares'!$A$237,"CUSTEIO",IF(Q158='Tabelas auxiliares'!$A$236,"INVESTIMENTO","ERRO - VERIFICAR"))))</f>
        <v/>
      </c>
      <c r="S158" s="66"/>
    </row>
    <row r="159" spans="17:19" x14ac:dyDescent="0.25">
      <c r="Q159" s="51" t="str">
        <f t="shared" si="2"/>
        <v/>
      </c>
      <c r="R159" s="51" t="str">
        <f>IF(M159="","",IF(AND(M159&lt;&gt;'Tabelas auxiliares'!$B$236,M159&lt;&gt;'Tabelas auxiliares'!$B$237,M159&lt;&gt;'Tabelas auxiliares'!$C$236,M159&lt;&gt;'Tabelas auxiliares'!$C$237),"FOLHA DE PESSOAL",IF(Q159='Tabelas auxiliares'!$A$237,"CUSTEIO",IF(Q159='Tabelas auxiliares'!$A$236,"INVESTIMENTO","ERRO - VERIFICAR"))))</f>
        <v/>
      </c>
      <c r="S159" s="66"/>
    </row>
    <row r="160" spans="17:19" x14ac:dyDescent="0.25">
      <c r="Q160" s="51" t="str">
        <f t="shared" si="2"/>
        <v/>
      </c>
      <c r="R160" s="51" t="str">
        <f>IF(M160="","",IF(AND(M160&lt;&gt;'Tabelas auxiliares'!$B$236,M160&lt;&gt;'Tabelas auxiliares'!$B$237,M160&lt;&gt;'Tabelas auxiliares'!$C$236,M160&lt;&gt;'Tabelas auxiliares'!$C$237),"FOLHA DE PESSOAL",IF(Q160='Tabelas auxiliares'!$A$237,"CUSTEIO",IF(Q160='Tabelas auxiliares'!$A$236,"INVESTIMENTO","ERRO - VERIFICAR"))))</f>
        <v/>
      </c>
      <c r="S160" s="66"/>
    </row>
    <row r="161" spans="17:19" x14ac:dyDescent="0.25">
      <c r="Q161" s="51" t="str">
        <f t="shared" si="2"/>
        <v/>
      </c>
      <c r="R161" s="51" t="str">
        <f>IF(M161="","",IF(AND(M161&lt;&gt;'Tabelas auxiliares'!$B$236,M161&lt;&gt;'Tabelas auxiliares'!$B$237,M161&lt;&gt;'Tabelas auxiliares'!$C$236,M161&lt;&gt;'Tabelas auxiliares'!$C$237),"FOLHA DE PESSOAL",IF(Q161='Tabelas auxiliares'!$A$237,"CUSTEIO",IF(Q161='Tabelas auxiliares'!$A$236,"INVESTIMENTO","ERRO - VERIFICAR"))))</f>
        <v/>
      </c>
      <c r="S161" s="66"/>
    </row>
    <row r="162" spans="17:19" x14ac:dyDescent="0.25">
      <c r="Q162" s="51" t="str">
        <f t="shared" si="2"/>
        <v/>
      </c>
      <c r="R162" s="51" t="str">
        <f>IF(M162="","",IF(AND(M162&lt;&gt;'Tabelas auxiliares'!$B$236,M162&lt;&gt;'Tabelas auxiliares'!$B$237,M162&lt;&gt;'Tabelas auxiliares'!$C$236,M162&lt;&gt;'Tabelas auxiliares'!$C$237),"FOLHA DE PESSOAL",IF(Q162='Tabelas auxiliares'!$A$237,"CUSTEIO",IF(Q162='Tabelas auxiliares'!$A$236,"INVESTIMENTO","ERRO - VERIFICAR"))))</f>
        <v/>
      </c>
      <c r="S162" s="66"/>
    </row>
    <row r="163" spans="17:19" x14ac:dyDescent="0.25">
      <c r="Q163" s="51" t="str">
        <f t="shared" si="2"/>
        <v/>
      </c>
      <c r="R163" s="51" t="str">
        <f>IF(M163="","",IF(AND(M163&lt;&gt;'Tabelas auxiliares'!$B$236,M163&lt;&gt;'Tabelas auxiliares'!$B$237,M163&lt;&gt;'Tabelas auxiliares'!$C$236,M163&lt;&gt;'Tabelas auxiliares'!$C$237),"FOLHA DE PESSOAL",IF(Q163='Tabelas auxiliares'!$A$237,"CUSTEIO",IF(Q163='Tabelas auxiliares'!$A$236,"INVESTIMENTO","ERRO - VERIFICAR"))))</f>
        <v/>
      </c>
      <c r="S163" s="66"/>
    </row>
    <row r="164" spans="17:19" x14ac:dyDescent="0.25">
      <c r="Q164" s="51" t="str">
        <f t="shared" si="2"/>
        <v/>
      </c>
      <c r="R164" s="51" t="str">
        <f>IF(M164="","",IF(AND(M164&lt;&gt;'Tabelas auxiliares'!$B$236,M164&lt;&gt;'Tabelas auxiliares'!$B$237,M164&lt;&gt;'Tabelas auxiliares'!$C$236,M164&lt;&gt;'Tabelas auxiliares'!$C$237),"FOLHA DE PESSOAL",IF(Q164='Tabelas auxiliares'!$A$237,"CUSTEIO",IF(Q164='Tabelas auxiliares'!$A$236,"INVESTIMENTO","ERRO - VERIFICAR"))))</f>
        <v/>
      </c>
      <c r="S164" s="66"/>
    </row>
    <row r="165" spans="17:19" x14ac:dyDescent="0.25">
      <c r="Q165" s="51" t="str">
        <f t="shared" si="2"/>
        <v/>
      </c>
      <c r="R165" s="51" t="str">
        <f>IF(M165="","",IF(AND(M165&lt;&gt;'Tabelas auxiliares'!$B$236,M165&lt;&gt;'Tabelas auxiliares'!$B$237,M165&lt;&gt;'Tabelas auxiliares'!$C$236,M165&lt;&gt;'Tabelas auxiliares'!$C$237),"FOLHA DE PESSOAL",IF(Q165='Tabelas auxiliares'!$A$237,"CUSTEIO",IF(Q165='Tabelas auxiliares'!$A$236,"INVESTIMENTO","ERRO - VERIFICAR"))))</f>
        <v/>
      </c>
      <c r="S165" s="66"/>
    </row>
    <row r="166" spans="17:19" x14ac:dyDescent="0.25">
      <c r="Q166" s="51" t="str">
        <f t="shared" si="2"/>
        <v/>
      </c>
      <c r="R166" s="51" t="str">
        <f>IF(M166="","",IF(AND(M166&lt;&gt;'Tabelas auxiliares'!$B$236,M166&lt;&gt;'Tabelas auxiliares'!$B$237,M166&lt;&gt;'Tabelas auxiliares'!$C$236,M166&lt;&gt;'Tabelas auxiliares'!$C$237),"FOLHA DE PESSOAL",IF(Q166='Tabelas auxiliares'!$A$237,"CUSTEIO",IF(Q166='Tabelas auxiliares'!$A$236,"INVESTIMENTO","ERRO - VERIFICAR"))))</f>
        <v/>
      </c>
      <c r="S166" s="66"/>
    </row>
    <row r="167" spans="17:19" x14ac:dyDescent="0.25">
      <c r="Q167" s="51" t="str">
        <f t="shared" si="2"/>
        <v/>
      </c>
      <c r="R167" s="51" t="str">
        <f>IF(M167="","",IF(AND(M167&lt;&gt;'Tabelas auxiliares'!$B$236,M167&lt;&gt;'Tabelas auxiliares'!$B$237,M167&lt;&gt;'Tabelas auxiliares'!$C$236,M167&lt;&gt;'Tabelas auxiliares'!$C$237),"FOLHA DE PESSOAL",IF(Q167='Tabelas auxiliares'!$A$237,"CUSTEIO",IF(Q167='Tabelas auxiliares'!$A$236,"INVESTIMENTO","ERRO - VERIFICAR"))))</f>
        <v/>
      </c>
      <c r="S167" s="66"/>
    </row>
    <row r="168" spans="17:19" x14ac:dyDescent="0.25">
      <c r="Q168" s="51" t="str">
        <f t="shared" si="2"/>
        <v/>
      </c>
      <c r="R168" s="51" t="str">
        <f>IF(M168="","",IF(AND(M168&lt;&gt;'Tabelas auxiliares'!$B$236,M168&lt;&gt;'Tabelas auxiliares'!$B$237,M168&lt;&gt;'Tabelas auxiliares'!$C$236,M168&lt;&gt;'Tabelas auxiliares'!$C$237),"FOLHA DE PESSOAL",IF(Q168='Tabelas auxiliares'!$A$237,"CUSTEIO",IF(Q168='Tabelas auxiliares'!$A$236,"INVESTIMENTO","ERRO - VERIFICAR"))))</f>
        <v/>
      </c>
      <c r="S168" s="66"/>
    </row>
    <row r="169" spans="17:19" x14ac:dyDescent="0.25">
      <c r="Q169" s="51" t="str">
        <f t="shared" si="2"/>
        <v/>
      </c>
      <c r="R169" s="51" t="str">
        <f>IF(M169="","",IF(AND(M169&lt;&gt;'Tabelas auxiliares'!$B$236,M169&lt;&gt;'Tabelas auxiliares'!$B$237,M169&lt;&gt;'Tabelas auxiliares'!$C$236,M169&lt;&gt;'Tabelas auxiliares'!$C$237),"FOLHA DE PESSOAL",IF(Q169='Tabelas auxiliares'!$A$237,"CUSTEIO",IF(Q169='Tabelas auxiliares'!$A$236,"INVESTIMENTO","ERRO - VERIFICAR"))))</f>
        <v/>
      </c>
      <c r="S169" s="66"/>
    </row>
    <row r="170" spans="17:19" x14ac:dyDescent="0.25">
      <c r="Q170" s="51" t="str">
        <f t="shared" si="2"/>
        <v/>
      </c>
      <c r="R170" s="51" t="str">
        <f>IF(M170="","",IF(AND(M170&lt;&gt;'Tabelas auxiliares'!$B$236,M170&lt;&gt;'Tabelas auxiliares'!$B$237,M170&lt;&gt;'Tabelas auxiliares'!$C$236,M170&lt;&gt;'Tabelas auxiliares'!$C$237),"FOLHA DE PESSOAL",IF(Q170='Tabelas auxiliares'!$A$237,"CUSTEIO",IF(Q170='Tabelas auxiliares'!$A$236,"INVESTIMENTO","ERRO - VERIFICAR"))))</f>
        <v/>
      </c>
      <c r="S170" s="66"/>
    </row>
    <row r="171" spans="17:19" x14ac:dyDescent="0.25">
      <c r="Q171" s="51" t="str">
        <f t="shared" si="2"/>
        <v/>
      </c>
      <c r="R171" s="51" t="str">
        <f>IF(M171="","",IF(AND(M171&lt;&gt;'Tabelas auxiliares'!$B$236,M171&lt;&gt;'Tabelas auxiliares'!$B$237,M171&lt;&gt;'Tabelas auxiliares'!$C$236,M171&lt;&gt;'Tabelas auxiliares'!$C$237),"FOLHA DE PESSOAL",IF(Q171='Tabelas auxiliares'!$A$237,"CUSTEIO",IF(Q171='Tabelas auxiliares'!$A$236,"INVESTIMENTO","ERRO - VERIFICAR"))))</f>
        <v/>
      </c>
      <c r="S171" s="66"/>
    </row>
    <row r="172" spans="17:19" x14ac:dyDescent="0.25">
      <c r="Q172" s="51" t="str">
        <f t="shared" si="2"/>
        <v/>
      </c>
      <c r="R172" s="51" t="str">
        <f>IF(M172="","",IF(AND(M172&lt;&gt;'Tabelas auxiliares'!$B$236,M172&lt;&gt;'Tabelas auxiliares'!$B$237,M172&lt;&gt;'Tabelas auxiliares'!$C$236,M172&lt;&gt;'Tabelas auxiliares'!$C$237),"FOLHA DE PESSOAL",IF(Q172='Tabelas auxiliares'!$A$237,"CUSTEIO",IF(Q172='Tabelas auxiliares'!$A$236,"INVESTIMENTO","ERRO - VERIFICAR"))))</f>
        <v/>
      </c>
      <c r="S172" s="66"/>
    </row>
    <row r="173" spans="17:19" x14ac:dyDescent="0.25">
      <c r="Q173" s="51" t="str">
        <f t="shared" si="2"/>
        <v/>
      </c>
      <c r="R173" s="51" t="str">
        <f>IF(M173="","",IF(AND(M173&lt;&gt;'Tabelas auxiliares'!$B$236,M173&lt;&gt;'Tabelas auxiliares'!$B$237,M173&lt;&gt;'Tabelas auxiliares'!$C$236,M173&lt;&gt;'Tabelas auxiliares'!$C$237),"FOLHA DE PESSOAL",IF(Q173='Tabelas auxiliares'!$A$237,"CUSTEIO",IF(Q173='Tabelas auxiliares'!$A$236,"INVESTIMENTO","ERRO - VERIFICAR"))))</f>
        <v/>
      </c>
      <c r="S173" s="66"/>
    </row>
    <row r="174" spans="17:19" x14ac:dyDescent="0.25">
      <c r="Q174" s="51" t="str">
        <f t="shared" si="2"/>
        <v/>
      </c>
      <c r="R174" s="51" t="str">
        <f>IF(M174="","",IF(AND(M174&lt;&gt;'Tabelas auxiliares'!$B$236,M174&lt;&gt;'Tabelas auxiliares'!$B$237,M174&lt;&gt;'Tabelas auxiliares'!$C$236,M174&lt;&gt;'Tabelas auxiliares'!$C$237),"FOLHA DE PESSOAL",IF(Q174='Tabelas auxiliares'!$A$237,"CUSTEIO",IF(Q174='Tabelas auxiliares'!$A$236,"INVESTIMENTO","ERRO - VERIFICAR"))))</f>
        <v/>
      </c>
      <c r="S174" s="66"/>
    </row>
    <row r="175" spans="17:19" x14ac:dyDescent="0.25">
      <c r="Q175" s="51" t="str">
        <f t="shared" si="2"/>
        <v/>
      </c>
      <c r="R175" s="51" t="str">
        <f>IF(M175="","",IF(AND(M175&lt;&gt;'Tabelas auxiliares'!$B$236,M175&lt;&gt;'Tabelas auxiliares'!$B$237,M175&lt;&gt;'Tabelas auxiliares'!$C$236,M175&lt;&gt;'Tabelas auxiliares'!$C$237),"FOLHA DE PESSOAL",IF(Q175='Tabelas auxiliares'!$A$237,"CUSTEIO",IF(Q175='Tabelas auxiliares'!$A$236,"INVESTIMENTO","ERRO - VERIFICAR"))))</f>
        <v/>
      </c>
      <c r="S175" s="66"/>
    </row>
    <row r="176" spans="17:19" x14ac:dyDescent="0.25">
      <c r="Q176" s="51" t="str">
        <f t="shared" si="2"/>
        <v/>
      </c>
      <c r="R176" s="51" t="str">
        <f>IF(M176="","",IF(AND(M176&lt;&gt;'Tabelas auxiliares'!$B$236,M176&lt;&gt;'Tabelas auxiliares'!$B$237,M176&lt;&gt;'Tabelas auxiliares'!$C$236,M176&lt;&gt;'Tabelas auxiliares'!$C$237),"FOLHA DE PESSOAL",IF(Q176='Tabelas auxiliares'!$A$237,"CUSTEIO",IF(Q176='Tabelas auxiliares'!$A$236,"INVESTIMENTO","ERRO - VERIFICAR"))))</f>
        <v/>
      </c>
      <c r="S176" s="66"/>
    </row>
    <row r="177" spans="17:19" x14ac:dyDescent="0.25">
      <c r="Q177" s="51" t="str">
        <f t="shared" si="2"/>
        <v/>
      </c>
      <c r="R177" s="51" t="str">
        <f>IF(M177="","",IF(AND(M177&lt;&gt;'Tabelas auxiliares'!$B$236,M177&lt;&gt;'Tabelas auxiliares'!$B$237,M177&lt;&gt;'Tabelas auxiliares'!$C$236,M177&lt;&gt;'Tabelas auxiliares'!$C$237),"FOLHA DE PESSOAL",IF(Q177='Tabelas auxiliares'!$A$237,"CUSTEIO",IF(Q177='Tabelas auxiliares'!$A$236,"INVESTIMENTO","ERRO - VERIFICAR"))))</f>
        <v/>
      </c>
      <c r="S177" s="66"/>
    </row>
    <row r="178" spans="17:19" x14ac:dyDescent="0.25">
      <c r="Q178" s="51" t="str">
        <f t="shared" si="2"/>
        <v/>
      </c>
      <c r="R178" s="51" t="str">
        <f>IF(M178="","",IF(AND(M178&lt;&gt;'Tabelas auxiliares'!$B$236,M178&lt;&gt;'Tabelas auxiliares'!$B$237,M178&lt;&gt;'Tabelas auxiliares'!$C$236,M178&lt;&gt;'Tabelas auxiliares'!$C$237),"FOLHA DE PESSOAL",IF(Q178='Tabelas auxiliares'!$A$237,"CUSTEIO",IF(Q178='Tabelas auxiliares'!$A$236,"INVESTIMENTO","ERRO - VERIFICAR"))))</f>
        <v/>
      </c>
      <c r="S178" s="66"/>
    </row>
    <row r="179" spans="17:19" x14ac:dyDescent="0.25">
      <c r="Q179" s="51" t="str">
        <f t="shared" si="2"/>
        <v/>
      </c>
      <c r="R179" s="51" t="str">
        <f>IF(M179="","",IF(AND(M179&lt;&gt;'Tabelas auxiliares'!$B$236,M179&lt;&gt;'Tabelas auxiliares'!$B$237,M179&lt;&gt;'Tabelas auxiliares'!$C$236,M179&lt;&gt;'Tabelas auxiliares'!$C$237),"FOLHA DE PESSOAL",IF(Q179='Tabelas auxiliares'!$A$237,"CUSTEIO",IF(Q179='Tabelas auxiliares'!$A$236,"INVESTIMENTO","ERRO - VERIFICAR"))))</f>
        <v/>
      </c>
      <c r="S179" s="66"/>
    </row>
    <row r="180" spans="17:19" x14ac:dyDescent="0.25">
      <c r="Q180" s="51" t="str">
        <f t="shared" si="2"/>
        <v/>
      </c>
      <c r="R180" s="51" t="str">
        <f>IF(M180="","",IF(AND(M180&lt;&gt;'Tabelas auxiliares'!$B$236,M180&lt;&gt;'Tabelas auxiliares'!$B$237,M180&lt;&gt;'Tabelas auxiliares'!$C$236,M180&lt;&gt;'Tabelas auxiliares'!$C$237),"FOLHA DE PESSOAL",IF(Q180='Tabelas auxiliares'!$A$237,"CUSTEIO",IF(Q180='Tabelas auxiliares'!$A$236,"INVESTIMENTO","ERRO - VERIFICAR"))))</f>
        <v/>
      </c>
      <c r="S180" s="66"/>
    </row>
    <row r="181" spans="17:19" x14ac:dyDescent="0.25">
      <c r="Q181" s="51" t="str">
        <f t="shared" si="2"/>
        <v/>
      </c>
      <c r="R181" s="51" t="str">
        <f>IF(M181="","",IF(AND(M181&lt;&gt;'Tabelas auxiliares'!$B$236,M181&lt;&gt;'Tabelas auxiliares'!$B$237,M181&lt;&gt;'Tabelas auxiliares'!$C$236,M181&lt;&gt;'Tabelas auxiliares'!$C$237),"FOLHA DE PESSOAL",IF(Q181='Tabelas auxiliares'!$A$237,"CUSTEIO",IF(Q181='Tabelas auxiliares'!$A$236,"INVESTIMENTO","ERRO - VERIFICAR"))))</f>
        <v/>
      </c>
      <c r="S181" s="66"/>
    </row>
    <row r="182" spans="17:19" x14ac:dyDescent="0.25">
      <c r="Q182" s="51" t="str">
        <f t="shared" si="2"/>
        <v/>
      </c>
      <c r="R182" s="51" t="str">
        <f>IF(M182="","",IF(AND(M182&lt;&gt;'Tabelas auxiliares'!$B$236,M182&lt;&gt;'Tabelas auxiliares'!$B$237,M182&lt;&gt;'Tabelas auxiliares'!$C$236,M182&lt;&gt;'Tabelas auxiliares'!$C$237),"FOLHA DE PESSOAL",IF(Q182='Tabelas auxiliares'!$A$237,"CUSTEIO",IF(Q182='Tabelas auxiliares'!$A$236,"INVESTIMENTO","ERRO - VERIFICAR"))))</f>
        <v/>
      </c>
      <c r="S182" s="66"/>
    </row>
    <row r="183" spans="17:19" x14ac:dyDescent="0.25">
      <c r="Q183" s="51" t="str">
        <f t="shared" si="2"/>
        <v/>
      </c>
      <c r="R183" s="51" t="str">
        <f>IF(M183="","",IF(AND(M183&lt;&gt;'Tabelas auxiliares'!$B$236,M183&lt;&gt;'Tabelas auxiliares'!$B$237,M183&lt;&gt;'Tabelas auxiliares'!$C$236,M183&lt;&gt;'Tabelas auxiliares'!$C$237),"FOLHA DE PESSOAL",IF(Q183='Tabelas auxiliares'!$A$237,"CUSTEIO",IF(Q183='Tabelas auxiliares'!$A$236,"INVESTIMENTO","ERRO - VERIFICAR"))))</f>
        <v/>
      </c>
      <c r="S183" s="66"/>
    </row>
    <row r="184" spans="17:19" x14ac:dyDescent="0.25">
      <c r="Q184" s="51" t="str">
        <f t="shared" si="2"/>
        <v/>
      </c>
      <c r="R184" s="51" t="str">
        <f>IF(M184="","",IF(AND(M184&lt;&gt;'Tabelas auxiliares'!$B$236,M184&lt;&gt;'Tabelas auxiliares'!$B$237,M184&lt;&gt;'Tabelas auxiliares'!$C$236,M184&lt;&gt;'Tabelas auxiliares'!$C$237),"FOLHA DE PESSOAL",IF(Q184='Tabelas auxiliares'!$A$237,"CUSTEIO",IF(Q184='Tabelas auxiliares'!$A$236,"INVESTIMENTO","ERRO - VERIFICAR"))))</f>
        <v/>
      </c>
      <c r="S184" s="66"/>
    </row>
    <row r="185" spans="17:19" x14ac:dyDescent="0.25">
      <c r="Q185" s="51" t="str">
        <f t="shared" si="2"/>
        <v/>
      </c>
      <c r="R185" s="51" t="str">
        <f>IF(M185="","",IF(AND(M185&lt;&gt;'Tabelas auxiliares'!$B$236,M185&lt;&gt;'Tabelas auxiliares'!$B$237,M185&lt;&gt;'Tabelas auxiliares'!$C$236,M185&lt;&gt;'Tabelas auxiliares'!$C$237),"FOLHA DE PESSOAL",IF(Q185='Tabelas auxiliares'!$A$237,"CUSTEIO",IF(Q185='Tabelas auxiliares'!$A$236,"INVESTIMENTO","ERRO - VERIFICAR"))))</f>
        <v/>
      </c>
      <c r="S185" s="66"/>
    </row>
    <row r="186" spans="17:19" x14ac:dyDescent="0.25">
      <c r="Q186" s="51" t="str">
        <f t="shared" si="2"/>
        <v/>
      </c>
      <c r="R186" s="51" t="str">
        <f>IF(M186="","",IF(AND(M186&lt;&gt;'Tabelas auxiliares'!$B$236,M186&lt;&gt;'Tabelas auxiliares'!$B$237,M186&lt;&gt;'Tabelas auxiliares'!$C$236,M186&lt;&gt;'Tabelas auxiliares'!$C$237),"FOLHA DE PESSOAL",IF(Q186='Tabelas auxiliares'!$A$237,"CUSTEIO",IF(Q186='Tabelas auxiliares'!$A$236,"INVESTIMENTO","ERRO - VERIFICAR"))))</f>
        <v/>
      </c>
      <c r="S186" s="66"/>
    </row>
    <row r="187" spans="17:19" x14ac:dyDescent="0.25">
      <c r="Q187" s="51" t="str">
        <f t="shared" si="2"/>
        <v/>
      </c>
      <c r="R187" s="51" t="str">
        <f>IF(M187="","",IF(AND(M187&lt;&gt;'Tabelas auxiliares'!$B$236,M187&lt;&gt;'Tabelas auxiliares'!$B$237,M187&lt;&gt;'Tabelas auxiliares'!$C$236,M187&lt;&gt;'Tabelas auxiliares'!$C$237),"FOLHA DE PESSOAL",IF(Q187='Tabelas auxiliares'!$A$237,"CUSTEIO",IF(Q187='Tabelas auxiliares'!$A$236,"INVESTIMENTO","ERRO - VERIFICAR"))))</f>
        <v/>
      </c>
      <c r="S187" s="66"/>
    </row>
    <row r="188" spans="17:19" x14ac:dyDescent="0.25">
      <c r="Q188" s="51" t="str">
        <f t="shared" si="2"/>
        <v/>
      </c>
      <c r="R188" s="51" t="str">
        <f>IF(M188="","",IF(AND(M188&lt;&gt;'Tabelas auxiliares'!$B$236,M188&lt;&gt;'Tabelas auxiliares'!$B$237,M188&lt;&gt;'Tabelas auxiliares'!$C$236,M188&lt;&gt;'Tabelas auxiliares'!$C$237),"FOLHA DE PESSOAL",IF(Q188='Tabelas auxiliares'!$A$237,"CUSTEIO",IF(Q188='Tabelas auxiliares'!$A$236,"INVESTIMENTO","ERRO - VERIFICAR"))))</f>
        <v/>
      </c>
      <c r="S188" s="66"/>
    </row>
    <row r="189" spans="17:19" x14ac:dyDescent="0.25">
      <c r="Q189" s="51" t="str">
        <f t="shared" si="2"/>
        <v/>
      </c>
      <c r="R189" s="51" t="str">
        <f>IF(M189="","",IF(AND(M189&lt;&gt;'Tabelas auxiliares'!$B$236,M189&lt;&gt;'Tabelas auxiliares'!$B$237,M189&lt;&gt;'Tabelas auxiliares'!$C$236,M189&lt;&gt;'Tabelas auxiliares'!$C$237),"FOLHA DE PESSOAL",IF(Q189='Tabelas auxiliares'!$A$237,"CUSTEIO",IF(Q189='Tabelas auxiliares'!$A$236,"INVESTIMENTO","ERRO - VERIFICAR"))))</f>
        <v/>
      </c>
      <c r="S189" s="66"/>
    </row>
    <row r="190" spans="17:19" x14ac:dyDescent="0.25">
      <c r="Q190" s="51" t="str">
        <f t="shared" si="2"/>
        <v/>
      </c>
      <c r="R190" s="51" t="str">
        <f>IF(M190="","",IF(AND(M190&lt;&gt;'Tabelas auxiliares'!$B$236,M190&lt;&gt;'Tabelas auxiliares'!$B$237,M190&lt;&gt;'Tabelas auxiliares'!$C$236,M190&lt;&gt;'Tabelas auxiliares'!$C$237),"FOLHA DE PESSOAL",IF(Q190='Tabelas auxiliares'!$A$237,"CUSTEIO",IF(Q190='Tabelas auxiliares'!$A$236,"INVESTIMENTO","ERRO - VERIFICAR"))))</f>
        <v/>
      </c>
      <c r="S190" s="66"/>
    </row>
    <row r="191" spans="17:19" x14ac:dyDescent="0.25">
      <c r="Q191" s="51" t="str">
        <f t="shared" si="2"/>
        <v/>
      </c>
      <c r="R191" s="51" t="str">
        <f>IF(M191="","",IF(AND(M191&lt;&gt;'Tabelas auxiliares'!$B$236,M191&lt;&gt;'Tabelas auxiliares'!$B$237,M191&lt;&gt;'Tabelas auxiliares'!$C$236,M191&lt;&gt;'Tabelas auxiliares'!$C$237),"FOLHA DE PESSOAL",IF(Q191='Tabelas auxiliares'!$A$237,"CUSTEIO",IF(Q191='Tabelas auxiliares'!$A$236,"INVESTIMENTO","ERRO - VERIFICAR"))))</f>
        <v/>
      </c>
      <c r="S191" s="66"/>
    </row>
    <row r="192" spans="17:19" x14ac:dyDescent="0.25">
      <c r="Q192" s="51" t="str">
        <f t="shared" si="2"/>
        <v/>
      </c>
      <c r="R192" s="51" t="str">
        <f>IF(M192="","",IF(AND(M192&lt;&gt;'Tabelas auxiliares'!$B$236,M192&lt;&gt;'Tabelas auxiliares'!$B$237,M192&lt;&gt;'Tabelas auxiliares'!$C$236,M192&lt;&gt;'Tabelas auxiliares'!$C$237),"FOLHA DE PESSOAL",IF(Q192='Tabelas auxiliares'!$A$237,"CUSTEIO",IF(Q192='Tabelas auxiliares'!$A$236,"INVESTIMENTO","ERRO - VERIFICAR"))))</f>
        <v/>
      </c>
      <c r="S192" s="66"/>
    </row>
    <row r="193" spans="17:19" x14ac:dyDescent="0.25">
      <c r="Q193" s="51" t="str">
        <f t="shared" si="2"/>
        <v/>
      </c>
      <c r="R193" s="51" t="str">
        <f>IF(M193="","",IF(AND(M193&lt;&gt;'Tabelas auxiliares'!$B$236,M193&lt;&gt;'Tabelas auxiliares'!$B$237,M193&lt;&gt;'Tabelas auxiliares'!$C$236,M193&lt;&gt;'Tabelas auxiliares'!$C$237),"FOLHA DE PESSOAL",IF(Q193='Tabelas auxiliares'!$A$237,"CUSTEIO",IF(Q193='Tabelas auxiliares'!$A$236,"INVESTIMENTO","ERRO - VERIFICAR"))))</f>
        <v/>
      </c>
      <c r="S193" s="66"/>
    </row>
    <row r="194" spans="17:19" x14ac:dyDescent="0.25">
      <c r="Q194" s="51" t="str">
        <f t="shared" si="2"/>
        <v/>
      </c>
      <c r="R194" s="51" t="str">
        <f>IF(M194="","",IF(AND(M194&lt;&gt;'Tabelas auxiliares'!$B$236,M194&lt;&gt;'Tabelas auxiliares'!$B$237,M194&lt;&gt;'Tabelas auxiliares'!$C$236,M194&lt;&gt;'Tabelas auxiliares'!$C$237),"FOLHA DE PESSOAL",IF(Q194='Tabelas auxiliares'!$A$237,"CUSTEIO",IF(Q194='Tabelas auxiliares'!$A$236,"INVESTIMENTO","ERRO - VERIFICAR"))))</f>
        <v/>
      </c>
      <c r="S194" s="66"/>
    </row>
    <row r="195" spans="17:19" x14ac:dyDescent="0.25">
      <c r="Q195" s="51" t="str">
        <f t="shared" si="2"/>
        <v/>
      </c>
      <c r="R195" s="51" t="str">
        <f>IF(M195="","",IF(AND(M195&lt;&gt;'Tabelas auxiliares'!$B$236,M195&lt;&gt;'Tabelas auxiliares'!$B$237,M195&lt;&gt;'Tabelas auxiliares'!$C$236,M195&lt;&gt;'Tabelas auxiliares'!$C$237),"FOLHA DE PESSOAL",IF(Q195='Tabelas auxiliares'!$A$237,"CUSTEIO",IF(Q195='Tabelas auxiliares'!$A$236,"INVESTIMENTO","ERRO - VERIFICAR"))))</f>
        <v/>
      </c>
      <c r="S195" s="66"/>
    </row>
    <row r="196" spans="17:19" x14ac:dyDescent="0.25">
      <c r="Q196" s="51" t="str">
        <f t="shared" ref="Q196:Q259" si="3">LEFT(O196,1)</f>
        <v/>
      </c>
      <c r="R196" s="51" t="str">
        <f>IF(M196="","",IF(AND(M196&lt;&gt;'Tabelas auxiliares'!$B$236,M196&lt;&gt;'Tabelas auxiliares'!$B$237,M196&lt;&gt;'Tabelas auxiliares'!$C$236,M196&lt;&gt;'Tabelas auxiliares'!$C$237),"FOLHA DE PESSOAL",IF(Q196='Tabelas auxiliares'!$A$237,"CUSTEIO",IF(Q196='Tabelas auxiliares'!$A$236,"INVESTIMENTO","ERRO - VERIFICAR"))))</f>
        <v/>
      </c>
      <c r="S196" s="66"/>
    </row>
    <row r="197" spans="17:19" x14ac:dyDescent="0.25">
      <c r="Q197" s="51" t="str">
        <f t="shared" si="3"/>
        <v/>
      </c>
      <c r="R197" s="51" t="str">
        <f>IF(M197="","",IF(AND(M197&lt;&gt;'Tabelas auxiliares'!$B$236,M197&lt;&gt;'Tabelas auxiliares'!$B$237,M197&lt;&gt;'Tabelas auxiliares'!$C$236,M197&lt;&gt;'Tabelas auxiliares'!$C$237),"FOLHA DE PESSOAL",IF(Q197='Tabelas auxiliares'!$A$237,"CUSTEIO",IF(Q197='Tabelas auxiliares'!$A$236,"INVESTIMENTO","ERRO - VERIFICAR"))))</f>
        <v/>
      </c>
      <c r="S197" s="66"/>
    </row>
    <row r="198" spans="17:19" x14ac:dyDescent="0.25">
      <c r="Q198" s="51" t="str">
        <f t="shared" si="3"/>
        <v/>
      </c>
      <c r="R198" s="51" t="str">
        <f>IF(M198="","",IF(AND(M198&lt;&gt;'Tabelas auxiliares'!$B$236,M198&lt;&gt;'Tabelas auxiliares'!$B$237,M198&lt;&gt;'Tabelas auxiliares'!$C$236,M198&lt;&gt;'Tabelas auxiliares'!$C$237),"FOLHA DE PESSOAL",IF(Q198='Tabelas auxiliares'!$A$237,"CUSTEIO",IF(Q198='Tabelas auxiliares'!$A$236,"INVESTIMENTO","ERRO - VERIFICAR"))))</f>
        <v/>
      </c>
      <c r="S198" s="66"/>
    </row>
    <row r="199" spans="17:19" x14ac:dyDescent="0.25">
      <c r="Q199" s="51" t="str">
        <f t="shared" si="3"/>
        <v/>
      </c>
      <c r="R199" s="51" t="str">
        <f>IF(M199="","",IF(AND(M199&lt;&gt;'Tabelas auxiliares'!$B$236,M199&lt;&gt;'Tabelas auxiliares'!$B$237,M199&lt;&gt;'Tabelas auxiliares'!$C$236,M199&lt;&gt;'Tabelas auxiliares'!$C$237),"FOLHA DE PESSOAL",IF(Q199='Tabelas auxiliares'!$A$237,"CUSTEIO",IF(Q199='Tabelas auxiliares'!$A$236,"INVESTIMENTO","ERRO - VERIFICAR"))))</f>
        <v/>
      </c>
      <c r="S199" s="66"/>
    </row>
    <row r="200" spans="17:19" x14ac:dyDescent="0.25">
      <c r="Q200" s="51" t="str">
        <f t="shared" si="3"/>
        <v/>
      </c>
      <c r="R200" s="51" t="str">
        <f>IF(M200="","",IF(AND(M200&lt;&gt;'Tabelas auxiliares'!$B$236,M200&lt;&gt;'Tabelas auxiliares'!$B$237,M200&lt;&gt;'Tabelas auxiliares'!$C$236,M200&lt;&gt;'Tabelas auxiliares'!$C$237),"FOLHA DE PESSOAL",IF(Q200='Tabelas auxiliares'!$A$237,"CUSTEIO",IF(Q200='Tabelas auxiliares'!$A$236,"INVESTIMENTO","ERRO - VERIFICAR"))))</f>
        <v/>
      </c>
      <c r="S200" s="66"/>
    </row>
    <row r="201" spans="17:19" x14ac:dyDescent="0.25">
      <c r="Q201" s="51" t="str">
        <f t="shared" si="3"/>
        <v/>
      </c>
      <c r="R201" s="51" t="str">
        <f>IF(M201="","",IF(AND(M201&lt;&gt;'Tabelas auxiliares'!$B$236,M201&lt;&gt;'Tabelas auxiliares'!$B$237,M201&lt;&gt;'Tabelas auxiliares'!$C$236,M201&lt;&gt;'Tabelas auxiliares'!$C$237),"FOLHA DE PESSOAL",IF(Q201='Tabelas auxiliares'!$A$237,"CUSTEIO",IF(Q201='Tabelas auxiliares'!$A$236,"INVESTIMENTO","ERRO - VERIFICAR"))))</f>
        <v/>
      </c>
      <c r="S201" s="66"/>
    </row>
    <row r="202" spans="17:19" x14ac:dyDescent="0.25">
      <c r="Q202" s="51" t="str">
        <f t="shared" si="3"/>
        <v/>
      </c>
      <c r="R202" s="51" t="str">
        <f>IF(M202="","",IF(AND(M202&lt;&gt;'Tabelas auxiliares'!$B$236,M202&lt;&gt;'Tabelas auxiliares'!$B$237,M202&lt;&gt;'Tabelas auxiliares'!$C$236,M202&lt;&gt;'Tabelas auxiliares'!$C$237),"FOLHA DE PESSOAL",IF(Q202='Tabelas auxiliares'!$A$237,"CUSTEIO",IF(Q202='Tabelas auxiliares'!$A$236,"INVESTIMENTO","ERRO - VERIFICAR"))))</f>
        <v/>
      </c>
      <c r="S202" s="66"/>
    </row>
    <row r="203" spans="17:19" x14ac:dyDescent="0.25">
      <c r="Q203" s="51" t="str">
        <f t="shared" si="3"/>
        <v/>
      </c>
      <c r="R203" s="51" t="str">
        <f>IF(M203="","",IF(AND(M203&lt;&gt;'Tabelas auxiliares'!$B$236,M203&lt;&gt;'Tabelas auxiliares'!$B$237,M203&lt;&gt;'Tabelas auxiliares'!$C$236,M203&lt;&gt;'Tabelas auxiliares'!$C$237),"FOLHA DE PESSOAL",IF(Q203='Tabelas auxiliares'!$A$237,"CUSTEIO",IF(Q203='Tabelas auxiliares'!$A$236,"INVESTIMENTO","ERRO - VERIFICAR"))))</f>
        <v/>
      </c>
      <c r="S203" s="66"/>
    </row>
    <row r="204" spans="17:19" x14ac:dyDescent="0.25">
      <c r="Q204" s="51" t="str">
        <f t="shared" si="3"/>
        <v/>
      </c>
      <c r="R204" s="51" t="str">
        <f>IF(M204="","",IF(AND(M204&lt;&gt;'Tabelas auxiliares'!$B$236,M204&lt;&gt;'Tabelas auxiliares'!$B$237,M204&lt;&gt;'Tabelas auxiliares'!$C$236,M204&lt;&gt;'Tabelas auxiliares'!$C$237),"FOLHA DE PESSOAL",IF(Q204='Tabelas auxiliares'!$A$237,"CUSTEIO",IF(Q204='Tabelas auxiliares'!$A$236,"INVESTIMENTO","ERRO - VERIFICAR"))))</f>
        <v/>
      </c>
      <c r="S204" s="66"/>
    </row>
    <row r="205" spans="17:19" x14ac:dyDescent="0.25">
      <c r="Q205" s="51" t="str">
        <f t="shared" si="3"/>
        <v/>
      </c>
      <c r="R205" s="51" t="str">
        <f>IF(M205="","",IF(AND(M205&lt;&gt;'Tabelas auxiliares'!$B$236,M205&lt;&gt;'Tabelas auxiliares'!$B$237,M205&lt;&gt;'Tabelas auxiliares'!$C$236,M205&lt;&gt;'Tabelas auxiliares'!$C$237),"FOLHA DE PESSOAL",IF(Q205='Tabelas auxiliares'!$A$237,"CUSTEIO",IF(Q205='Tabelas auxiliares'!$A$236,"INVESTIMENTO","ERRO - VERIFICAR"))))</f>
        <v/>
      </c>
      <c r="S205" s="66"/>
    </row>
    <row r="206" spans="17:19" x14ac:dyDescent="0.25">
      <c r="Q206" s="51" t="str">
        <f t="shared" si="3"/>
        <v/>
      </c>
      <c r="R206" s="51" t="str">
        <f>IF(M206="","",IF(AND(M206&lt;&gt;'Tabelas auxiliares'!$B$236,M206&lt;&gt;'Tabelas auxiliares'!$B$237,M206&lt;&gt;'Tabelas auxiliares'!$C$236,M206&lt;&gt;'Tabelas auxiliares'!$C$237),"FOLHA DE PESSOAL",IF(Q206='Tabelas auxiliares'!$A$237,"CUSTEIO",IF(Q206='Tabelas auxiliares'!$A$236,"INVESTIMENTO","ERRO - VERIFICAR"))))</f>
        <v/>
      </c>
      <c r="S206" s="66"/>
    </row>
    <row r="207" spans="17:19" x14ac:dyDescent="0.25">
      <c r="Q207" s="51" t="str">
        <f t="shared" si="3"/>
        <v/>
      </c>
      <c r="R207" s="51" t="str">
        <f>IF(M207="","",IF(AND(M207&lt;&gt;'Tabelas auxiliares'!$B$236,M207&lt;&gt;'Tabelas auxiliares'!$B$237,M207&lt;&gt;'Tabelas auxiliares'!$C$236,M207&lt;&gt;'Tabelas auxiliares'!$C$237),"FOLHA DE PESSOAL",IF(Q207='Tabelas auxiliares'!$A$237,"CUSTEIO",IF(Q207='Tabelas auxiliares'!$A$236,"INVESTIMENTO","ERRO - VERIFICAR"))))</f>
        <v/>
      </c>
      <c r="S207" s="66"/>
    </row>
    <row r="208" spans="17:19" x14ac:dyDescent="0.25">
      <c r="Q208" s="51" t="str">
        <f t="shared" si="3"/>
        <v/>
      </c>
      <c r="R208" s="51" t="str">
        <f>IF(M208="","",IF(AND(M208&lt;&gt;'Tabelas auxiliares'!$B$236,M208&lt;&gt;'Tabelas auxiliares'!$B$237,M208&lt;&gt;'Tabelas auxiliares'!$C$236,M208&lt;&gt;'Tabelas auxiliares'!$C$237),"FOLHA DE PESSOAL",IF(Q208='Tabelas auxiliares'!$A$237,"CUSTEIO",IF(Q208='Tabelas auxiliares'!$A$236,"INVESTIMENTO","ERRO - VERIFICAR"))))</f>
        <v/>
      </c>
      <c r="S208" s="66"/>
    </row>
    <row r="209" spans="17:19" x14ac:dyDescent="0.25">
      <c r="Q209" s="51" t="str">
        <f t="shared" si="3"/>
        <v/>
      </c>
      <c r="R209" s="51" t="str">
        <f>IF(M209="","",IF(AND(M209&lt;&gt;'Tabelas auxiliares'!$B$236,M209&lt;&gt;'Tabelas auxiliares'!$B$237,M209&lt;&gt;'Tabelas auxiliares'!$C$236,M209&lt;&gt;'Tabelas auxiliares'!$C$237),"FOLHA DE PESSOAL",IF(Q209='Tabelas auxiliares'!$A$237,"CUSTEIO",IF(Q209='Tabelas auxiliares'!$A$236,"INVESTIMENTO","ERRO - VERIFICAR"))))</f>
        <v/>
      </c>
      <c r="S209" s="66"/>
    </row>
    <row r="210" spans="17:19" x14ac:dyDescent="0.25">
      <c r="Q210" s="51" t="str">
        <f t="shared" si="3"/>
        <v/>
      </c>
      <c r="R210" s="51" t="str">
        <f>IF(M210="","",IF(AND(M210&lt;&gt;'Tabelas auxiliares'!$B$236,M210&lt;&gt;'Tabelas auxiliares'!$B$237,M210&lt;&gt;'Tabelas auxiliares'!$C$236,M210&lt;&gt;'Tabelas auxiliares'!$C$237),"FOLHA DE PESSOAL",IF(Q210='Tabelas auxiliares'!$A$237,"CUSTEIO",IF(Q210='Tabelas auxiliares'!$A$236,"INVESTIMENTO","ERRO - VERIFICAR"))))</f>
        <v/>
      </c>
      <c r="S210" s="66"/>
    </row>
    <row r="211" spans="17:19" x14ac:dyDescent="0.25">
      <c r="Q211" s="51" t="str">
        <f t="shared" si="3"/>
        <v/>
      </c>
      <c r="R211" s="51" t="str">
        <f>IF(M211="","",IF(AND(M211&lt;&gt;'Tabelas auxiliares'!$B$236,M211&lt;&gt;'Tabelas auxiliares'!$B$237,M211&lt;&gt;'Tabelas auxiliares'!$C$236,M211&lt;&gt;'Tabelas auxiliares'!$C$237),"FOLHA DE PESSOAL",IF(Q211='Tabelas auxiliares'!$A$237,"CUSTEIO",IF(Q211='Tabelas auxiliares'!$A$236,"INVESTIMENTO","ERRO - VERIFICAR"))))</f>
        <v/>
      </c>
      <c r="S211" s="66"/>
    </row>
    <row r="212" spans="17:19" x14ac:dyDescent="0.25">
      <c r="Q212" s="51" t="str">
        <f t="shared" si="3"/>
        <v/>
      </c>
      <c r="R212" s="51" t="str">
        <f>IF(M212="","",IF(AND(M212&lt;&gt;'Tabelas auxiliares'!$B$236,M212&lt;&gt;'Tabelas auxiliares'!$B$237,M212&lt;&gt;'Tabelas auxiliares'!$C$236,M212&lt;&gt;'Tabelas auxiliares'!$C$237),"FOLHA DE PESSOAL",IF(Q212='Tabelas auxiliares'!$A$237,"CUSTEIO",IF(Q212='Tabelas auxiliares'!$A$236,"INVESTIMENTO","ERRO - VERIFICAR"))))</f>
        <v/>
      </c>
      <c r="S212" s="66"/>
    </row>
    <row r="213" spans="17:19" x14ac:dyDescent="0.25">
      <c r="Q213" s="51" t="str">
        <f t="shared" si="3"/>
        <v/>
      </c>
      <c r="R213" s="51" t="str">
        <f>IF(M213="","",IF(AND(M213&lt;&gt;'Tabelas auxiliares'!$B$236,M213&lt;&gt;'Tabelas auxiliares'!$B$237,M213&lt;&gt;'Tabelas auxiliares'!$C$236,M213&lt;&gt;'Tabelas auxiliares'!$C$237),"FOLHA DE PESSOAL",IF(Q213='Tabelas auxiliares'!$A$237,"CUSTEIO",IF(Q213='Tabelas auxiliares'!$A$236,"INVESTIMENTO","ERRO - VERIFICAR"))))</f>
        <v/>
      </c>
      <c r="S213" s="66"/>
    </row>
    <row r="214" spans="17:19" x14ac:dyDescent="0.25">
      <c r="Q214" s="51" t="str">
        <f t="shared" si="3"/>
        <v/>
      </c>
      <c r="R214" s="51" t="str">
        <f>IF(M214="","",IF(AND(M214&lt;&gt;'Tabelas auxiliares'!$B$236,M214&lt;&gt;'Tabelas auxiliares'!$B$237,M214&lt;&gt;'Tabelas auxiliares'!$C$236,M214&lt;&gt;'Tabelas auxiliares'!$C$237),"FOLHA DE PESSOAL",IF(Q214='Tabelas auxiliares'!$A$237,"CUSTEIO",IF(Q214='Tabelas auxiliares'!$A$236,"INVESTIMENTO","ERRO - VERIFICAR"))))</f>
        <v/>
      </c>
      <c r="S214" s="66"/>
    </row>
    <row r="215" spans="17:19" x14ac:dyDescent="0.25">
      <c r="Q215" s="51" t="str">
        <f t="shared" si="3"/>
        <v/>
      </c>
      <c r="R215" s="51" t="str">
        <f>IF(M215="","",IF(AND(M215&lt;&gt;'Tabelas auxiliares'!$B$236,M215&lt;&gt;'Tabelas auxiliares'!$B$237,M215&lt;&gt;'Tabelas auxiliares'!$C$236,M215&lt;&gt;'Tabelas auxiliares'!$C$237),"FOLHA DE PESSOAL",IF(Q215='Tabelas auxiliares'!$A$237,"CUSTEIO",IF(Q215='Tabelas auxiliares'!$A$236,"INVESTIMENTO","ERRO - VERIFICAR"))))</f>
        <v/>
      </c>
      <c r="S215" s="66"/>
    </row>
    <row r="216" spans="17:19" x14ac:dyDescent="0.25">
      <c r="Q216" s="51" t="str">
        <f t="shared" si="3"/>
        <v/>
      </c>
      <c r="R216" s="51" t="str">
        <f>IF(M216="","",IF(AND(M216&lt;&gt;'Tabelas auxiliares'!$B$236,M216&lt;&gt;'Tabelas auxiliares'!$B$237,M216&lt;&gt;'Tabelas auxiliares'!$C$236,M216&lt;&gt;'Tabelas auxiliares'!$C$237),"FOLHA DE PESSOAL",IF(Q216='Tabelas auxiliares'!$A$237,"CUSTEIO",IF(Q216='Tabelas auxiliares'!$A$236,"INVESTIMENTO","ERRO - VERIFICAR"))))</f>
        <v/>
      </c>
      <c r="S216" s="66"/>
    </row>
    <row r="217" spans="17:19" x14ac:dyDescent="0.25">
      <c r="Q217" s="51" t="str">
        <f t="shared" si="3"/>
        <v/>
      </c>
      <c r="R217" s="51" t="str">
        <f>IF(M217="","",IF(AND(M217&lt;&gt;'Tabelas auxiliares'!$B$236,M217&lt;&gt;'Tabelas auxiliares'!$B$237,M217&lt;&gt;'Tabelas auxiliares'!$C$236,M217&lt;&gt;'Tabelas auxiliares'!$C$237),"FOLHA DE PESSOAL",IF(Q217='Tabelas auxiliares'!$A$237,"CUSTEIO",IF(Q217='Tabelas auxiliares'!$A$236,"INVESTIMENTO","ERRO - VERIFICAR"))))</f>
        <v/>
      </c>
      <c r="S217" s="66"/>
    </row>
    <row r="218" spans="17:19" x14ac:dyDescent="0.25">
      <c r="Q218" s="51" t="str">
        <f t="shared" si="3"/>
        <v/>
      </c>
      <c r="R218" s="51" t="str">
        <f>IF(M218="","",IF(AND(M218&lt;&gt;'Tabelas auxiliares'!$B$236,M218&lt;&gt;'Tabelas auxiliares'!$B$237,M218&lt;&gt;'Tabelas auxiliares'!$C$236,M218&lt;&gt;'Tabelas auxiliares'!$C$237),"FOLHA DE PESSOAL",IF(Q218='Tabelas auxiliares'!$A$237,"CUSTEIO",IF(Q218='Tabelas auxiliares'!$A$236,"INVESTIMENTO","ERRO - VERIFICAR"))))</f>
        <v/>
      </c>
      <c r="S218" s="66"/>
    </row>
    <row r="219" spans="17:19" x14ac:dyDescent="0.25">
      <c r="Q219" s="51" t="str">
        <f t="shared" si="3"/>
        <v/>
      </c>
      <c r="R219" s="51" t="str">
        <f>IF(M219="","",IF(AND(M219&lt;&gt;'Tabelas auxiliares'!$B$236,M219&lt;&gt;'Tabelas auxiliares'!$B$237,M219&lt;&gt;'Tabelas auxiliares'!$C$236,M219&lt;&gt;'Tabelas auxiliares'!$C$237),"FOLHA DE PESSOAL",IF(Q219='Tabelas auxiliares'!$A$237,"CUSTEIO",IF(Q219='Tabelas auxiliares'!$A$236,"INVESTIMENTO","ERRO - VERIFICAR"))))</f>
        <v/>
      </c>
      <c r="S219" s="66"/>
    </row>
    <row r="220" spans="17:19" x14ac:dyDescent="0.25">
      <c r="Q220" s="51" t="str">
        <f t="shared" si="3"/>
        <v/>
      </c>
      <c r="R220" s="51" t="str">
        <f>IF(M220="","",IF(AND(M220&lt;&gt;'Tabelas auxiliares'!$B$236,M220&lt;&gt;'Tabelas auxiliares'!$B$237,M220&lt;&gt;'Tabelas auxiliares'!$C$236,M220&lt;&gt;'Tabelas auxiliares'!$C$237),"FOLHA DE PESSOAL",IF(Q220='Tabelas auxiliares'!$A$237,"CUSTEIO",IF(Q220='Tabelas auxiliares'!$A$236,"INVESTIMENTO","ERRO - VERIFICAR"))))</f>
        <v/>
      </c>
      <c r="S220" s="66"/>
    </row>
    <row r="221" spans="17:19" x14ac:dyDescent="0.25">
      <c r="Q221" s="51" t="str">
        <f t="shared" si="3"/>
        <v/>
      </c>
      <c r="R221" s="51" t="str">
        <f>IF(M221="","",IF(AND(M221&lt;&gt;'Tabelas auxiliares'!$B$236,M221&lt;&gt;'Tabelas auxiliares'!$B$237,M221&lt;&gt;'Tabelas auxiliares'!$C$236,M221&lt;&gt;'Tabelas auxiliares'!$C$237),"FOLHA DE PESSOAL",IF(Q221='Tabelas auxiliares'!$A$237,"CUSTEIO",IF(Q221='Tabelas auxiliares'!$A$236,"INVESTIMENTO","ERRO - VERIFICAR"))))</f>
        <v/>
      </c>
      <c r="S221" s="66"/>
    </row>
    <row r="222" spans="17:19" x14ac:dyDescent="0.25">
      <c r="Q222" s="51" t="str">
        <f t="shared" si="3"/>
        <v/>
      </c>
      <c r="R222" s="51" t="str">
        <f>IF(M222="","",IF(AND(M222&lt;&gt;'Tabelas auxiliares'!$B$236,M222&lt;&gt;'Tabelas auxiliares'!$B$237,M222&lt;&gt;'Tabelas auxiliares'!$C$236,M222&lt;&gt;'Tabelas auxiliares'!$C$237),"FOLHA DE PESSOAL",IF(Q222='Tabelas auxiliares'!$A$237,"CUSTEIO",IF(Q222='Tabelas auxiliares'!$A$236,"INVESTIMENTO","ERRO - VERIFICAR"))))</f>
        <v/>
      </c>
      <c r="S222" s="66"/>
    </row>
    <row r="223" spans="17:19" x14ac:dyDescent="0.25">
      <c r="Q223" s="51" t="str">
        <f t="shared" si="3"/>
        <v/>
      </c>
      <c r="R223" s="51" t="str">
        <f>IF(M223="","",IF(AND(M223&lt;&gt;'Tabelas auxiliares'!$B$236,M223&lt;&gt;'Tabelas auxiliares'!$B$237,M223&lt;&gt;'Tabelas auxiliares'!$C$236,M223&lt;&gt;'Tabelas auxiliares'!$C$237),"FOLHA DE PESSOAL",IF(Q223='Tabelas auxiliares'!$A$237,"CUSTEIO",IF(Q223='Tabelas auxiliares'!$A$236,"INVESTIMENTO","ERRO - VERIFICAR"))))</f>
        <v/>
      </c>
      <c r="S223" s="66"/>
    </row>
    <row r="224" spans="17:19" x14ac:dyDescent="0.25">
      <c r="Q224" s="51" t="str">
        <f t="shared" si="3"/>
        <v/>
      </c>
      <c r="R224" s="51" t="str">
        <f>IF(M224="","",IF(AND(M224&lt;&gt;'Tabelas auxiliares'!$B$236,M224&lt;&gt;'Tabelas auxiliares'!$B$237,M224&lt;&gt;'Tabelas auxiliares'!$C$236,M224&lt;&gt;'Tabelas auxiliares'!$C$237),"FOLHA DE PESSOAL",IF(Q224='Tabelas auxiliares'!$A$237,"CUSTEIO",IF(Q224='Tabelas auxiliares'!$A$236,"INVESTIMENTO","ERRO - VERIFICAR"))))</f>
        <v/>
      </c>
      <c r="S224" s="66"/>
    </row>
    <row r="225" spans="17:19" x14ac:dyDescent="0.25">
      <c r="Q225" s="51" t="str">
        <f t="shared" si="3"/>
        <v/>
      </c>
      <c r="R225" s="51" t="str">
        <f>IF(M225="","",IF(AND(M225&lt;&gt;'Tabelas auxiliares'!$B$236,M225&lt;&gt;'Tabelas auxiliares'!$B$237,M225&lt;&gt;'Tabelas auxiliares'!$C$236,M225&lt;&gt;'Tabelas auxiliares'!$C$237),"FOLHA DE PESSOAL",IF(Q225='Tabelas auxiliares'!$A$237,"CUSTEIO",IF(Q225='Tabelas auxiliares'!$A$236,"INVESTIMENTO","ERRO - VERIFICAR"))))</f>
        <v/>
      </c>
      <c r="S225" s="66"/>
    </row>
    <row r="226" spans="17:19" x14ac:dyDescent="0.25">
      <c r="Q226" s="51" t="str">
        <f t="shared" si="3"/>
        <v/>
      </c>
      <c r="R226" s="51" t="str">
        <f>IF(M226="","",IF(AND(M226&lt;&gt;'Tabelas auxiliares'!$B$236,M226&lt;&gt;'Tabelas auxiliares'!$B$237,M226&lt;&gt;'Tabelas auxiliares'!$C$236,M226&lt;&gt;'Tabelas auxiliares'!$C$237),"FOLHA DE PESSOAL",IF(Q226='Tabelas auxiliares'!$A$237,"CUSTEIO",IF(Q226='Tabelas auxiliares'!$A$236,"INVESTIMENTO","ERRO - VERIFICAR"))))</f>
        <v/>
      </c>
      <c r="S226" s="66"/>
    </row>
    <row r="227" spans="17:19" x14ac:dyDescent="0.25">
      <c r="Q227" s="51" t="str">
        <f t="shared" si="3"/>
        <v/>
      </c>
      <c r="R227" s="51" t="str">
        <f>IF(M227="","",IF(AND(M227&lt;&gt;'Tabelas auxiliares'!$B$236,M227&lt;&gt;'Tabelas auxiliares'!$B$237,M227&lt;&gt;'Tabelas auxiliares'!$C$236,M227&lt;&gt;'Tabelas auxiliares'!$C$237),"FOLHA DE PESSOAL",IF(Q227='Tabelas auxiliares'!$A$237,"CUSTEIO",IF(Q227='Tabelas auxiliares'!$A$236,"INVESTIMENTO","ERRO - VERIFICAR"))))</f>
        <v/>
      </c>
      <c r="S227" s="66"/>
    </row>
    <row r="228" spans="17:19" x14ac:dyDescent="0.25">
      <c r="Q228" s="51" t="str">
        <f t="shared" si="3"/>
        <v/>
      </c>
      <c r="R228" s="51" t="str">
        <f>IF(M228="","",IF(AND(M228&lt;&gt;'Tabelas auxiliares'!$B$236,M228&lt;&gt;'Tabelas auxiliares'!$B$237,M228&lt;&gt;'Tabelas auxiliares'!$C$236,M228&lt;&gt;'Tabelas auxiliares'!$C$237),"FOLHA DE PESSOAL",IF(Q228='Tabelas auxiliares'!$A$237,"CUSTEIO",IF(Q228='Tabelas auxiliares'!$A$236,"INVESTIMENTO","ERRO - VERIFICAR"))))</f>
        <v/>
      </c>
      <c r="S228" s="66"/>
    </row>
    <row r="229" spans="17:19" x14ac:dyDescent="0.25">
      <c r="Q229" s="51" t="str">
        <f t="shared" si="3"/>
        <v/>
      </c>
      <c r="R229" s="51" t="str">
        <f>IF(M229="","",IF(AND(M229&lt;&gt;'Tabelas auxiliares'!$B$236,M229&lt;&gt;'Tabelas auxiliares'!$B$237,M229&lt;&gt;'Tabelas auxiliares'!$C$236,M229&lt;&gt;'Tabelas auxiliares'!$C$237),"FOLHA DE PESSOAL",IF(Q229='Tabelas auxiliares'!$A$237,"CUSTEIO",IF(Q229='Tabelas auxiliares'!$A$236,"INVESTIMENTO","ERRO - VERIFICAR"))))</f>
        <v/>
      </c>
      <c r="S229" s="66"/>
    </row>
    <row r="230" spans="17:19" x14ac:dyDescent="0.25">
      <c r="Q230" s="51" t="str">
        <f t="shared" si="3"/>
        <v/>
      </c>
      <c r="R230" s="51" t="str">
        <f>IF(M230="","",IF(AND(M230&lt;&gt;'Tabelas auxiliares'!$B$236,M230&lt;&gt;'Tabelas auxiliares'!$B$237,M230&lt;&gt;'Tabelas auxiliares'!$C$236,M230&lt;&gt;'Tabelas auxiliares'!$C$237),"FOLHA DE PESSOAL",IF(Q230='Tabelas auxiliares'!$A$237,"CUSTEIO",IF(Q230='Tabelas auxiliares'!$A$236,"INVESTIMENTO","ERRO - VERIFICAR"))))</f>
        <v/>
      </c>
      <c r="S230" s="66"/>
    </row>
    <row r="231" spans="17:19" x14ac:dyDescent="0.25">
      <c r="Q231" s="51" t="str">
        <f t="shared" si="3"/>
        <v/>
      </c>
      <c r="R231" s="51" t="str">
        <f>IF(M231="","",IF(AND(M231&lt;&gt;'Tabelas auxiliares'!$B$236,M231&lt;&gt;'Tabelas auxiliares'!$B$237,M231&lt;&gt;'Tabelas auxiliares'!$C$236,M231&lt;&gt;'Tabelas auxiliares'!$C$237),"FOLHA DE PESSOAL",IF(Q231='Tabelas auxiliares'!$A$237,"CUSTEIO",IF(Q231='Tabelas auxiliares'!$A$236,"INVESTIMENTO","ERRO - VERIFICAR"))))</f>
        <v/>
      </c>
      <c r="S231" s="66"/>
    </row>
    <row r="232" spans="17:19" x14ac:dyDescent="0.25">
      <c r="Q232" s="51" t="str">
        <f t="shared" si="3"/>
        <v/>
      </c>
      <c r="R232" s="51" t="str">
        <f>IF(M232="","",IF(AND(M232&lt;&gt;'Tabelas auxiliares'!$B$236,M232&lt;&gt;'Tabelas auxiliares'!$B$237,M232&lt;&gt;'Tabelas auxiliares'!$C$236,M232&lt;&gt;'Tabelas auxiliares'!$C$237),"FOLHA DE PESSOAL",IF(Q232='Tabelas auxiliares'!$A$237,"CUSTEIO",IF(Q232='Tabelas auxiliares'!$A$236,"INVESTIMENTO","ERRO - VERIFICAR"))))</f>
        <v/>
      </c>
      <c r="S232" s="66"/>
    </row>
    <row r="233" spans="17:19" x14ac:dyDescent="0.25">
      <c r="Q233" s="51" t="str">
        <f t="shared" si="3"/>
        <v/>
      </c>
      <c r="R233" s="51" t="str">
        <f>IF(M233="","",IF(AND(M233&lt;&gt;'Tabelas auxiliares'!$B$236,M233&lt;&gt;'Tabelas auxiliares'!$B$237,M233&lt;&gt;'Tabelas auxiliares'!$C$236,M233&lt;&gt;'Tabelas auxiliares'!$C$237),"FOLHA DE PESSOAL",IF(Q233='Tabelas auxiliares'!$A$237,"CUSTEIO",IF(Q233='Tabelas auxiliares'!$A$236,"INVESTIMENTO","ERRO - VERIFICAR"))))</f>
        <v/>
      </c>
      <c r="S233" s="66"/>
    </row>
    <row r="234" spans="17:19" x14ac:dyDescent="0.25">
      <c r="Q234" s="51" t="str">
        <f t="shared" si="3"/>
        <v/>
      </c>
      <c r="R234" s="51" t="str">
        <f>IF(M234="","",IF(AND(M234&lt;&gt;'Tabelas auxiliares'!$B$236,M234&lt;&gt;'Tabelas auxiliares'!$B$237,M234&lt;&gt;'Tabelas auxiliares'!$C$236,M234&lt;&gt;'Tabelas auxiliares'!$C$237),"FOLHA DE PESSOAL",IF(Q234='Tabelas auxiliares'!$A$237,"CUSTEIO",IF(Q234='Tabelas auxiliares'!$A$236,"INVESTIMENTO","ERRO - VERIFICAR"))))</f>
        <v/>
      </c>
      <c r="S234" s="66"/>
    </row>
    <row r="235" spans="17:19" x14ac:dyDescent="0.25">
      <c r="Q235" s="51" t="str">
        <f t="shared" si="3"/>
        <v/>
      </c>
      <c r="R235" s="51" t="str">
        <f>IF(M235="","",IF(AND(M235&lt;&gt;'Tabelas auxiliares'!$B$236,M235&lt;&gt;'Tabelas auxiliares'!$B$237,M235&lt;&gt;'Tabelas auxiliares'!$C$236,M235&lt;&gt;'Tabelas auxiliares'!$C$237),"FOLHA DE PESSOAL",IF(Q235='Tabelas auxiliares'!$A$237,"CUSTEIO",IF(Q235='Tabelas auxiliares'!$A$236,"INVESTIMENTO","ERRO - VERIFICAR"))))</f>
        <v/>
      </c>
      <c r="S235" s="66"/>
    </row>
    <row r="236" spans="17:19" x14ac:dyDescent="0.25">
      <c r="Q236" s="51" t="str">
        <f t="shared" si="3"/>
        <v/>
      </c>
      <c r="R236" s="51" t="str">
        <f>IF(M236="","",IF(AND(M236&lt;&gt;'Tabelas auxiliares'!$B$236,M236&lt;&gt;'Tabelas auxiliares'!$B$237,M236&lt;&gt;'Tabelas auxiliares'!$C$236,M236&lt;&gt;'Tabelas auxiliares'!$C$237),"FOLHA DE PESSOAL",IF(Q236='Tabelas auxiliares'!$A$237,"CUSTEIO",IF(Q236='Tabelas auxiliares'!$A$236,"INVESTIMENTO","ERRO - VERIFICAR"))))</f>
        <v/>
      </c>
      <c r="S236" s="66"/>
    </row>
    <row r="237" spans="17:19" x14ac:dyDescent="0.25">
      <c r="Q237" s="51" t="str">
        <f t="shared" si="3"/>
        <v/>
      </c>
      <c r="R237" s="51" t="str">
        <f>IF(M237="","",IF(AND(M237&lt;&gt;'Tabelas auxiliares'!$B$236,M237&lt;&gt;'Tabelas auxiliares'!$B$237,M237&lt;&gt;'Tabelas auxiliares'!$C$236,M237&lt;&gt;'Tabelas auxiliares'!$C$237),"FOLHA DE PESSOAL",IF(Q237='Tabelas auxiliares'!$A$237,"CUSTEIO",IF(Q237='Tabelas auxiliares'!$A$236,"INVESTIMENTO","ERRO - VERIFICAR"))))</f>
        <v/>
      </c>
      <c r="S237" s="66"/>
    </row>
    <row r="238" spans="17:19" x14ac:dyDescent="0.25">
      <c r="Q238" s="51" t="str">
        <f t="shared" si="3"/>
        <v/>
      </c>
      <c r="R238" s="51" t="str">
        <f>IF(M238="","",IF(AND(M238&lt;&gt;'Tabelas auxiliares'!$B$236,M238&lt;&gt;'Tabelas auxiliares'!$B$237,M238&lt;&gt;'Tabelas auxiliares'!$C$236,M238&lt;&gt;'Tabelas auxiliares'!$C$237),"FOLHA DE PESSOAL",IF(Q238='Tabelas auxiliares'!$A$237,"CUSTEIO",IF(Q238='Tabelas auxiliares'!$A$236,"INVESTIMENTO","ERRO - VERIFICAR"))))</f>
        <v/>
      </c>
      <c r="S238" s="66"/>
    </row>
    <row r="239" spans="17:19" x14ac:dyDescent="0.25">
      <c r="Q239" s="51" t="str">
        <f t="shared" si="3"/>
        <v/>
      </c>
      <c r="R239" s="51" t="str">
        <f>IF(M239="","",IF(AND(M239&lt;&gt;'Tabelas auxiliares'!$B$236,M239&lt;&gt;'Tabelas auxiliares'!$B$237,M239&lt;&gt;'Tabelas auxiliares'!$C$236,M239&lt;&gt;'Tabelas auxiliares'!$C$237),"FOLHA DE PESSOAL",IF(Q239='Tabelas auxiliares'!$A$237,"CUSTEIO",IF(Q239='Tabelas auxiliares'!$A$236,"INVESTIMENTO","ERRO - VERIFICAR"))))</f>
        <v/>
      </c>
      <c r="S239" s="66"/>
    </row>
    <row r="240" spans="17:19" x14ac:dyDescent="0.25">
      <c r="Q240" s="51" t="str">
        <f t="shared" si="3"/>
        <v/>
      </c>
      <c r="R240" s="51" t="str">
        <f>IF(M240="","",IF(AND(M240&lt;&gt;'Tabelas auxiliares'!$B$236,M240&lt;&gt;'Tabelas auxiliares'!$B$237,M240&lt;&gt;'Tabelas auxiliares'!$C$236,M240&lt;&gt;'Tabelas auxiliares'!$C$237),"FOLHA DE PESSOAL",IF(Q240='Tabelas auxiliares'!$A$237,"CUSTEIO",IF(Q240='Tabelas auxiliares'!$A$236,"INVESTIMENTO","ERRO - VERIFICAR"))))</f>
        <v/>
      </c>
      <c r="S240" s="66"/>
    </row>
    <row r="241" spans="17:19" x14ac:dyDescent="0.25">
      <c r="Q241" s="51" t="str">
        <f t="shared" si="3"/>
        <v/>
      </c>
      <c r="R241" s="51" t="str">
        <f>IF(M241="","",IF(AND(M241&lt;&gt;'Tabelas auxiliares'!$B$236,M241&lt;&gt;'Tabelas auxiliares'!$B$237,M241&lt;&gt;'Tabelas auxiliares'!$C$236,M241&lt;&gt;'Tabelas auxiliares'!$C$237),"FOLHA DE PESSOAL",IF(Q241='Tabelas auxiliares'!$A$237,"CUSTEIO",IF(Q241='Tabelas auxiliares'!$A$236,"INVESTIMENTO","ERRO - VERIFICAR"))))</f>
        <v/>
      </c>
      <c r="S241" s="66"/>
    </row>
    <row r="242" spans="17:19" x14ac:dyDescent="0.25">
      <c r="Q242" s="51" t="str">
        <f t="shared" si="3"/>
        <v/>
      </c>
      <c r="R242" s="51" t="str">
        <f>IF(M242="","",IF(AND(M242&lt;&gt;'Tabelas auxiliares'!$B$236,M242&lt;&gt;'Tabelas auxiliares'!$B$237,M242&lt;&gt;'Tabelas auxiliares'!$C$236,M242&lt;&gt;'Tabelas auxiliares'!$C$237),"FOLHA DE PESSOAL",IF(Q242='Tabelas auxiliares'!$A$237,"CUSTEIO",IF(Q242='Tabelas auxiliares'!$A$236,"INVESTIMENTO","ERRO - VERIFICAR"))))</f>
        <v/>
      </c>
      <c r="S242" s="66"/>
    </row>
    <row r="243" spans="17:19" x14ac:dyDescent="0.25">
      <c r="Q243" s="51" t="str">
        <f t="shared" si="3"/>
        <v/>
      </c>
      <c r="R243" s="51" t="str">
        <f>IF(M243="","",IF(AND(M243&lt;&gt;'Tabelas auxiliares'!$B$236,M243&lt;&gt;'Tabelas auxiliares'!$B$237,M243&lt;&gt;'Tabelas auxiliares'!$C$236,M243&lt;&gt;'Tabelas auxiliares'!$C$237),"FOLHA DE PESSOAL",IF(Q243='Tabelas auxiliares'!$A$237,"CUSTEIO",IF(Q243='Tabelas auxiliares'!$A$236,"INVESTIMENTO","ERRO - VERIFICAR"))))</f>
        <v/>
      </c>
      <c r="S243" s="66"/>
    </row>
    <row r="244" spans="17:19" x14ac:dyDescent="0.25">
      <c r="Q244" s="51" t="str">
        <f t="shared" si="3"/>
        <v/>
      </c>
      <c r="R244" s="51" t="str">
        <f>IF(M244="","",IF(AND(M244&lt;&gt;'Tabelas auxiliares'!$B$236,M244&lt;&gt;'Tabelas auxiliares'!$B$237,M244&lt;&gt;'Tabelas auxiliares'!$C$236,M244&lt;&gt;'Tabelas auxiliares'!$C$237),"FOLHA DE PESSOAL",IF(Q244='Tabelas auxiliares'!$A$237,"CUSTEIO",IF(Q244='Tabelas auxiliares'!$A$236,"INVESTIMENTO","ERRO - VERIFICAR"))))</f>
        <v/>
      </c>
      <c r="S244" s="66"/>
    </row>
    <row r="245" spans="17:19" x14ac:dyDescent="0.25">
      <c r="Q245" s="51" t="str">
        <f t="shared" si="3"/>
        <v/>
      </c>
      <c r="R245" s="51" t="str">
        <f>IF(M245="","",IF(AND(M245&lt;&gt;'Tabelas auxiliares'!$B$236,M245&lt;&gt;'Tabelas auxiliares'!$B$237,M245&lt;&gt;'Tabelas auxiliares'!$C$236,M245&lt;&gt;'Tabelas auxiliares'!$C$237),"FOLHA DE PESSOAL",IF(Q245='Tabelas auxiliares'!$A$237,"CUSTEIO",IF(Q245='Tabelas auxiliares'!$A$236,"INVESTIMENTO","ERRO - VERIFICAR"))))</f>
        <v/>
      </c>
      <c r="S245" s="66"/>
    </row>
    <row r="246" spans="17:19" x14ac:dyDescent="0.25">
      <c r="Q246" s="51" t="str">
        <f t="shared" si="3"/>
        <v/>
      </c>
      <c r="R246" s="51" t="str">
        <f>IF(M246="","",IF(AND(M246&lt;&gt;'Tabelas auxiliares'!$B$236,M246&lt;&gt;'Tabelas auxiliares'!$B$237,M246&lt;&gt;'Tabelas auxiliares'!$C$236,M246&lt;&gt;'Tabelas auxiliares'!$C$237),"FOLHA DE PESSOAL",IF(Q246='Tabelas auxiliares'!$A$237,"CUSTEIO",IF(Q246='Tabelas auxiliares'!$A$236,"INVESTIMENTO","ERRO - VERIFICAR"))))</f>
        <v/>
      </c>
      <c r="S246" s="66"/>
    </row>
    <row r="247" spans="17:19" x14ac:dyDescent="0.25">
      <c r="Q247" s="51" t="str">
        <f t="shared" si="3"/>
        <v/>
      </c>
      <c r="R247" s="51" t="str">
        <f>IF(M247="","",IF(AND(M247&lt;&gt;'Tabelas auxiliares'!$B$236,M247&lt;&gt;'Tabelas auxiliares'!$B$237,M247&lt;&gt;'Tabelas auxiliares'!$C$236,M247&lt;&gt;'Tabelas auxiliares'!$C$237),"FOLHA DE PESSOAL",IF(Q247='Tabelas auxiliares'!$A$237,"CUSTEIO",IF(Q247='Tabelas auxiliares'!$A$236,"INVESTIMENTO","ERRO - VERIFICAR"))))</f>
        <v/>
      </c>
      <c r="S247" s="66"/>
    </row>
    <row r="248" spans="17:19" x14ac:dyDescent="0.25">
      <c r="Q248" s="51" t="str">
        <f t="shared" si="3"/>
        <v/>
      </c>
      <c r="R248" s="51" t="str">
        <f>IF(M248="","",IF(AND(M248&lt;&gt;'Tabelas auxiliares'!$B$236,M248&lt;&gt;'Tabelas auxiliares'!$B$237,M248&lt;&gt;'Tabelas auxiliares'!$C$236,M248&lt;&gt;'Tabelas auxiliares'!$C$237),"FOLHA DE PESSOAL",IF(Q248='Tabelas auxiliares'!$A$237,"CUSTEIO",IF(Q248='Tabelas auxiliares'!$A$236,"INVESTIMENTO","ERRO - VERIFICAR"))))</f>
        <v/>
      </c>
      <c r="S248" s="66"/>
    </row>
    <row r="249" spans="17:19" x14ac:dyDescent="0.25">
      <c r="Q249" s="51" t="str">
        <f t="shared" si="3"/>
        <v/>
      </c>
      <c r="R249" s="51" t="str">
        <f>IF(M249="","",IF(AND(M249&lt;&gt;'Tabelas auxiliares'!$B$236,M249&lt;&gt;'Tabelas auxiliares'!$B$237,M249&lt;&gt;'Tabelas auxiliares'!$C$236,M249&lt;&gt;'Tabelas auxiliares'!$C$237),"FOLHA DE PESSOAL",IF(Q249='Tabelas auxiliares'!$A$237,"CUSTEIO",IF(Q249='Tabelas auxiliares'!$A$236,"INVESTIMENTO","ERRO - VERIFICAR"))))</f>
        <v/>
      </c>
      <c r="S249" s="66"/>
    </row>
    <row r="250" spans="17:19" x14ac:dyDescent="0.25">
      <c r="Q250" s="51" t="str">
        <f t="shared" si="3"/>
        <v/>
      </c>
      <c r="R250" s="51" t="str">
        <f>IF(M250="","",IF(AND(M250&lt;&gt;'Tabelas auxiliares'!$B$236,M250&lt;&gt;'Tabelas auxiliares'!$B$237,M250&lt;&gt;'Tabelas auxiliares'!$C$236,M250&lt;&gt;'Tabelas auxiliares'!$C$237),"FOLHA DE PESSOAL",IF(Q250='Tabelas auxiliares'!$A$237,"CUSTEIO",IF(Q250='Tabelas auxiliares'!$A$236,"INVESTIMENTO","ERRO - VERIFICAR"))))</f>
        <v/>
      </c>
      <c r="S250" s="66"/>
    </row>
    <row r="251" spans="17:19" x14ac:dyDescent="0.25">
      <c r="Q251" s="51" t="str">
        <f t="shared" si="3"/>
        <v/>
      </c>
      <c r="R251" s="51" t="str">
        <f>IF(M251="","",IF(AND(M251&lt;&gt;'Tabelas auxiliares'!$B$236,M251&lt;&gt;'Tabelas auxiliares'!$B$237,M251&lt;&gt;'Tabelas auxiliares'!$C$236,M251&lt;&gt;'Tabelas auxiliares'!$C$237),"FOLHA DE PESSOAL",IF(Q251='Tabelas auxiliares'!$A$237,"CUSTEIO",IF(Q251='Tabelas auxiliares'!$A$236,"INVESTIMENTO","ERRO - VERIFICAR"))))</f>
        <v/>
      </c>
      <c r="S251" s="66"/>
    </row>
    <row r="252" spans="17:19" x14ac:dyDescent="0.25">
      <c r="Q252" s="51" t="str">
        <f t="shared" si="3"/>
        <v/>
      </c>
      <c r="R252" s="51" t="str">
        <f>IF(M252="","",IF(AND(M252&lt;&gt;'Tabelas auxiliares'!$B$236,M252&lt;&gt;'Tabelas auxiliares'!$B$237,M252&lt;&gt;'Tabelas auxiliares'!$C$236,M252&lt;&gt;'Tabelas auxiliares'!$C$237),"FOLHA DE PESSOAL",IF(Q252='Tabelas auxiliares'!$A$237,"CUSTEIO",IF(Q252='Tabelas auxiliares'!$A$236,"INVESTIMENTO","ERRO - VERIFICAR"))))</f>
        <v/>
      </c>
      <c r="S252" s="66"/>
    </row>
    <row r="253" spans="17:19" x14ac:dyDescent="0.25">
      <c r="Q253" s="51" t="str">
        <f t="shared" si="3"/>
        <v/>
      </c>
      <c r="R253" s="51" t="str">
        <f>IF(M253="","",IF(AND(M253&lt;&gt;'Tabelas auxiliares'!$B$236,M253&lt;&gt;'Tabelas auxiliares'!$B$237,M253&lt;&gt;'Tabelas auxiliares'!$C$236,M253&lt;&gt;'Tabelas auxiliares'!$C$237),"FOLHA DE PESSOAL",IF(Q253='Tabelas auxiliares'!$A$237,"CUSTEIO",IF(Q253='Tabelas auxiliares'!$A$236,"INVESTIMENTO","ERRO - VERIFICAR"))))</f>
        <v/>
      </c>
      <c r="S253" s="66"/>
    </row>
    <row r="254" spans="17:19" x14ac:dyDescent="0.25">
      <c r="Q254" s="51" t="str">
        <f t="shared" si="3"/>
        <v/>
      </c>
      <c r="R254" s="51" t="str">
        <f>IF(M254="","",IF(AND(M254&lt;&gt;'Tabelas auxiliares'!$B$236,M254&lt;&gt;'Tabelas auxiliares'!$B$237,M254&lt;&gt;'Tabelas auxiliares'!$C$236,M254&lt;&gt;'Tabelas auxiliares'!$C$237),"FOLHA DE PESSOAL",IF(Q254='Tabelas auxiliares'!$A$237,"CUSTEIO",IF(Q254='Tabelas auxiliares'!$A$236,"INVESTIMENTO","ERRO - VERIFICAR"))))</f>
        <v/>
      </c>
      <c r="S254" s="66"/>
    </row>
    <row r="255" spans="17:19" x14ac:dyDescent="0.25">
      <c r="Q255" s="51" t="str">
        <f t="shared" si="3"/>
        <v/>
      </c>
      <c r="R255" s="51" t="str">
        <f>IF(M255="","",IF(AND(M255&lt;&gt;'Tabelas auxiliares'!$B$236,M255&lt;&gt;'Tabelas auxiliares'!$B$237,M255&lt;&gt;'Tabelas auxiliares'!$C$236,M255&lt;&gt;'Tabelas auxiliares'!$C$237),"FOLHA DE PESSOAL",IF(Q255='Tabelas auxiliares'!$A$237,"CUSTEIO",IF(Q255='Tabelas auxiliares'!$A$236,"INVESTIMENTO","ERRO - VERIFICAR"))))</f>
        <v/>
      </c>
      <c r="S255" s="66"/>
    </row>
    <row r="256" spans="17:19" x14ac:dyDescent="0.25">
      <c r="Q256" s="51" t="str">
        <f t="shared" si="3"/>
        <v/>
      </c>
      <c r="R256" s="51" t="str">
        <f>IF(M256="","",IF(AND(M256&lt;&gt;'Tabelas auxiliares'!$B$236,M256&lt;&gt;'Tabelas auxiliares'!$B$237,M256&lt;&gt;'Tabelas auxiliares'!$C$236,M256&lt;&gt;'Tabelas auxiliares'!$C$237),"FOLHA DE PESSOAL",IF(Q256='Tabelas auxiliares'!$A$237,"CUSTEIO",IF(Q256='Tabelas auxiliares'!$A$236,"INVESTIMENTO","ERRO - VERIFICAR"))))</f>
        <v/>
      </c>
      <c r="S256" s="66"/>
    </row>
    <row r="257" spans="17:19" x14ac:dyDescent="0.25">
      <c r="Q257" s="51" t="str">
        <f t="shared" si="3"/>
        <v/>
      </c>
      <c r="R257" s="51" t="str">
        <f>IF(M257="","",IF(AND(M257&lt;&gt;'Tabelas auxiliares'!$B$236,M257&lt;&gt;'Tabelas auxiliares'!$B$237,M257&lt;&gt;'Tabelas auxiliares'!$C$236,M257&lt;&gt;'Tabelas auxiliares'!$C$237),"FOLHA DE PESSOAL",IF(Q257='Tabelas auxiliares'!$A$237,"CUSTEIO",IF(Q257='Tabelas auxiliares'!$A$236,"INVESTIMENTO","ERRO - VERIFICAR"))))</f>
        <v/>
      </c>
      <c r="S257" s="66"/>
    </row>
    <row r="258" spans="17:19" x14ac:dyDescent="0.25">
      <c r="Q258" s="51" t="str">
        <f t="shared" si="3"/>
        <v/>
      </c>
      <c r="R258" s="51" t="str">
        <f>IF(M258="","",IF(AND(M258&lt;&gt;'Tabelas auxiliares'!$B$236,M258&lt;&gt;'Tabelas auxiliares'!$B$237,M258&lt;&gt;'Tabelas auxiliares'!$C$236,M258&lt;&gt;'Tabelas auxiliares'!$C$237),"FOLHA DE PESSOAL",IF(Q258='Tabelas auxiliares'!$A$237,"CUSTEIO",IF(Q258='Tabelas auxiliares'!$A$236,"INVESTIMENTO","ERRO - VERIFICAR"))))</f>
        <v/>
      </c>
      <c r="S258" s="66"/>
    </row>
    <row r="259" spans="17:19" x14ac:dyDescent="0.25">
      <c r="Q259" s="51" t="str">
        <f t="shared" si="3"/>
        <v/>
      </c>
      <c r="R259" s="51" t="str">
        <f>IF(M259="","",IF(AND(M259&lt;&gt;'Tabelas auxiliares'!$B$236,M259&lt;&gt;'Tabelas auxiliares'!$B$237,M259&lt;&gt;'Tabelas auxiliares'!$C$236,M259&lt;&gt;'Tabelas auxiliares'!$C$237),"FOLHA DE PESSOAL",IF(Q259='Tabelas auxiliares'!$A$237,"CUSTEIO",IF(Q259='Tabelas auxiliares'!$A$236,"INVESTIMENTO","ERRO - VERIFICAR"))))</f>
        <v/>
      </c>
      <c r="S259" s="66"/>
    </row>
    <row r="260" spans="17:19" x14ac:dyDescent="0.25">
      <c r="Q260" s="51" t="str">
        <f t="shared" ref="Q260:Q323" si="4">LEFT(O260,1)</f>
        <v/>
      </c>
      <c r="R260" s="51" t="str">
        <f>IF(M260="","",IF(AND(M260&lt;&gt;'Tabelas auxiliares'!$B$236,M260&lt;&gt;'Tabelas auxiliares'!$B$237,M260&lt;&gt;'Tabelas auxiliares'!$C$236,M260&lt;&gt;'Tabelas auxiliares'!$C$237),"FOLHA DE PESSOAL",IF(Q260='Tabelas auxiliares'!$A$237,"CUSTEIO",IF(Q260='Tabelas auxiliares'!$A$236,"INVESTIMENTO","ERRO - VERIFICAR"))))</f>
        <v/>
      </c>
      <c r="S260" s="66"/>
    </row>
    <row r="261" spans="17:19" x14ac:dyDescent="0.25">
      <c r="Q261" s="51" t="str">
        <f t="shared" si="4"/>
        <v/>
      </c>
      <c r="R261" s="51" t="str">
        <f>IF(M261="","",IF(AND(M261&lt;&gt;'Tabelas auxiliares'!$B$236,M261&lt;&gt;'Tabelas auxiliares'!$B$237,M261&lt;&gt;'Tabelas auxiliares'!$C$236,M261&lt;&gt;'Tabelas auxiliares'!$C$237),"FOLHA DE PESSOAL",IF(Q261='Tabelas auxiliares'!$A$237,"CUSTEIO",IF(Q261='Tabelas auxiliares'!$A$236,"INVESTIMENTO","ERRO - VERIFICAR"))))</f>
        <v/>
      </c>
      <c r="S261" s="66"/>
    </row>
    <row r="262" spans="17:19" x14ac:dyDescent="0.25">
      <c r="Q262" s="51" t="str">
        <f t="shared" si="4"/>
        <v/>
      </c>
      <c r="R262" s="51" t="str">
        <f>IF(M262="","",IF(AND(M262&lt;&gt;'Tabelas auxiliares'!$B$236,M262&lt;&gt;'Tabelas auxiliares'!$B$237,M262&lt;&gt;'Tabelas auxiliares'!$C$236,M262&lt;&gt;'Tabelas auxiliares'!$C$237),"FOLHA DE PESSOAL",IF(Q262='Tabelas auxiliares'!$A$237,"CUSTEIO",IF(Q262='Tabelas auxiliares'!$A$236,"INVESTIMENTO","ERRO - VERIFICAR"))))</f>
        <v/>
      </c>
      <c r="S262" s="66"/>
    </row>
    <row r="263" spans="17:19" x14ac:dyDescent="0.25">
      <c r="Q263" s="51" t="str">
        <f t="shared" si="4"/>
        <v/>
      </c>
      <c r="R263" s="51" t="str">
        <f>IF(M263="","",IF(AND(M263&lt;&gt;'Tabelas auxiliares'!$B$236,M263&lt;&gt;'Tabelas auxiliares'!$B$237,M263&lt;&gt;'Tabelas auxiliares'!$C$236,M263&lt;&gt;'Tabelas auxiliares'!$C$237),"FOLHA DE PESSOAL",IF(Q263='Tabelas auxiliares'!$A$237,"CUSTEIO",IF(Q263='Tabelas auxiliares'!$A$236,"INVESTIMENTO","ERRO - VERIFICAR"))))</f>
        <v/>
      </c>
      <c r="S263" s="66"/>
    </row>
    <row r="264" spans="17:19" x14ac:dyDescent="0.25">
      <c r="Q264" s="51" t="str">
        <f t="shared" si="4"/>
        <v/>
      </c>
      <c r="R264" s="51" t="str">
        <f>IF(M264="","",IF(AND(M264&lt;&gt;'Tabelas auxiliares'!$B$236,M264&lt;&gt;'Tabelas auxiliares'!$B$237,M264&lt;&gt;'Tabelas auxiliares'!$C$236,M264&lt;&gt;'Tabelas auxiliares'!$C$237),"FOLHA DE PESSOAL",IF(Q264='Tabelas auxiliares'!$A$237,"CUSTEIO",IF(Q264='Tabelas auxiliares'!$A$236,"INVESTIMENTO","ERRO - VERIFICAR"))))</f>
        <v/>
      </c>
      <c r="S264" s="66"/>
    </row>
    <row r="265" spans="17:19" x14ac:dyDescent="0.25">
      <c r="Q265" s="51" t="str">
        <f t="shared" si="4"/>
        <v/>
      </c>
      <c r="R265" s="51" t="str">
        <f>IF(M265="","",IF(AND(M265&lt;&gt;'Tabelas auxiliares'!$B$236,M265&lt;&gt;'Tabelas auxiliares'!$B$237,M265&lt;&gt;'Tabelas auxiliares'!$C$236,M265&lt;&gt;'Tabelas auxiliares'!$C$237),"FOLHA DE PESSOAL",IF(Q265='Tabelas auxiliares'!$A$237,"CUSTEIO",IF(Q265='Tabelas auxiliares'!$A$236,"INVESTIMENTO","ERRO - VERIFICAR"))))</f>
        <v/>
      </c>
      <c r="S265" s="66"/>
    </row>
    <row r="266" spans="17:19" x14ac:dyDescent="0.25">
      <c r="Q266" s="51" t="str">
        <f t="shared" si="4"/>
        <v/>
      </c>
      <c r="R266" s="51" t="str">
        <f>IF(M266="","",IF(AND(M266&lt;&gt;'Tabelas auxiliares'!$B$236,M266&lt;&gt;'Tabelas auxiliares'!$B$237,M266&lt;&gt;'Tabelas auxiliares'!$C$236,M266&lt;&gt;'Tabelas auxiliares'!$C$237),"FOLHA DE PESSOAL",IF(Q266='Tabelas auxiliares'!$A$237,"CUSTEIO",IF(Q266='Tabelas auxiliares'!$A$236,"INVESTIMENTO","ERRO - VERIFICAR"))))</f>
        <v/>
      </c>
      <c r="S266" s="66"/>
    </row>
    <row r="267" spans="17:19" x14ac:dyDescent="0.25">
      <c r="Q267" s="51" t="str">
        <f t="shared" si="4"/>
        <v/>
      </c>
      <c r="R267" s="51" t="str">
        <f>IF(M267="","",IF(AND(M267&lt;&gt;'Tabelas auxiliares'!$B$236,M267&lt;&gt;'Tabelas auxiliares'!$B$237,M267&lt;&gt;'Tabelas auxiliares'!$C$236,M267&lt;&gt;'Tabelas auxiliares'!$C$237),"FOLHA DE PESSOAL",IF(Q267='Tabelas auxiliares'!$A$237,"CUSTEIO",IF(Q267='Tabelas auxiliares'!$A$236,"INVESTIMENTO","ERRO - VERIFICAR"))))</f>
        <v/>
      </c>
      <c r="S267" s="66"/>
    </row>
    <row r="268" spans="17:19" x14ac:dyDescent="0.25">
      <c r="Q268" s="51" t="str">
        <f t="shared" si="4"/>
        <v/>
      </c>
      <c r="R268" s="51" t="str">
        <f>IF(M268="","",IF(AND(M268&lt;&gt;'Tabelas auxiliares'!$B$236,M268&lt;&gt;'Tabelas auxiliares'!$B$237,M268&lt;&gt;'Tabelas auxiliares'!$C$236,M268&lt;&gt;'Tabelas auxiliares'!$C$237),"FOLHA DE PESSOAL",IF(Q268='Tabelas auxiliares'!$A$237,"CUSTEIO",IF(Q268='Tabelas auxiliares'!$A$236,"INVESTIMENTO","ERRO - VERIFICAR"))))</f>
        <v/>
      </c>
      <c r="S268" s="66"/>
    </row>
    <row r="269" spans="17:19" x14ac:dyDescent="0.25">
      <c r="Q269" s="51" t="str">
        <f t="shared" si="4"/>
        <v/>
      </c>
      <c r="R269" s="51" t="str">
        <f>IF(M269="","",IF(AND(M269&lt;&gt;'Tabelas auxiliares'!$B$236,M269&lt;&gt;'Tabelas auxiliares'!$B$237,M269&lt;&gt;'Tabelas auxiliares'!$C$236,M269&lt;&gt;'Tabelas auxiliares'!$C$237),"FOLHA DE PESSOAL",IF(Q269='Tabelas auxiliares'!$A$237,"CUSTEIO",IF(Q269='Tabelas auxiliares'!$A$236,"INVESTIMENTO","ERRO - VERIFICAR"))))</f>
        <v/>
      </c>
      <c r="S269" s="66"/>
    </row>
    <row r="270" spans="17:19" x14ac:dyDescent="0.25">
      <c r="Q270" s="51" t="str">
        <f t="shared" si="4"/>
        <v/>
      </c>
      <c r="R270" s="51" t="str">
        <f>IF(M270="","",IF(AND(M270&lt;&gt;'Tabelas auxiliares'!$B$236,M270&lt;&gt;'Tabelas auxiliares'!$B$237,M270&lt;&gt;'Tabelas auxiliares'!$C$236,M270&lt;&gt;'Tabelas auxiliares'!$C$237),"FOLHA DE PESSOAL",IF(Q270='Tabelas auxiliares'!$A$237,"CUSTEIO",IF(Q270='Tabelas auxiliares'!$A$236,"INVESTIMENTO","ERRO - VERIFICAR"))))</f>
        <v/>
      </c>
      <c r="S270" s="66"/>
    </row>
    <row r="271" spans="17:19" x14ac:dyDescent="0.25">
      <c r="Q271" s="51" t="str">
        <f t="shared" si="4"/>
        <v/>
      </c>
      <c r="R271" s="51" t="str">
        <f>IF(M271="","",IF(AND(M271&lt;&gt;'Tabelas auxiliares'!$B$236,M271&lt;&gt;'Tabelas auxiliares'!$B$237,M271&lt;&gt;'Tabelas auxiliares'!$C$236,M271&lt;&gt;'Tabelas auxiliares'!$C$237),"FOLHA DE PESSOAL",IF(Q271='Tabelas auxiliares'!$A$237,"CUSTEIO",IF(Q271='Tabelas auxiliares'!$A$236,"INVESTIMENTO","ERRO - VERIFICAR"))))</f>
        <v/>
      </c>
      <c r="S271" s="66"/>
    </row>
    <row r="272" spans="17:19" x14ac:dyDescent="0.25">
      <c r="Q272" s="51" t="str">
        <f t="shared" si="4"/>
        <v/>
      </c>
      <c r="R272" s="51" t="str">
        <f>IF(M272="","",IF(AND(M272&lt;&gt;'Tabelas auxiliares'!$B$236,M272&lt;&gt;'Tabelas auxiliares'!$B$237,M272&lt;&gt;'Tabelas auxiliares'!$C$236,M272&lt;&gt;'Tabelas auxiliares'!$C$237),"FOLHA DE PESSOAL",IF(Q272='Tabelas auxiliares'!$A$237,"CUSTEIO",IF(Q272='Tabelas auxiliares'!$A$236,"INVESTIMENTO","ERRO - VERIFICAR"))))</f>
        <v/>
      </c>
      <c r="S272" s="66"/>
    </row>
    <row r="273" spans="17:19" x14ac:dyDescent="0.25">
      <c r="Q273" s="51" t="str">
        <f t="shared" si="4"/>
        <v/>
      </c>
      <c r="R273" s="51" t="str">
        <f>IF(M273="","",IF(AND(M273&lt;&gt;'Tabelas auxiliares'!$B$236,M273&lt;&gt;'Tabelas auxiliares'!$B$237,M273&lt;&gt;'Tabelas auxiliares'!$C$236,M273&lt;&gt;'Tabelas auxiliares'!$C$237),"FOLHA DE PESSOAL",IF(Q273='Tabelas auxiliares'!$A$237,"CUSTEIO",IF(Q273='Tabelas auxiliares'!$A$236,"INVESTIMENTO","ERRO - VERIFICAR"))))</f>
        <v/>
      </c>
      <c r="S273" s="66"/>
    </row>
    <row r="274" spans="17:19" x14ac:dyDescent="0.25">
      <c r="Q274" s="51" t="str">
        <f t="shared" si="4"/>
        <v/>
      </c>
      <c r="R274" s="51" t="str">
        <f>IF(M274="","",IF(AND(M274&lt;&gt;'Tabelas auxiliares'!$B$236,M274&lt;&gt;'Tabelas auxiliares'!$B$237,M274&lt;&gt;'Tabelas auxiliares'!$C$236,M274&lt;&gt;'Tabelas auxiliares'!$C$237),"FOLHA DE PESSOAL",IF(Q274='Tabelas auxiliares'!$A$237,"CUSTEIO",IF(Q274='Tabelas auxiliares'!$A$236,"INVESTIMENTO","ERRO - VERIFICAR"))))</f>
        <v/>
      </c>
      <c r="S274" s="66"/>
    </row>
    <row r="275" spans="17:19" x14ac:dyDescent="0.25">
      <c r="Q275" s="51" t="str">
        <f t="shared" si="4"/>
        <v/>
      </c>
      <c r="R275" s="51" t="str">
        <f>IF(M275="","",IF(AND(M275&lt;&gt;'Tabelas auxiliares'!$B$236,M275&lt;&gt;'Tabelas auxiliares'!$B$237,M275&lt;&gt;'Tabelas auxiliares'!$C$236,M275&lt;&gt;'Tabelas auxiliares'!$C$237),"FOLHA DE PESSOAL",IF(Q275='Tabelas auxiliares'!$A$237,"CUSTEIO",IF(Q275='Tabelas auxiliares'!$A$236,"INVESTIMENTO","ERRO - VERIFICAR"))))</f>
        <v/>
      </c>
      <c r="S275" s="66"/>
    </row>
    <row r="276" spans="17:19" x14ac:dyDescent="0.25">
      <c r="Q276" s="51" t="str">
        <f t="shared" si="4"/>
        <v/>
      </c>
      <c r="R276" s="51" t="str">
        <f>IF(M276="","",IF(AND(M276&lt;&gt;'Tabelas auxiliares'!$B$236,M276&lt;&gt;'Tabelas auxiliares'!$B$237,M276&lt;&gt;'Tabelas auxiliares'!$C$236,M276&lt;&gt;'Tabelas auxiliares'!$C$237),"FOLHA DE PESSOAL",IF(Q276='Tabelas auxiliares'!$A$237,"CUSTEIO",IF(Q276='Tabelas auxiliares'!$A$236,"INVESTIMENTO","ERRO - VERIFICAR"))))</f>
        <v/>
      </c>
      <c r="S276" s="66"/>
    </row>
    <row r="277" spans="17:19" x14ac:dyDescent="0.25">
      <c r="Q277" s="51" t="str">
        <f t="shared" si="4"/>
        <v/>
      </c>
      <c r="R277" s="51" t="str">
        <f>IF(M277="","",IF(AND(M277&lt;&gt;'Tabelas auxiliares'!$B$236,M277&lt;&gt;'Tabelas auxiliares'!$B$237,M277&lt;&gt;'Tabelas auxiliares'!$C$236,M277&lt;&gt;'Tabelas auxiliares'!$C$237),"FOLHA DE PESSOAL",IF(Q277='Tabelas auxiliares'!$A$237,"CUSTEIO",IF(Q277='Tabelas auxiliares'!$A$236,"INVESTIMENTO","ERRO - VERIFICAR"))))</f>
        <v/>
      </c>
      <c r="S277" s="66"/>
    </row>
    <row r="278" spans="17:19" x14ac:dyDescent="0.25">
      <c r="Q278" s="51" t="str">
        <f t="shared" si="4"/>
        <v/>
      </c>
      <c r="R278" s="51" t="str">
        <f>IF(M278="","",IF(AND(M278&lt;&gt;'Tabelas auxiliares'!$B$236,M278&lt;&gt;'Tabelas auxiliares'!$B$237,M278&lt;&gt;'Tabelas auxiliares'!$C$236,M278&lt;&gt;'Tabelas auxiliares'!$C$237),"FOLHA DE PESSOAL",IF(Q278='Tabelas auxiliares'!$A$237,"CUSTEIO",IF(Q278='Tabelas auxiliares'!$A$236,"INVESTIMENTO","ERRO - VERIFICAR"))))</f>
        <v/>
      </c>
      <c r="S278" s="66"/>
    </row>
    <row r="279" spans="17:19" x14ac:dyDescent="0.25">
      <c r="Q279" s="51" t="str">
        <f t="shared" si="4"/>
        <v/>
      </c>
      <c r="R279" s="51" t="str">
        <f>IF(M279="","",IF(AND(M279&lt;&gt;'Tabelas auxiliares'!$B$236,M279&lt;&gt;'Tabelas auxiliares'!$B$237,M279&lt;&gt;'Tabelas auxiliares'!$C$236,M279&lt;&gt;'Tabelas auxiliares'!$C$237),"FOLHA DE PESSOAL",IF(Q279='Tabelas auxiliares'!$A$237,"CUSTEIO",IF(Q279='Tabelas auxiliares'!$A$236,"INVESTIMENTO","ERRO - VERIFICAR"))))</f>
        <v/>
      </c>
      <c r="S279" s="66"/>
    </row>
    <row r="280" spans="17:19" x14ac:dyDescent="0.25">
      <c r="Q280" s="51" t="str">
        <f t="shared" si="4"/>
        <v/>
      </c>
      <c r="R280" s="51" t="str">
        <f>IF(M280="","",IF(AND(M280&lt;&gt;'Tabelas auxiliares'!$B$236,M280&lt;&gt;'Tabelas auxiliares'!$B$237,M280&lt;&gt;'Tabelas auxiliares'!$C$236,M280&lt;&gt;'Tabelas auxiliares'!$C$237),"FOLHA DE PESSOAL",IF(Q280='Tabelas auxiliares'!$A$237,"CUSTEIO",IF(Q280='Tabelas auxiliares'!$A$236,"INVESTIMENTO","ERRO - VERIFICAR"))))</f>
        <v/>
      </c>
      <c r="S280" s="66"/>
    </row>
    <row r="281" spans="17:19" x14ac:dyDescent="0.25">
      <c r="Q281" s="51" t="str">
        <f t="shared" si="4"/>
        <v/>
      </c>
      <c r="R281" s="51" t="str">
        <f>IF(M281="","",IF(AND(M281&lt;&gt;'Tabelas auxiliares'!$B$236,M281&lt;&gt;'Tabelas auxiliares'!$B$237,M281&lt;&gt;'Tabelas auxiliares'!$C$236,M281&lt;&gt;'Tabelas auxiliares'!$C$237),"FOLHA DE PESSOAL",IF(Q281='Tabelas auxiliares'!$A$237,"CUSTEIO",IF(Q281='Tabelas auxiliares'!$A$236,"INVESTIMENTO","ERRO - VERIFICAR"))))</f>
        <v/>
      </c>
      <c r="S281" s="66"/>
    </row>
    <row r="282" spans="17:19" x14ac:dyDescent="0.25">
      <c r="Q282" s="51" t="str">
        <f t="shared" si="4"/>
        <v/>
      </c>
      <c r="R282" s="51" t="str">
        <f>IF(M282="","",IF(AND(M282&lt;&gt;'Tabelas auxiliares'!$B$236,M282&lt;&gt;'Tabelas auxiliares'!$B$237,M282&lt;&gt;'Tabelas auxiliares'!$C$236,M282&lt;&gt;'Tabelas auxiliares'!$C$237),"FOLHA DE PESSOAL",IF(Q282='Tabelas auxiliares'!$A$237,"CUSTEIO",IF(Q282='Tabelas auxiliares'!$A$236,"INVESTIMENTO","ERRO - VERIFICAR"))))</f>
        <v/>
      </c>
      <c r="S282" s="66"/>
    </row>
    <row r="283" spans="17:19" x14ac:dyDescent="0.25">
      <c r="Q283" s="51" t="str">
        <f t="shared" si="4"/>
        <v/>
      </c>
      <c r="R283" s="51" t="str">
        <f>IF(M283="","",IF(AND(M283&lt;&gt;'Tabelas auxiliares'!$B$236,M283&lt;&gt;'Tabelas auxiliares'!$B$237,M283&lt;&gt;'Tabelas auxiliares'!$C$236,M283&lt;&gt;'Tabelas auxiliares'!$C$237),"FOLHA DE PESSOAL",IF(Q283='Tabelas auxiliares'!$A$237,"CUSTEIO",IF(Q283='Tabelas auxiliares'!$A$236,"INVESTIMENTO","ERRO - VERIFICAR"))))</f>
        <v/>
      </c>
      <c r="S283" s="66"/>
    </row>
    <row r="284" spans="17:19" x14ac:dyDescent="0.25">
      <c r="Q284" s="51" t="str">
        <f t="shared" si="4"/>
        <v/>
      </c>
      <c r="R284" s="51" t="str">
        <f>IF(M284="","",IF(AND(M284&lt;&gt;'Tabelas auxiliares'!$B$236,M284&lt;&gt;'Tabelas auxiliares'!$B$237,M284&lt;&gt;'Tabelas auxiliares'!$C$236,M284&lt;&gt;'Tabelas auxiliares'!$C$237),"FOLHA DE PESSOAL",IF(Q284='Tabelas auxiliares'!$A$237,"CUSTEIO",IF(Q284='Tabelas auxiliares'!$A$236,"INVESTIMENTO","ERRO - VERIFICAR"))))</f>
        <v/>
      </c>
      <c r="S284" s="66"/>
    </row>
    <row r="285" spans="17:19" x14ac:dyDescent="0.25">
      <c r="Q285" s="51" t="str">
        <f t="shared" si="4"/>
        <v/>
      </c>
      <c r="R285" s="51" t="str">
        <f>IF(M285="","",IF(AND(M285&lt;&gt;'Tabelas auxiliares'!$B$236,M285&lt;&gt;'Tabelas auxiliares'!$B$237,M285&lt;&gt;'Tabelas auxiliares'!$C$236,M285&lt;&gt;'Tabelas auxiliares'!$C$237),"FOLHA DE PESSOAL",IF(Q285='Tabelas auxiliares'!$A$237,"CUSTEIO",IF(Q285='Tabelas auxiliares'!$A$236,"INVESTIMENTO","ERRO - VERIFICAR"))))</f>
        <v/>
      </c>
      <c r="S285" s="66"/>
    </row>
    <row r="286" spans="17:19" x14ac:dyDescent="0.25">
      <c r="Q286" s="51" t="str">
        <f t="shared" si="4"/>
        <v/>
      </c>
      <c r="R286" s="51" t="str">
        <f>IF(M286="","",IF(AND(M286&lt;&gt;'Tabelas auxiliares'!$B$236,M286&lt;&gt;'Tabelas auxiliares'!$B$237,M286&lt;&gt;'Tabelas auxiliares'!$C$236,M286&lt;&gt;'Tabelas auxiliares'!$C$237),"FOLHA DE PESSOAL",IF(Q286='Tabelas auxiliares'!$A$237,"CUSTEIO",IF(Q286='Tabelas auxiliares'!$A$236,"INVESTIMENTO","ERRO - VERIFICAR"))))</f>
        <v/>
      </c>
      <c r="S286" s="66"/>
    </row>
    <row r="287" spans="17:19" x14ac:dyDescent="0.25">
      <c r="Q287" s="51" t="str">
        <f t="shared" si="4"/>
        <v/>
      </c>
      <c r="R287" s="51" t="str">
        <f>IF(M287="","",IF(AND(M287&lt;&gt;'Tabelas auxiliares'!$B$236,M287&lt;&gt;'Tabelas auxiliares'!$B$237,M287&lt;&gt;'Tabelas auxiliares'!$C$236,M287&lt;&gt;'Tabelas auxiliares'!$C$237),"FOLHA DE PESSOAL",IF(Q287='Tabelas auxiliares'!$A$237,"CUSTEIO",IF(Q287='Tabelas auxiliares'!$A$236,"INVESTIMENTO","ERRO - VERIFICAR"))))</f>
        <v/>
      </c>
      <c r="S287" s="66"/>
    </row>
    <row r="288" spans="17:19" x14ac:dyDescent="0.25">
      <c r="Q288" s="51" t="str">
        <f t="shared" si="4"/>
        <v/>
      </c>
      <c r="R288" s="51" t="str">
        <f>IF(M288="","",IF(AND(M288&lt;&gt;'Tabelas auxiliares'!$B$236,M288&lt;&gt;'Tabelas auxiliares'!$B$237,M288&lt;&gt;'Tabelas auxiliares'!$C$236,M288&lt;&gt;'Tabelas auxiliares'!$C$237),"FOLHA DE PESSOAL",IF(Q288='Tabelas auxiliares'!$A$237,"CUSTEIO",IF(Q288='Tabelas auxiliares'!$A$236,"INVESTIMENTO","ERRO - VERIFICAR"))))</f>
        <v/>
      </c>
      <c r="S288" s="66"/>
    </row>
    <row r="289" spans="17:19" x14ac:dyDescent="0.25">
      <c r="Q289" s="51" t="str">
        <f t="shared" si="4"/>
        <v/>
      </c>
      <c r="R289" s="51" t="str">
        <f>IF(M289="","",IF(AND(M289&lt;&gt;'Tabelas auxiliares'!$B$236,M289&lt;&gt;'Tabelas auxiliares'!$B$237,M289&lt;&gt;'Tabelas auxiliares'!$C$236,M289&lt;&gt;'Tabelas auxiliares'!$C$237),"FOLHA DE PESSOAL",IF(Q289='Tabelas auxiliares'!$A$237,"CUSTEIO",IF(Q289='Tabelas auxiliares'!$A$236,"INVESTIMENTO","ERRO - VERIFICAR"))))</f>
        <v/>
      </c>
      <c r="S289" s="66"/>
    </row>
    <row r="290" spans="17:19" x14ac:dyDescent="0.25">
      <c r="Q290" s="51" t="str">
        <f t="shared" si="4"/>
        <v/>
      </c>
      <c r="R290" s="51" t="str">
        <f>IF(M290="","",IF(AND(M290&lt;&gt;'Tabelas auxiliares'!$B$236,M290&lt;&gt;'Tabelas auxiliares'!$B$237,M290&lt;&gt;'Tabelas auxiliares'!$C$236,M290&lt;&gt;'Tabelas auxiliares'!$C$237),"FOLHA DE PESSOAL",IF(Q290='Tabelas auxiliares'!$A$237,"CUSTEIO",IF(Q290='Tabelas auxiliares'!$A$236,"INVESTIMENTO","ERRO - VERIFICAR"))))</f>
        <v/>
      </c>
      <c r="S290" s="66"/>
    </row>
    <row r="291" spans="17:19" x14ac:dyDescent="0.25">
      <c r="Q291" s="51" t="str">
        <f t="shared" si="4"/>
        <v/>
      </c>
      <c r="R291" s="51" t="str">
        <f>IF(M291="","",IF(AND(M291&lt;&gt;'Tabelas auxiliares'!$B$236,M291&lt;&gt;'Tabelas auxiliares'!$B$237,M291&lt;&gt;'Tabelas auxiliares'!$C$236,M291&lt;&gt;'Tabelas auxiliares'!$C$237),"FOLHA DE PESSOAL",IF(Q291='Tabelas auxiliares'!$A$237,"CUSTEIO",IF(Q291='Tabelas auxiliares'!$A$236,"INVESTIMENTO","ERRO - VERIFICAR"))))</f>
        <v/>
      </c>
      <c r="S291" s="66"/>
    </row>
    <row r="292" spans="17:19" x14ac:dyDescent="0.25">
      <c r="Q292" s="51" t="str">
        <f t="shared" si="4"/>
        <v/>
      </c>
      <c r="R292" s="51" t="str">
        <f>IF(M292="","",IF(AND(M292&lt;&gt;'Tabelas auxiliares'!$B$236,M292&lt;&gt;'Tabelas auxiliares'!$B$237,M292&lt;&gt;'Tabelas auxiliares'!$C$236,M292&lt;&gt;'Tabelas auxiliares'!$C$237),"FOLHA DE PESSOAL",IF(Q292='Tabelas auxiliares'!$A$237,"CUSTEIO",IF(Q292='Tabelas auxiliares'!$A$236,"INVESTIMENTO","ERRO - VERIFICAR"))))</f>
        <v/>
      </c>
      <c r="S292" s="66"/>
    </row>
    <row r="293" spans="17:19" x14ac:dyDescent="0.25">
      <c r="Q293" s="51" t="str">
        <f t="shared" si="4"/>
        <v/>
      </c>
      <c r="R293" s="51" t="str">
        <f>IF(M293="","",IF(AND(M293&lt;&gt;'Tabelas auxiliares'!$B$236,M293&lt;&gt;'Tabelas auxiliares'!$B$237,M293&lt;&gt;'Tabelas auxiliares'!$C$236,M293&lt;&gt;'Tabelas auxiliares'!$C$237),"FOLHA DE PESSOAL",IF(Q293='Tabelas auxiliares'!$A$237,"CUSTEIO",IF(Q293='Tabelas auxiliares'!$A$236,"INVESTIMENTO","ERRO - VERIFICAR"))))</f>
        <v/>
      </c>
      <c r="S293" s="66"/>
    </row>
    <row r="294" spans="17:19" x14ac:dyDescent="0.25">
      <c r="Q294" s="51" t="str">
        <f t="shared" si="4"/>
        <v/>
      </c>
      <c r="R294" s="51" t="str">
        <f>IF(M294="","",IF(AND(M294&lt;&gt;'Tabelas auxiliares'!$B$236,M294&lt;&gt;'Tabelas auxiliares'!$B$237,M294&lt;&gt;'Tabelas auxiliares'!$C$236,M294&lt;&gt;'Tabelas auxiliares'!$C$237),"FOLHA DE PESSOAL",IF(Q294='Tabelas auxiliares'!$A$237,"CUSTEIO",IF(Q294='Tabelas auxiliares'!$A$236,"INVESTIMENTO","ERRO - VERIFICAR"))))</f>
        <v/>
      </c>
      <c r="S294" s="66"/>
    </row>
    <row r="295" spans="17:19" x14ac:dyDescent="0.25">
      <c r="Q295" s="51" t="str">
        <f t="shared" si="4"/>
        <v/>
      </c>
      <c r="R295" s="51" t="str">
        <f>IF(M295="","",IF(AND(M295&lt;&gt;'Tabelas auxiliares'!$B$236,M295&lt;&gt;'Tabelas auxiliares'!$B$237,M295&lt;&gt;'Tabelas auxiliares'!$C$236,M295&lt;&gt;'Tabelas auxiliares'!$C$237),"FOLHA DE PESSOAL",IF(Q295='Tabelas auxiliares'!$A$237,"CUSTEIO",IF(Q295='Tabelas auxiliares'!$A$236,"INVESTIMENTO","ERRO - VERIFICAR"))))</f>
        <v/>
      </c>
      <c r="S295" s="66"/>
    </row>
    <row r="296" spans="17:19" x14ac:dyDescent="0.25">
      <c r="Q296" s="51" t="str">
        <f t="shared" si="4"/>
        <v/>
      </c>
      <c r="R296" s="51" t="str">
        <f>IF(M296="","",IF(AND(M296&lt;&gt;'Tabelas auxiliares'!$B$236,M296&lt;&gt;'Tabelas auxiliares'!$B$237,M296&lt;&gt;'Tabelas auxiliares'!$C$236,M296&lt;&gt;'Tabelas auxiliares'!$C$237),"FOLHA DE PESSOAL",IF(Q296='Tabelas auxiliares'!$A$237,"CUSTEIO",IF(Q296='Tabelas auxiliares'!$A$236,"INVESTIMENTO","ERRO - VERIFICAR"))))</f>
        <v/>
      </c>
      <c r="S296" s="66"/>
    </row>
    <row r="297" spans="17:19" x14ac:dyDescent="0.25">
      <c r="Q297" s="51" t="str">
        <f t="shared" si="4"/>
        <v/>
      </c>
      <c r="R297" s="51" t="str">
        <f>IF(M297="","",IF(AND(M297&lt;&gt;'Tabelas auxiliares'!$B$236,M297&lt;&gt;'Tabelas auxiliares'!$B$237,M297&lt;&gt;'Tabelas auxiliares'!$C$236,M297&lt;&gt;'Tabelas auxiliares'!$C$237),"FOLHA DE PESSOAL",IF(Q297='Tabelas auxiliares'!$A$237,"CUSTEIO",IF(Q297='Tabelas auxiliares'!$A$236,"INVESTIMENTO","ERRO - VERIFICAR"))))</f>
        <v/>
      </c>
      <c r="S297" s="66"/>
    </row>
    <row r="298" spans="17:19" x14ac:dyDescent="0.25">
      <c r="Q298" s="51" t="str">
        <f t="shared" si="4"/>
        <v/>
      </c>
      <c r="R298" s="51" t="str">
        <f>IF(M298="","",IF(AND(M298&lt;&gt;'Tabelas auxiliares'!$B$236,M298&lt;&gt;'Tabelas auxiliares'!$B$237,M298&lt;&gt;'Tabelas auxiliares'!$C$236,M298&lt;&gt;'Tabelas auxiliares'!$C$237),"FOLHA DE PESSOAL",IF(Q298='Tabelas auxiliares'!$A$237,"CUSTEIO",IF(Q298='Tabelas auxiliares'!$A$236,"INVESTIMENTO","ERRO - VERIFICAR"))))</f>
        <v/>
      </c>
      <c r="S298" s="66"/>
    </row>
    <row r="299" spans="17:19" x14ac:dyDescent="0.25">
      <c r="Q299" s="51" t="str">
        <f t="shared" si="4"/>
        <v/>
      </c>
      <c r="R299" s="51" t="str">
        <f>IF(M299="","",IF(AND(M299&lt;&gt;'Tabelas auxiliares'!$B$236,M299&lt;&gt;'Tabelas auxiliares'!$B$237,M299&lt;&gt;'Tabelas auxiliares'!$C$236,M299&lt;&gt;'Tabelas auxiliares'!$C$237),"FOLHA DE PESSOAL",IF(Q299='Tabelas auxiliares'!$A$237,"CUSTEIO",IF(Q299='Tabelas auxiliares'!$A$236,"INVESTIMENTO","ERRO - VERIFICAR"))))</f>
        <v/>
      </c>
      <c r="S299" s="66"/>
    </row>
    <row r="300" spans="17:19" x14ac:dyDescent="0.25">
      <c r="Q300" s="51" t="str">
        <f t="shared" si="4"/>
        <v/>
      </c>
      <c r="R300" s="51" t="str">
        <f>IF(M300="","",IF(AND(M300&lt;&gt;'Tabelas auxiliares'!$B$236,M300&lt;&gt;'Tabelas auxiliares'!$B$237,M300&lt;&gt;'Tabelas auxiliares'!$C$236,M300&lt;&gt;'Tabelas auxiliares'!$C$237),"FOLHA DE PESSOAL",IF(Q300='Tabelas auxiliares'!$A$237,"CUSTEIO",IF(Q300='Tabelas auxiliares'!$A$236,"INVESTIMENTO","ERRO - VERIFICAR"))))</f>
        <v/>
      </c>
      <c r="S300" s="66"/>
    </row>
    <row r="301" spans="17:19" x14ac:dyDescent="0.25">
      <c r="Q301" s="51" t="str">
        <f t="shared" si="4"/>
        <v/>
      </c>
      <c r="R301" s="51" t="str">
        <f>IF(M301="","",IF(AND(M301&lt;&gt;'Tabelas auxiliares'!$B$236,M301&lt;&gt;'Tabelas auxiliares'!$B$237,M301&lt;&gt;'Tabelas auxiliares'!$C$236,M301&lt;&gt;'Tabelas auxiliares'!$C$237),"FOLHA DE PESSOAL",IF(Q301='Tabelas auxiliares'!$A$237,"CUSTEIO",IF(Q301='Tabelas auxiliares'!$A$236,"INVESTIMENTO","ERRO - VERIFICAR"))))</f>
        <v/>
      </c>
      <c r="S301" s="66"/>
    </row>
    <row r="302" spans="17:19" x14ac:dyDescent="0.25">
      <c r="Q302" s="51" t="str">
        <f t="shared" si="4"/>
        <v/>
      </c>
      <c r="R302" s="51" t="str">
        <f>IF(M302="","",IF(AND(M302&lt;&gt;'Tabelas auxiliares'!$B$236,M302&lt;&gt;'Tabelas auxiliares'!$B$237,M302&lt;&gt;'Tabelas auxiliares'!$C$236,M302&lt;&gt;'Tabelas auxiliares'!$C$237),"FOLHA DE PESSOAL",IF(Q302='Tabelas auxiliares'!$A$237,"CUSTEIO",IF(Q302='Tabelas auxiliares'!$A$236,"INVESTIMENTO","ERRO - VERIFICAR"))))</f>
        <v/>
      </c>
      <c r="S302" s="66"/>
    </row>
    <row r="303" spans="17:19" x14ac:dyDescent="0.25">
      <c r="Q303" s="51" t="str">
        <f t="shared" si="4"/>
        <v/>
      </c>
      <c r="R303" s="51" t="str">
        <f>IF(M303="","",IF(AND(M303&lt;&gt;'Tabelas auxiliares'!$B$236,M303&lt;&gt;'Tabelas auxiliares'!$B$237,M303&lt;&gt;'Tabelas auxiliares'!$C$236,M303&lt;&gt;'Tabelas auxiliares'!$C$237),"FOLHA DE PESSOAL",IF(Q303='Tabelas auxiliares'!$A$237,"CUSTEIO",IF(Q303='Tabelas auxiliares'!$A$236,"INVESTIMENTO","ERRO - VERIFICAR"))))</f>
        <v/>
      </c>
      <c r="S303" s="66"/>
    </row>
    <row r="304" spans="17:19" x14ac:dyDescent="0.25">
      <c r="Q304" s="51" t="str">
        <f t="shared" si="4"/>
        <v/>
      </c>
      <c r="R304" s="51" t="str">
        <f>IF(M304="","",IF(AND(M304&lt;&gt;'Tabelas auxiliares'!$B$236,M304&lt;&gt;'Tabelas auxiliares'!$B$237,M304&lt;&gt;'Tabelas auxiliares'!$C$236,M304&lt;&gt;'Tabelas auxiliares'!$C$237),"FOLHA DE PESSOAL",IF(Q304='Tabelas auxiliares'!$A$237,"CUSTEIO",IF(Q304='Tabelas auxiliares'!$A$236,"INVESTIMENTO","ERRO - VERIFICAR"))))</f>
        <v/>
      </c>
      <c r="S304" s="66"/>
    </row>
    <row r="305" spans="17:19" x14ac:dyDescent="0.25">
      <c r="Q305" s="51" t="str">
        <f t="shared" si="4"/>
        <v/>
      </c>
      <c r="R305" s="51" t="str">
        <f>IF(M305="","",IF(AND(M305&lt;&gt;'Tabelas auxiliares'!$B$236,M305&lt;&gt;'Tabelas auxiliares'!$B$237,M305&lt;&gt;'Tabelas auxiliares'!$C$236,M305&lt;&gt;'Tabelas auxiliares'!$C$237),"FOLHA DE PESSOAL",IF(Q305='Tabelas auxiliares'!$A$237,"CUSTEIO",IF(Q305='Tabelas auxiliares'!$A$236,"INVESTIMENTO","ERRO - VERIFICAR"))))</f>
        <v/>
      </c>
      <c r="S305" s="66"/>
    </row>
    <row r="306" spans="17:19" x14ac:dyDescent="0.25">
      <c r="Q306" s="51" t="str">
        <f t="shared" si="4"/>
        <v/>
      </c>
      <c r="R306" s="51" t="str">
        <f>IF(M306="","",IF(AND(M306&lt;&gt;'Tabelas auxiliares'!$B$236,M306&lt;&gt;'Tabelas auxiliares'!$B$237,M306&lt;&gt;'Tabelas auxiliares'!$C$236,M306&lt;&gt;'Tabelas auxiliares'!$C$237),"FOLHA DE PESSOAL",IF(Q306='Tabelas auxiliares'!$A$237,"CUSTEIO",IF(Q306='Tabelas auxiliares'!$A$236,"INVESTIMENTO","ERRO - VERIFICAR"))))</f>
        <v/>
      </c>
      <c r="S306" s="66"/>
    </row>
    <row r="307" spans="17:19" x14ac:dyDescent="0.25">
      <c r="Q307" s="51" t="str">
        <f t="shared" si="4"/>
        <v/>
      </c>
      <c r="R307" s="51" t="str">
        <f>IF(M307="","",IF(AND(M307&lt;&gt;'Tabelas auxiliares'!$B$236,M307&lt;&gt;'Tabelas auxiliares'!$B$237,M307&lt;&gt;'Tabelas auxiliares'!$C$236,M307&lt;&gt;'Tabelas auxiliares'!$C$237),"FOLHA DE PESSOAL",IF(Q307='Tabelas auxiliares'!$A$237,"CUSTEIO",IF(Q307='Tabelas auxiliares'!$A$236,"INVESTIMENTO","ERRO - VERIFICAR"))))</f>
        <v/>
      </c>
      <c r="S307" s="66"/>
    </row>
    <row r="308" spans="17:19" x14ac:dyDescent="0.25">
      <c r="Q308" s="51" t="str">
        <f t="shared" si="4"/>
        <v/>
      </c>
      <c r="R308" s="51" t="str">
        <f>IF(M308="","",IF(AND(M308&lt;&gt;'Tabelas auxiliares'!$B$236,M308&lt;&gt;'Tabelas auxiliares'!$B$237,M308&lt;&gt;'Tabelas auxiliares'!$C$236,M308&lt;&gt;'Tabelas auxiliares'!$C$237),"FOLHA DE PESSOAL",IF(Q308='Tabelas auxiliares'!$A$237,"CUSTEIO",IF(Q308='Tabelas auxiliares'!$A$236,"INVESTIMENTO","ERRO - VERIFICAR"))))</f>
        <v/>
      </c>
      <c r="S308" s="66"/>
    </row>
    <row r="309" spans="17:19" x14ac:dyDescent="0.25">
      <c r="Q309" s="51" t="str">
        <f t="shared" si="4"/>
        <v/>
      </c>
      <c r="R309" s="51" t="str">
        <f>IF(M309="","",IF(AND(M309&lt;&gt;'Tabelas auxiliares'!$B$236,M309&lt;&gt;'Tabelas auxiliares'!$B$237,M309&lt;&gt;'Tabelas auxiliares'!$C$236,M309&lt;&gt;'Tabelas auxiliares'!$C$237),"FOLHA DE PESSOAL",IF(Q309='Tabelas auxiliares'!$A$237,"CUSTEIO",IF(Q309='Tabelas auxiliares'!$A$236,"INVESTIMENTO","ERRO - VERIFICAR"))))</f>
        <v/>
      </c>
      <c r="S309" s="66"/>
    </row>
    <row r="310" spans="17:19" x14ac:dyDescent="0.25">
      <c r="Q310" s="51" t="str">
        <f t="shared" si="4"/>
        <v/>
      </c>
      <c r="R310" s="51" t="str">
        <f>IF(M310="","",IF(AND(M310&lt;&gt;'Tabelas auxiliares'!$B$236,M310&lt;&gt;'Tabelas auxiliares'!$B$237,M310&lt;&gt;'Tabelas auxiliares'!$C$236,M310&lt;&gt;'Tabelas auxiliares'!$C$237),"FOLHA DE PESSOAL",IF(Q310='Tabelas auxiliares'!$A$237,"CUSTEIO",IF(Q310='Tabelas auxiliares'!$A$236,"INVESTIMENTO","ERRO - VERIFICAR"))))</f>
        <v/>
      </c>
      <c r="S310" s="66"/>
    </row>
    <row r="311" spans="17:19" x14ac:dyDescent="0.25">
      <c r="Q311" s="51" t="str">
        <f t="shared" si="4"/>
        <v/>
      </c>
      <c r="R311" s="51" t="str">
        <f>IF(M311="","",IF(AND(M311&lt;&gt;'Tabelas auxiliares'!$B$236,M311&lt;&gt;'Tabelas auxiliares'!$B$237,M311&lt;&gt;'Tabelas auxiliares'!$C$236,M311&lt;&gt;'Tabelas auxiliares'!$C$237),"FOLHA DE PESSOAL",IF(Q311='Tabelas auxiliares'!$A$237,"CUSTEIO",IF(Q311='Tabelas auxiliares'!$A$236,"INVESTIMENTO","ERRO - VERIFICAR"))))</f>
        <v/>
      </c>
      <c r="S311" s="66"/>
    </row>
    <row r="312" spans="17:19" x14ac:dyDescent="0.25">
      <c r="Q312" s="51" t="str">
        <f t="shared" si="4"/>
        <v/>
      </c>
      <c r="R312" s="51" t="str">
        <f>IF(M312="","",IF(AND(M312&lt;&gt;'Tabelas auxiliares'!$B$236,M312&lt;&gt;'Tabelas auxiliares'!$B$237,M312&lt;&gt;'Tabelas auxiliares'!$C$236,M312&lt;&gt;'Tabelas auxiliares'!$C$237),"FOLHA DE PESSOAL",IF(Q312='Tabelas auxiliares'!$A$237,"CUSTEIO",IF(Q312='Tabelas auxiliares'!$A$236,"INVESTIMENTO","ERRO - VERIFICAR"))))</f>
        <v/>
      </c>
      <c r="S312" s="66"/>
    </row>
    <row r="313" spans="17:19" x14ac:dyDescent="0.25">
      <c r="Q313" s="51" t="str">
        <f t="shared" si="4"/>
        <v/>
      </c>
      <c r="R313" s="51" t="str">
        <f>IF(M313="","",IF(AND(M313&lt;&gt;'Tabelas auxiliares'!$B$236,M313&lt;&gt;'Tabelas auxiliares'!$B$237,M313&lt;&gt;'Tabelas auxiliares'!$C$236,M313&lt;&gt;'Tabelas auxiliares'!$C$237),"FOLHA DE PESSOAL",IF(Q313='Tabelas auxiliares'!$A$237,"CUSTEIO",IF(Q313='Tabelas auxiliares'!$A$236,"INVESTIMENTO","ERRO - VERIFICAR"))))</f>
        <v/>
      </c>
      <c r="S313" s="66"/>
    </row>
    <row r="314" spans="17:19" x14ac:dyDescent="0.25">
      <c r="Q314" s="51" t="str">
        <f t="shared" si="4"/>
        <v/>
      </c>
      <c r="R314" s="51" t="str">
        <f>IF(M314="","",IF(AND(M314&lt;&gt;'Tabelas auxiliares'!$B$236,M314&lt;&gt;'Tabelas auxiliares'!$B$237,M314&lt;&gt;'Tabelas auxiliares'!$C$236,M314&lt;&gt;'Tabelas auxiliares'!$C$237),"FOLHA DE PESSOAL",IF(Q314='Tabelas auxiliares'!$A$237,"CUSTEIO",IF(Q314='Tabelas auxiliares'!$A$236,"INVESTIMENTO","ERRO - VERIFICAR"))))</f>
        <v/>
      </c>
      <c r="S314" s="66"/>
    </row>
    <row r="315" spans="17:19" x14ac:dyDescent="0.25">
      <c r="Q315" s="51" t="str">
        <f t="shared" si="4"/>
        <v/>
      </c>
      <c r="R315" s="51" t="str">
        <f>IF(M315="","",IF(AND(M315&lt;&gt;'Tabelas auxiliares'!$B$236,M315&lt;&gt;'Tabelas auxiliares'!$B$237,M315&lt;&gt;'Tabelas auxiliares'!$C$236,M315&lt;&gt;'Tabelas auxiliares'!$C$237),"FOLHA DE PESSOAL",IF(Q315='Tabelas auxiliares'!$A$237,"CUSTEIO",IF(Q315='Tabelas auxiliares'!$A$236,"INVESTIMENTO","ERRO - VERIFICAR"))))</f>
        <v/>
      </c>
      <c r="S315" s="66"/>
    </row>
    <row r="316" spans="17:19" x14ac:dyDescent="0.25">
      <c r="Q316" s="51" t="str">
        <f t="shared" si="4"/>
        <v/>
      </c>
      <c r="R316" s="51" t="str">
        <f>IF(M316="","",IF(AND(M316&lt;&gt;'Tabelas auxiliares'!$B$236,M316&lt;&gt;'Tabelas auxiliares'!$B$237,M316&lt;&gt;'Tabelas auxiliares'!$C$236,M316&lt;&gt;'Tabelas auxiliares'!$C$237),"FOLHA DE PESSOAL",IF(Q316='Tabelas auxiliares'!$A$237,"CUSTEIO",IF(Q316='Tabelas auxiliares'!$A$236,"INVESTIMENTO","ERRO - VERIFICAR"))))</f>
        <v/>
      </c>
      <c r="S316" s="66"/>
    </row>
    <row r="317" spans="17:19" x14ac:dyDescent="0.25">
      <c r="Q317" s="51" t="str">
        <f t="shared" si="4"/>
        <v/>
      </c>
      <c r="R317" s="51" t="str">
        <f>IF(M317="","",IF(AND(M317&lt;&gt;'Tabelas auxiliares'!$B$236,M317&lt;&gt;'Tabelas auxiliares'!$B$237,M317&lt;&gt;'Tabelas auxiliares'!$C$236,M317&lt;&gt;'Tabelas auxiliares'!$C$237),"FOLHA DE PESSOAL",IF(Q317='Tabelas auxiliares'!$A$237,"CUSTEIO",IF(Q317='Tabelas auxiliares'!$A$236,"INVESTIMENTO","ERRO - VERIFICAR"))))</f>
        <v/>
      </c>
      <c r="S317" s="66"/>
    </row>
    <row r="318" spans="17:19" x14ac:dyDescent="0.25">
      <c r="Q318" s="51" t="str">
        <f t="shared" si="4"/>
        <v/>
      </c>
      <c r="R318" s="51" t="str">
        <f>IF(M318="","",IF(AND(M318&lt;&gt;'Tabelas auxiliares'!$B$236,M318&lt;&gt;'Tabelas auxiliares'!$B$237,M318&lt;&gt;'Tabelas auxiliares'!$C$236,M318&lt;&gt;'Tabelas auxiliares'!$C$237),"FOLHA DE PESSOAL",IF(Q318='Tabelas auxiliares'!$A$237,"CUSTEIO",IF(Q318='Tabelas auxiliares'!$A$236,"INVESTIMENTO","ERRO - VERIFICAR"))))</f>
        <v/>
      </c>
      <c r="S318" s="66"/>
    </row>
    <row r="319" spans="17:19" x14ac:dyDescent="0.25">
      <c r="Q319" s="51" t="str">
        <f t="shared" si="4"/>
        <v/>
      </c>
      <c r="R319" s="51" t="str">
        <f>IF(M319="","",IF(AND(M319&lt;&gt;'Tabelas auxiliares'!$B$236,M319&lt;&gt;'Tabelas auxiliares'!$B$237,M319&lt;&gt;'Tabelas auxiliares'!$C$236,M319&lt;&gt;'Tabelas auxiliares'!$C$237),"FOLHA DE PESSOAL",IF(Q319='Tabelas auxiliares'!$A$237,"CUSTEIO",IF(Q319='Tabelas auxiliares'!$A$236,"INVESTIMENTO","ERRO - VERIFICAR"))))</f>
        <v/>
      </c>
      <c r="S319" s="66"/>
    </row>
    <row r="320" spans="17:19" x14ac:dyDescent="0.25">
      <c r="Q320" s="51" t="str">
        <f t="shared" si="4"/>
        <v/>
      </c>
      <c r="R320" s="51" t="str">
        <f>IF(M320="","",IF(AND(M320&lt;&gt;'Tabelas auxiliares'!$B$236,M320&lt;&gt;'Tabelas auxiliares'!$B$237,M320&lt;&gt;'Tabelas auxiliares'!$C$236,M320&lt;&gt;'Tabelas auxiliares'!$C$237),"FOLHA DE PESSOAL",IF(Q320='Tabelas auxiliares'!$A$237,"CUSTEIO",IF(Q320='Tabelas auxiliares'!$A$236,"INVESTIMENTO","ERRO - VERIFICAR"))))</f>
        <v/>
      </c>
      <c r="S320" s="66"/>
    </row>
    <row r="321" spans="17:19" x14ac:dyDescent="0.25">
      <c r="Q321" s="51" t="str">
        <f t="shared" si="4"/>
        <v/>
      </c>
      <c r="R321" s="51" t="str">
        <f>IF(M321="","",IF(AND(M321&lt;&gt;'Tabelas auxiliares'!$B$236,M321&lt;&gt;'Tabelas auxiliares'!$B$237,M321&lt;&gt;'Tabelas auxiliares'!$C$236,M321&lt;&gt;'Tabelas auxiliares'!$C$237),"FOLHA DE PESSOAL",IF(Q321='Tabelas auxiliares'!$A$237,"CUSTEIO",IF(Q321='Tabelas auxiliares'!$A$236,"INVESTIMENTO","ERRO - VERIFICAR"))))</f>
        <v/>
      </c>
      <c r="S321" s="66"/>
    </row>
    <row r="322" spans="17:19" x14ac:dyDescent="0.25">
      <c r="Q322" s="51" t="str">
        <f t="shared" si="4"/>
        <v/>
      </c>
      <c r="R322" s="51" t="str">
        <f>IF(M322="","",IF(AND(M322&lt;&gt;'Tabelas auxiliares'!$B$236,M322&lt;&gt;'Tabelas auxiliares'!$B$237,M322&lt;&gt;'Tabelas auxiliares'!$C$236,M322&lt;&gt;'Tabelas auxiliares'!$C$237),"FOLHA DE PESSOAL",IF(Q322='Tabelas auxiliares'!$A$237,"CUSTEIO",IF(Q322='Tabelas auxiliares'!$A$236,"INVESTIMENTO","ERRO - VERIFICAR"))))</f>
        <v/>
      </c>
      <c r="S322" s="66"/>
    </row>
    <row r="323" spans="17:19" x14ac:dyDescent="0.25">
      <c r="Q323" s="51" t="str">
        <f t="shared" si="4"/>
        <v/>
      </c>
      <c r="R323" s="51" t="str">
        <f>IF(M323="","",IF(AND(M323&lt;&gt;'Tabelas auxiliares'!$B$236,M323&lt;&gt;'Tabelas auxiliares'!$B$237,M323&lt;&gt;'Tabelas auxiliares'!$C$236,M323&lt;&gt;'Tabelas auxiliares'!$C$237),"FOLHA DE PESSOAL",IF(Q323='Tabelas auxiliares'!$A$237,"CUSTEIO",IF(Q323='Tabelas auxiliares'!$A$236,"INVESTIMENTO","ERRO - VERIFICAR"))))</f>
        <v/>
      </c>
      <c r="S323" s="66"/>
    </row>
    <row r="324" spans="17:19" x14ac:dyDescent="0.25">
      <c r="Q324" s="51" t="str">
        <f t="shared" ref="Q324:Q387" si="5">LEFT(O324,1)</f>
        <v/>
      </c>
      <c r="R324" s="51" t="str">
        <f>IF(M324="","",IF(AND(M324&lt;&gt;'Tabelas auxiliares'!$B$236,M324&lt;&gt;'Tabelas auxiliares'!$B$237,M324&lt;&gt;'Tabelas auxiliares'!$C$236,M324&lt;&gt;'Tabelas auxiliares'!$C$237),"FOLHA DE PESSOAL",IF(Q324='Tabelas auxiliares'!$A$237,"CUSTEIO",IF(Q324='Tabelas auxiliares'!$A$236,"INVESTIMENTO","ERRO - VERIFICAR"))))</f>
        <v/>
      </c>
      <c r="S324" s="66"/>
    </row>
    <row r="325" spans="17:19" x14ac:dyDescent="0.25">
      <c r="Q325" s="51" t="str">
        <f t="shared" si="5"/>
        <v/>
      </c>
      <c r="R325" s="51" t="str">
        <f>IF(M325="","",IF(AND(M325&lt;&gt;'Tabelas auxiliares'!$B$236,M325&lt;&gt;'Tabelas auxiliares'!$B$237,M325&lt;&gt;'Tabelas auxiliares'!$C$236,M325&lt;&gt;'Tabelas auxiliares'!$C$237),"FOLHA DE PESSOAL",IF(Q325='Tabelas auxiliares'!$A$237,"CUSTEIO",IF(Q325='Tabelas auxiliares'!$A$236,"INVESTIMENTO","ERRO - VERIFICAR"))))</f>
        <v/>
      </c>
      <c r="S325" s="66"/>
    </row>
    <row r="326" spans="17:19" x14ac:dyDescent="0.25">
      <c r="Q326" s="51" t="str">
        <f t="shared" si="5"/>
        <v/>
      </c>
      <c r="R326" s="51" t="str">
        <f>IF(M326="","",IF(AND(M326&lt;&gt;'Tabelas auxiliares'!$B$236,M326&lt;&gt;'Tabelas auxiliares'!$B$237,M326&lt;&gt;'Tabelas auxiliares'!$C$236,M326&lt;&gt;'Tabelas auxiliares'!$C$237),"FOLHA DE PESSOAL",IF(Q326='Tabelas auxiliares'!$A$237,"CUSTEIO",IF(Q326='Tabelas auxiliares'!$A$236,"INVESTIMENTO","ERRO - VERIFICAR"))))</f>
        <v/>
      </c>
      <c r="S326" s="66"/>
    </row>
    <row r="327" spans="17:19" x14ac:dyDescent="0.25">
      <c r="Q327" s="51" t="str">
        <f t="shared" si="5"/>
        <v/>
      </c>
      <c r="R327" s="51" t="str">
        <f>IF(M327="","",IF(AND(M327&lt;&gt;'Tabelas auxiliares'!$B$236,M327&lt;&gt;'Tabelas auxiliares'!$B$237,M327&lt;&gt;'Tabelas auxiliares'!$C$236,M327&lt;&gt;'Tabelas auxiliares'!$C$237),"FOLHA DE PESSOAL",IF(Q327='Tabelas auxiliares'!$A$237,"CUSTEIO",IF(Q327='Tabelas auxiliares'!$A$236,"INVESTIMENTO","ERRO - VERIFICAR"))))</f>
        <v/>
      </c>
      <c r="S327" s="66"/>
    </row>
    <row r="328" spans="17:19" x14ac:dyDescent="0.25">
      <c r="Q328" s="51" t="str">
        <f t="shared" si="5"/>
        <v/>
      </c>
      <c r="R328" s="51" t="str">
        <f>IF(M328="","",IF(AND(M328&lt;&gt;'Tabelas auxiliares'!$B$236,M328&lt;&gt;'Tabelas auxiliares'!$B$237,M328&lt;&gt;'Tabelas auxiliares'!$C$236,M328&lt;&gt;'Tabelas auxiliares'!$C$237),"FOLHA DE PESSOAL",IF(Q328='Tabelas auxiliares'!$A$237,"CUSTEIO",IF(Q328='Tabelas auxiliares'!$A$236,"INVESTIMENTO","ERRO - VERIFICAR"))))</f>
        <v/>
      </c>
      <c r="S328" s="66"/>
    </row>
    <row r="329" spans="17:19" x14ac:dyDescent="0.25">
      <c r="Q329" s="51" t="str">
        <f t="shared" si="5"/>
        <v/>
      </c>
      <c r="R329" s="51" t="str">
        <f>IF(M329="","",IF(AND(M329&lt;&gt;'Tabelas auxiliares'!$B$236,M329&lt;&gt;'Tabelas auxiliares'!$B$237,M329&lt;&gt;'Tabelas auxiliares'!$C$236,M329&lt;&gt;'Tabelas auxiliares'!$C$237),"FOLHA DE PESSOAL",IF(Q329='Tabelas auxiliares'!$A$237,"CUSTEIO",IF(Q329='Tabelas auxiliares'!$A$236,"INVESTIMENTO","ERRO - VERIFICAR"))))</f>
        <v/>
      </c>
      <c r="S329" s="66"/>
    </row>
    <row r="330" spans="17:19" x14ac:dyDescent="0.25">
      <c r="Q330" s="51" t="str">
        <f t="shared" si="5"/>
        <v/>
      </c>
      <c r="R330" s="51" t="str">
        <f>IF(M330="","",IF(AND(M330&lt;&gt;'Tabelas auxiliares'!$B$236,M330&lt;&gt;'Tabelas auxiliares'!$B$237,M330&lt;&gt;'Tabelas auxiliares'!$C$236,M330&lt;&gt;'Tabelas auxiliares'!$C$237),"FOLHA DE PESSOAL",IF(Q330='Tabelas auxiliares'!$A$237,"CUSTEIO",IF(Q330='Tabelas auxiliares'!$A$236,"INVESTIMENTO","ERRO - VERIFICAR"))))</f>
        <v/>
      </c>
      <c r="S330" s="66"/>
    </row>
    <row r="331" spans="17:19" x14ac:dyDescent="0.25">
      <c r="Q331" s="51" t="str">
        <f t="shared" si="5"/>
        <v/>
      </c>
      <c r="R331" s="51" t="str">
        <f>IF(M331="","",IF(AND(M331&lt;&gt;'Tabelas auxiliares'!$B$236,M331&lt;&gt;'Tabelas auxiliares'!$B$237,M331&lt;&gt;'Tabelas auxiliares'!$C$236,M331&lt;&gt;'Tabelas auxiliares'!$C$237),"FOLHA DE PESSOAL",IF(Q331='Tabelas auxiliares'!$A$237,"CUSTEIO",IF(Q331='Tabelas auxiliares'!$A$236,"INVESTIMENTO","ERRO - VERIFICAR"))))</f>
        <v/>
      </c>
      <c r="S331" s="66"/>
    </row>
    <row r="332" spans="17:19" x14ac:dyDescent="0.25">
      <c r="Q332" s="51" t="str">
        <f t="shared" si="5"/>
        <v/>
      </c>
      <c r="R332" s="51" t="str">
        <f>IF(M332="","",IF(AND(M332&lt;&gt;'Tabelas auxiliares'!$B$236,M332&lt;&gt;'Tabelas auxiliares'!$B$237,M332&lt;&gt;'Tabelas auxiliares'!$C$236,M332&lt;&gt;'Tabelas auxiliares'!$C$237),"FOLHA DE PESSOAL",IF(Q332='Tabelas auxiliares'!$A$237,"CUSTEIO",IF(Q332='Tabelas auxiliares'!$A$236,"INVESTIMENTO","ERRO - VERIFICAR"))))</f>
        <v/>
      </c>
      <c r="S332" s="66"/>
    </row>
    <row r="333" spans="17:19" x14ac:dyDescent="0.25">
      <c r="Q333" s="51" t="str">
        <f t="shared" si="5"/>
        <v/>
      </c>
      <c r="R333" s="51" t="str">
        <f>IF(M333="","",IF(AND(M333&lt;&gt;'Tabelas auxiliares'!$B$236,M333&lt;&gt;'Tabelas auxiliares'!$B$237,M333&lt;&gt;'Tabelas auxiliares'!$C$236,M333&lt;&gt;'Tabelas auxiliares'!$C$237),"FOLHA DE PESSOAL",IF(Q333='Tabelas auxiliares'!$A$237,"CUSTEIO",IF(Q333='Tabelas auxiliares'!$A$236,"INVESTIMENTO","ERRO - VERIFICAR"))))</f>
        <v/>
      </c>
      <c r="S333" s="66"/>
    </row>
    <row r="334" spans="17:19" x14ac:dyDescent="0.25">
      <c r="Q334" s="51" t="str">
        <f t="shared" si="5"/>
        <v/>
      </c>
      <c r="R334" s="51" t="str">
        <f>IF(M334="","",IF(AND(M334&lt;&gt;'Tabelas auxiliares'!$B$236,M334&lt;&gt;'Tabelas auxiliares'!$B$237,M334&lt;&gt;'Tabelas auxiliares'!$C$236,M334&lt;&gt;'Tabelas auxiliares'!$C$237),"FOLHA DE PESSOAL",IF(Q334='Tabelas auxiliares'!$A$237,"CUSTEIO",IF(Q334='Tabelas auxiliares'!$A$236,"INVESTIMENTO","ERRO - VERIFICAR"))))</f>
        <v/>
      </c>
      <c r="S334" s="66"/>
    </row>
    <row r="335" spans="17:19" x14ac:dyDescent="0.25">
      <c r="Q335" s="51" t="str">
        <f t="shared" si="5"/>
        <v/>
      </c>
      <c r="R335" s="51" t="str">
        <f>IF(M335="","",IF(AND(M335&lt;&gt;'Tabelas auxiliares'!$B$236,M335&lt;&gt;'Tabelas auxiliares'!$B$237,M335&lt;&gt;'Tabelas auxiliares'!$C$236,M335&lt;&gt;'Tabelas auxiliares'!$C$237),"FOLHA DE PESSOAL",IF(Q335='Tabelas auxiliares'!$A$237,"CUSTEIO",IF(Q335='Tabelas auxiliares'!$A$236,"INVESTIMENTO","ERRO - VERIFICAR"))))</f>
        <v/>
      </c>
      <c r="S335" s="66"/>
    </row>
    <row r="336" spans="17:19" x14ac:dyDescent="0.25">
      <c r="Q336" s="51" t="str">
        <f t="shared" si="5"/>
        <v/>
      </c>
      <c r="R336" s="51" t="str">
        <f>IF(M336="","",IF(AND(M336&lt;&gt;'Tabelas auxiliares'!$B$236,M336&lt;&gt;'Tabelas auxiliares'!$B$237,M336&lt;&gt;'Tabelas auxiliares'!$C$236,M336&lt;&gt;'Tabelas auxiliares'!$C$237),"FOLHA DE PESSOAL",IF(Q336='Tabelas auxiliares'!$A$237,"CUSTEIO",IF(Q336='Tabelas auxiliares'!$A$236,"INVESTIMENTO","ERRO - VERIFICAR"))))</f>
        <v/>
      </c>
      <c r="S336" s="66"/>
    </row>
    <row r="337" spans="17:19" x14ac:dyDescent="0.25">
      <c r="Q337" s="51" t="str">
        <f t="shared" si="5"/>
        <v/>
      </c>
      <c r="R337" s="51" t="str">
        <f>IF(M337="","",IF(AND(M337&lt;&gt;'Tabelas auxiliares'!$B$236,M337&lt;&gt;'Tabelas auxiliares'!$B$237,M337&lt;&gt;'Tabelas auxiliares'!$C$236,M337&lt;&gt;'Tabelas auxiliares'!$C$237),"FOLHA DE PESSOAL",IF(Q337='Tabelas auxiliares'!$A$237,"CUSTEIO",IF(Q337='Tabelas auxiliares'!$A$236,"INVESTIMENTO","ERRO - VERIFICAR"))))</f>
        <v/>
      </c>
      <c r="S337" s="66"/>
    </row>
    <row r="338" spans="17:19" x14ac:dyDescent="0.25">
      <c r="Q338" s="51" t="str">
        <f t="shared" si="5"/>
        <v/>
      </c>
      <c r="R338" s="51" t="str">
        <f>IF(M338="","",IF(AND(M338&lt;&gt;'Tabelas auxiliares'!$B$236,M338&lt;&gt;'Tabelas auxiliares'!$B$237,M338&lt;&gt;'Tabelas auxiliares'!$C$236,M338&lt;&gt;'Tabelas auxiliares'!$C$237),"FOLHA DE PESSOAL",IF(Q338='Tabelas auxiliares'!$A$237,"CUSTEIO",IF(Q338='Tabelas auxiliares'!$A$236,"INVESTIMENTO","ERRO - VERIFICAR"))))</f>
        <v/>
      </c>
      <c r="S338" s="66"/>
    </row>
    <row r="339" spans="17:19" x14ac:dyDescent="0.25">
      <c r="Q339" s="51" t="str">
        <f t="shared" si="5"/>
        <v/>
      </c>
      <c r="R339" s="51" t="str">
        <f>IF(M339="","",IF(AND(M339&lt;&gt;'Tabelas auxiliares'!$B$236,M339&lt;&gt;'Tabelas auxiliares'!$B$237,M339&lt;&gt;'Tabelas auxiliares'!$C$236,M339&lt;&gt;'Tabelas auxiliares'!$C$237),"FOLHA DE PESSOAL",IF(Q339='Tabelas auxiliares'!$A$237,"CUSTEIO",IF(Q339='Tabelas auxiliares'!$A$236,"INVESTIMENTO","ERRO - VERIFICAR"))))</f>
        <v/>
      </c>
      <c r="S339" s="66"/>
    </row>
    <row r="340" spans="17:19" x14ac:dyDescent="0.25">
      <c r="Q340" s="51" t="str">
        <f t="shared" si="5"/>
        <v/>
      </c>
      <c r="R340" s="51" t="str">
        <f>IF(M340="","",IF(AND(M340&lt;&gt;'Tabelas auxiliares'!$B$236,M340&lt;&gt;'Tabelas auxiliares'!$B$237,M340&lt;&gt;'Tabelas auxiliares'!$C$236,M340&lt;&gt;'Tabelas auxiliares'!$C$237),"FOLHA DE PESSOAL",IF(Q340='Tabelas auxiliares'!$A$237,"CUSTEIO",IF(Q340='Tabelas auxiliares'!$A$236,"INVESTIMENTO","ERRO - VERIFICAR"))))</f>
        <v/>
      </c>
      <c r="S340" s="66"/>
    </row>
    <row r="341" spans="17:19" x14ac:dyDescent="0.25">
      <c r="Q341" s="51" t="str">
        <f t="shared" si="5"/>
        <v/>
      </c>
      <c r="R341" s="51" t="str">
        <f>IF(M341="","",IF(AND(M341&lt;&gt;'Tabelas auxiliares'!$B$236,M341&lt;&gt;'Tabelas auxiliares'!$B$237,M341&lt;&gt;'Tabelas auxiliares'!$C$236,M341&lt;&gt;'Tabelas auxiliares'!$C$237),"FOLHA DE PESSOAL",IF(Q341='Tabelas auxiliares'!$A$237,"CUSTEIO",IF(Q341='Tabelas auxiliares'!$A$236,"INVESTIMENTO","ERRO - VERIFICAR"))))</f>
        <v/>
      </c>
      <c r="S341" s="66"/>
    </row>
    <row r="342" spans="17:19" x14ac:dyDescent="0.25">
      <c r="Q342" s="51" t="str">
        <f t="shared" si="5"/>
        <v/>
      </c>
      <c r="R342" s="51" t="str">
        <f>IF(M342="","",IF(AND(M342&lt;&gt;'Tabelas auxiliares'!$B$236,M342&lt;&gt;'Tabelas auxiliares'!$B$237,M342&lt;&gt;'Tabelas auxiliares'!$C$236,M342&lt;&gt;'Tabelas auxiliares'!$C$237),"FOLHA DE PESSOAL",IF(Q342='Tabelas auxiliares'!$A$237,"CUSTEIO",IF(Q342='Tabelas auxiliares'!$A$236,"INVESTIMENTO","ERRO - VERIFICAR"))))</f>
        <v/>
      </c>
      <c r="S342" s="66"/>
    </row>
    <row r="343" spans="17:19" x14ac:dyDescent="0.25">
      <c r="Q343" s="51" t="str">
        <f t="shared" si="5"/>
        <v/>
      </c>
      <c r="R343" s="51" t="str">
        <f>IF(M343="","",IF(AND(M343&lt;&gt;'Tabelas auxiliares'!$B$236,M343&lt;&gt;'Tabelas auxiliares'!$B$237,M343&lt;&gt;'Tabelas auxiliares'!$C$236,M343&lt;&gt;'Tabelas auxiliares'!$C$237),"FOLHA DE PESSOAL",IF(Q343='Tabelas auxiliares'!$A$237,"CUSTEIO",IF(Q343='Tabelas auxiliares'!$A$236,"INVESTIMENTO","ERRO - VERIFICAR"))))</f>
        <v/>
      </c>
      <c r="S343" s="66"/>
    </row>
    <row r="344" spans="17:19" x14ac:dyDescent="0.25">
      <c r="Q344" s="51" t="str">
        <f t="shared" si="5"/>
        <v/>
      </c>
      <c r="R344" s="51" t="str">
        <f>IF(M344="","",IF(AND(M344&lt;&gt;'Tabelas auxiliares'!$B$236,M344&lt;&gt;'Tabelas auxiliares'!$B$237,M344&lt;&gt;'Tabelas auxiliares'!$C$236,M344&lt;&gt;'Tabelas auxiliares'!$C$237),"FOLHA DE PESSOAL",IF(Q344='Tabelas auxiliares'!$A$237,"CUSTEIO",IF(Q344='Tabelas auxiliares'!$A$236,"INVESTIMENTO","ERRO - VERIFICAR"))))</f>
        <v/>
      </c>
      <c r="S344" s="66"/>
    </row>
    <row r="345" spans="17:19" x14ac:dyDescent="0.25">
      <c r="Q345" s="51" t="str">
        <f t="shared" si="5"/>
        <v/>
      </c>
      <c r="R345" s="51" t="str">
        <f>IF(M345="","",IF(AND(M345&lt;&gt;'Tabelas auxiliares'!$B$236,M345&lt;&gt;'Tabelas auxiliares'!$B$237,M345&lt;&gt;'Tabelas auxiliares'!$C$236,M345&lt;&gt;'Tabelas auxiliares'!$C$237),"FOLHA DE PESSOAL",IF(Q345='Tabelas auxiliares'!$A$237,"CUSTEIO",IF(Q345='Tabelas auxiliares'!$A$236,"INVESTIMENTO","ERRO - VERIFICAR"))))</f>
        <v/>
      </c>
      <c r="S345" s="66"/>
    </row>
    <row r="346" spans="17:19" x14ac:dyDescent="0.25">
      <c r="Q346" s="51" t="str">
        <f t="shared" si="5"/>
        <v/>
      </c>
      <c r="R346" s="51" t="str">
        <f>IF(M346="","",IF(AND(M346&lt;&gt;'Tabelas auxiliares'!$B$236,M346&lt;&gt;'Tabelas auxiliares'!$B$237,M346&lt;&gt;'Tabelas auxiliares'!$C$236,M346&lt;&gt;'Tabelas auxiliares'!$C$237),"FOLHA DE PESSOAL",IF(Q346='Tabelas auxiliares'!$A$237,"CUSTEIO",IF(Q346='Tabelas auxiliares'!$A$236,"INVESTIMENTO","ERRO - VERIFICAR"))))</f>
        <v/>
      </c>
      <c r="S346" s="66"/>
    </row>
    <row r="347" spans="17:19" x14ac:dyDescent="0.25">
      <c r="Q347" s="51" t="str">
        <f t="shared" si="5"/>
        <v/>
      </c>
      <c r="R347" s="51" t="str">
        <f>IF(M347="","",IF(AND(M347&lt;&gt;'Tabelas auxiliares'!$B$236,M347&lt;&gt;'Tabelas auxiliares'!$B$237,M347&lt;&gt;'Tabelas auxiliares'!$C$236,M347&lt;&gt;'Tabelas auxiliares'!$C$237),"FOLHA DE PESSOAL",IF(Q347='Tabelas auxiliares'!$A$237,"CUSTEIO",IF(Q347='Tabelas auxiliares'!$A$236,"INVESTIMENTO","ERRO - VERIFICAR"))))</f>
        <v/>
      </c>
      <c r="S347" s="66"/>
    </row>
    <row r="348" spans="17:19" x14ac:dyDescent="0.25">
      <c r="Q348" s="51" t="str">
        <f t="shared" si="5"/>
        <v/>
      </c>
      <c r="R348" s="51" t="str">
        <f>IF(M348="","",IF(AND(M348&lt;&gt;'Tabelas auxiliares'!$B$236,M348&lt;&gt;'Tabelas auxiliares'!$B$237,M348&lt;&gt;'Tabelas auxiliares'!$C$236,M348&lt;&gt;'Tabelas auxiliares'!$C$237),"FOLHA DE PESSOAL",IF(Q348='Tabelas auxiliares'!$A$237,"CUSTEIO",IF(Q348='Tabelas auxiliares'!$A$236,"INVESTIMENTO","ERRO - VERIFICAR"))))</f>
        <v/>
      </c>
      <c r="S348" s="66"/>
    </row>
    <row r="349" spans="17:19" x14ac:dyDescent="0.25">
      <c r="Q349" s="51" t="str">
        <f t="shared" si="5"/>
        <v/>
      </c>
      <c r="R349" s="51" t="str">
        <f>IF(M349="","",IF(AND(M349&lt;&gt;'Tabelas auxiliares'!$B$236,M349&lt;&gt;'Tabelas auxiliares'!$B$237,M349&lt;&gt;'Tabelas auxiliares'!$C$236,M349&lt;&gt;'Tabelas auxiliares'!$C$237),"FOLHA DE PESSOAL",IF(Q349='Tabelas auxiliares'!$A$237,"CUSTEIO",IF(Q349='Tabelas auxiliares'!$A$236,"INVESTIMENTO","ERRO - VERIFICAR"))))</f>
        <v/>
      </c>
      <c r="S349" s="66"/>
    </row>
    <row r="350" spans="17:19" x14ac:dyDescent="0.25">
      <c r="Q350" s="51" t="str">
        <f t="shared" si="5"/>
        <v/>
      </c>
      <c r="R350" s="51" t="str">
        <f>IF(M350="","",IF(AND(M350&lt;&gt;'Tabelas auxiliares'!$B$236,M350&lt;&gt;'Tabelas auxiliares'!$B$237,M350&lt;&gt;'Tabelas auxiliares'!$C$236,M350&lt;&gt;'Tabelas auxiliares'!$C$237),"FOLHA DE PESSOAL",IF(Q350='Tabelas auxiliares'!$A$237,"CUSTEIO",IF(Q350='Tabelas auxiliares'!$A$236,"INVESTIMENTO","ERRO - VERIFICAR"))))</f>
        <v/>
      </c>
      <c r="S350" s="66"/>
    </row>
    <row r="351" spans="17:19" x14ac:dyDescent="0.25">
      <c r="Q351" s="51" t="str">
        <f t="shared" si="5"/>
        <v/>
      </c>
      <c r="R351" s="51" t="str">
        <f>IF(M351="","",IF(AND(M351&lt;&gt;'Tabelas auxiliares'!$B$236,M351&lt;&gt;'Tabelas auxiliares'!$B$237,M351&lt;&gt;'Tabelas auxiliares'!$C$236,M351&lt;&gt;'Tabelas auxiliares'!$C$237),"FOLHA DE PESSOAL",IF(Q351='Tabelas auxiliares'!$A$237,"CUSTEIO",IF(Q351='Tabelas auxiliares'!$A$236,"INVESTIMENTO","ERRO - VERIFICAR"))))</f>
        <v/>
      </c>
      <c r="S351" s="66"/>
    </row>
    <row r="352" spans="17:19" x14ac:dyDescent="0.25">
      <c r="Q352" s="51" t="str">
        <f t="shared" si="5"/>
        <v/>
      </c>
      <c r="R352" s="51" t="str">
        <f>IF(M352="","",IF(AND(M352&lt;&gt;'Tabelas auxiliares'!$B$236,M352&lt;&gt;'Tabelas auxiliares'!$B$237,M352&lt;&gt;'Tabelas auxiliares'!$C$236,M352&lt;&gt;'Tabelas auxiliares'!$C$237),"FOLHA DE PESSOAL",IF(Q352='Tabelas auxiliares'!$A$237,"CUSTEIO",IF(Q352='Tabelas auxiliares'!$A$236,"INVESTIMENTO","ERRO - VERIFICAR"))))</f>
        <v/>
      </c>
      <c r="S352" s="66"/>
    </row>
    <row r="353" spans="17:19" x14ac:dyDescent="0.25">
      <c r="Q353" s="51" t="str">
        <f t="shared" si="5"/>
        <v/>
      </c>
      <c r="R353" s="51" t="str">
        <f>IF(M353="","",IF(AND(M353&lt;&gt;'Tabelas auxiliares'!$B$236,M353&lt;&gt;'Tabelas auxiliares'!$B$237,M353&lt;&gt;'Tabelas auxiliares'!$C$236,M353&lt;&gt;'Tabelas auxiliares'!$C$237),"FOLHA DE PESSOAL",IF(Q353='Tabelas auxiliares'!$A$237,"CUSTEIO",IF(Q353='Tabelas auxiliares'!$A$236,"INVESTIMENTO","ERRO - VERIFICAR"))))</f>
        <v/>
      </c>
      <c r="S353" s="66"/>
    </row>
    <row r="354" spans="17:19" x14ac:dyDescent="0.25">
      <c r="Q354" s="51" t="str">
        <f t="shared" si="5"/>
        <v/>
      </c>
      <c r="R354" s="51" t="str">
        <f>IF(M354="","",IF(AND(M354&lt;&gt;'Tabelas auxiliares'!$B$236,M354&lt;&gt;'Tabelas auxiliares'!$B$237,M354&lt;&gt;'Tabelas auxiliares'!$C$236,M354&lt;&gt;'Tabelas auxiliares'!$C$237),"FOLHA DE PESSOAL",IF(Q354='Tabelas auxiliares'!$A$237,"CUSTEIO",IF(Q354='Tabelas auxiliares'!$A$236,"INVESTIMENTO","ERRO - VERIFICAR"))))</f>
        <v/>
      </c>
      <c r="S354" s="66"/>
    </row>
    <row r="355" spans="17:19" x14ac:dyDescent="0.25">
      <c r="Q355" s="51" t="str">
        <f t="shared" si="5"/>
        <v/>
      </c>
      <c r="R355" s="51" t="str">
        <f>IF(M355="","",IF(AND(M355&lt;&gt;'Tabelas auxiliares'!$B$236,M355&lt;&gt;'Tabelas auxiliares'!$B$237,M355&lt;&gt;'Tabelas auxiliares'!$C$236,M355&lt;&gt;'Tabelas auxiliares'!$C$237),"FOLHA DE PESSOAL",IF(Q355='Tabelas auxiliares'!$A$237,"CUSTEIO",IF(Q355='Tabelas auxiliares'!$A$236,"INVESTIMENTO","ERRO - VERIFICAR"))))</f>
        <v/>
      </c>
      <c r="S355" s="66"/>
    </row>
    <row r="356" spans="17:19" x14ac:dyDescent="0.25">
      <c r="Q356" s="51" t="str">
        <f t="shared" si="5"/>
        <v/>
      </c>
      <c r="R356" s="51" t="str">
        <f>IF(M356="","",IF(AND(M356&lt;&gt;'Tabelas auxiliares'!$B$236,M356&lt;&gt;'Tabelas auxiliares'!$B$237,M356&lt;&gt;'Tabelas auxiliares'!$C$236,M356&lt;&gt;'Tabelas auxiliares'!$C$237),"FOLHA DE PESSOAL",IF(Q356='Tabelas auxiliares'!$A$237,"CUSTEIO",IF(Q356='Tabelas auxiliares'!$A$236,"INVESTIMENTO","ERRO - VERIFICAR"))))</f>
        <v/>
      </c>
      <c r="S356" s="66"/>
    </row>
    <row r="357" spans="17:19" x14ac:dyDescent="0.25">
      <c r="Q357" s="51" t="str">
        <f t="shared" si="5"/>
        <v/>
      </c>
      <c r="R357" s="51" t="str">
        <f>IF(M357="","",IF(AND(M357&lt;&gt;'Tabelas auxiliares'!$B$236,M357&lt;&gt;'Tabelas auxiliares'!$B$237,M357&lt;&gt;'Tabelas auxiliares'!$C$236,M357&lt;&gt;'Tabelas auxiliares'!$C$237),"FOLHA DE PESSOAL",IF(Q357='Tabelas auxiliares'!$A$237,"CUSTEIO",IF(Q357='Tabelas auxiliares'!$A$236,"INVESTIMENTO","ERRO - VERIFICAR"))))</f>
        <v/>
      </c>
      <c r="S357" s="66"/>
    </row>
    <row r="358" spans="17:19" x14ac:dyDescent="0.25">
      <c r="Q358" s="51" t="str">
        <f t="shared" si="5"/>
        <v/>
      </c>
      <c r="R358" s="51" t="str">
        <f>IF(M358="","",IF(AND(M358&lt;&gt;'Tabelas auxiliares'!$B$236,M358&lt;&gt;'Tabelas auxiliares'!$B$237,M358&lt;&gt;'Tabelas auxiliares'!$C$236,M358&lt;&gt;'Tabelas auxiliares'!$C$237),"FOLHA DE PESSOAL",IF(Q358='Tabelas auxiliares'!$A$237,"CUSTEIO",IF(Q358='Tabelas auxiliares'!$A$236,"INVESTIMENTO","ERRO - VERIFICAR"))))</f>
        <v/>
      </c>
      <c r="S358" s="66"/>
    </row>
    <row r="359" spans="17:19" x14ac:dyDescent="0.25">
      <c r="Q359" s="51" t="str">
        <f t="shared" si="5"/>
        <v/>
      </c>
      <c r="R359" s="51" t="str">
        <f>IF(M359="","",IF(AND(M359&lt;&gt;'Tabelas auxiliares'!$B$236,M359&lt;&gt;'Tabelas auxiliares'!$B$237,M359&lt;&gt;'Tabelas auxiliares'!$C$236,M359&lt;&gt;'Tabelas auxiliares'!$C$237),"FOLHA DE PESSOAL",IF(Q359='Tabelas auxiliares'!$A$237,"CUSTEIO",IF(Q359='Tabelas auxiliares'!$A$236,"INVESTIMENTO","ERRO - VERIFICAR"))))</f>
        <v/>
      </c>
      <c r="S359" s="66"/>
    </row>
    <row r="360" spans="17:19" x14ac:dyDescent="0.25">
      <c r="Q360" s="51" t="str">
        <f t="shared" si="5"/>
        <v/>
      </c>
      <c r="R360" s="51" t="str">
        <f>IF(M360="","",IF(AND(M360&lt;&gt;'Tabelas auxiliares'!$B$236,M360&lt;&gt;'Tabelas auxiliares'!$B$237,M360&lt;&gt;'Tabelas auxiliares'!$C$236,M360&lt;&gt;'Tabelas auxiliares'!$C$237),"FOLHA DE PESSOAL",IF(Q360='Tabelas auxiliares'!$A$237,"CUSTEIO",IF(Q360='Tabelas auxiliares'!$A$236,"INVESTIMENTO","ERRO - VERIFICAR"))))</f>
        <v/>
      </c>
      <c r="S360" s="66"/>
    </row>
    <row r="361" spans="17:19" x14ac:dyDescent="0.25">
      <c r="Q361" s="51" t="str">
        <f t="shared" si="5"/>
        <v/>
      </c>
      <c r="R361" s="51" t="str">
        <f>IF(M361="","",IF(AND(M361&lt;&gt;'Tabelas auxiliares'!$B$236,M361&lt;&gt;'Tabelas auxiliares'!$B$237,M361&lt;&gt;'Tabelas auxiliares'!$C$236,M361&lt;&gt;'Tabelas auxiliares'!$C$237),"FOLHA DE PESSOAL",IF(Q361='Tabelas auxiliares'!$A$237,"CUSTEIO",IF(Q361='Tabelas auxiliares'!$A$236,"INVESTIMENTO","ERRO - VERIFICAR"))))</f>
        <v/>
      </c>
      <c r="S361" s="66"/>
    </row>
    <row r="362" spans="17:19" x14ac:dyDescent="0.25">
      <c r="Q362" s="51" t="str">
        <f t="shared" si="5"/>
        <v/>
      </c>
      <c r="R362" s="51" t="str">
        <f>IF(M362="","",IF(AND(M362&lt;&gt;'Tabelas auxiliares'!$B$236,M362&lt;&gt;'Tabelas auxiliares'!$B$237,M362&lt;&gt;'Tabelas auxiliares'!$C$236,M362&lt;&gt;'Tabelas auxiliares'!$C$237),"FOLHA DE PESSOAL",IF(Q362='Tabelas auxiliares'!$A$237,"CUSTEIO",IF(Q362='Tabelas auxiliares'!$A$236,"INVESTIMENTO","ERRO - VERIFICAR"))))</f>
        <v/>
      </c>
      <c r="S362" s="66"/>
    </row>
    <row r="363" spans="17:19" x14ac:dyDescent="0.25">
      <c r="Q363" s="51" t="str">
        <f t="shared" si="5"/>
        <v/>
      </c>
      <c r="R363" s="51" t="str">
        <f>IF(M363="","",IF(AND(M363&lt;&gt;'Tabelas auxiliares'!$B$236,M363&lt;&gt;'Tabelas auxiliares'!$B$237,M363&lt;&gt;'Tabelas auxiliares'!$C$236,M363&lt;&gt;'Tabelas auxiliares'!$C$237),"FOLHA DE PESSOAL",IF(Q363='Tabelas auxiliares'!$A$237,"CUSTEIO",IF(Q363='Tabelas auxiliares'!$A$236,"INVESTIMENTO","ERRO - VERIFICAR"))))</f>
        <v/>
      </c>
      <c r="S363" s="66"/>
    </row>
    <row r="364" spans="17:19" x14ac:dyDescent="0.25">
      <c r="Q364" s="51" t="str">
        <f t="shared" si="5"/>
        <v/>
      </c>
      <c r="R364" s="51" t="str">
        <f>IF(M364="","",IF(AND(M364&lt;&gt;'Tabelas auxiliares'!$B$236,M364&lt;&gt;'Tabelas auxiliares'!$B$237,M364&lt;&gt;'Tabelas auxiliares'!$C$236,M364&lt;&gt;'Tabelas auxiliares'!$C$237),"FOLHA DE PESSOAL",IF(Q364='Tabelas auxiliares'!$A$237,"CUSTEIO",IF(Q364='Tabelas auxiliares'!$A$236,"INVESTIMENTO","ERRO - VERIFICAR"))))</f>
        <v/>
      </c>
      <c r="S364" s="66"/>
    </row>
    <row r="365" spans="17:19" x14ac:dyDescent="0.25">
      <c r="Q365" s="51" t="str">
        <f t="shared" si="5"/>
        <v/>
      </c>
      <c r="R365" s="51" t="str">
        <f>IF(M365="","",IF(AND(M365&lt;&gt;'Tabelas auxiliares'!$B$236,M365&lt;&gt;'Tabelas auxiliares'!$B$237,M365&lt;&gt;'Tabelas auxiliares'!$C$236,M365&lt;&gt;'Tabelas auxiliares'!$C$237),"FOLHA DE PESSOAL",IF(Q365='Tabelas auxiliares'!$A$237,"CUSTEIO",IF(Q365='Tabelas auxiliares'!$A$236,"INVESTIMENTO","ERRO - VERIFICAR"))))</f>
        <v/>
      </c>
      <c r="S365" s="66"/>
    </row>
    <row r="366" spans="17:19" x14ac:dyDescent="0.25">
      <c r="Q366" s="51" t="str">
        <f t="shared" si="5"/>
        <v/>
      </c>
      <c r="R366" s="51" t="str">
        <f>IF(M366="","",IF(AND(M366&lt;&gt;'Tabelas auxiliares'!$B$236,M366&lt;&gt;'Tabelas auxiliares'!$B$237,M366&lt;&gt;'Tabelas auxiliares'!$C$236,M366&lt;&gt;'Tabelas auxiliares'!$C$237),"FOLHA DE PESSOAL",IF(Q366='Tabelas auxiliares'!$A$237,"CUSTEIO",IF(Q366='Tabelas auxiliares'!$A$236,"INVESTIMENTO","ERRO - VERIFICAR"))))</f>
        <v/>
      </c>
      <c r="S366" s="66"/>
    </row>
    <row r="367" spans="17:19" x14ac:dyDescent="0.25">
      <c r="Q367" s="51" t="str">
        <f t="shared" si="5"/>
        <v/>
      </c>
      <c r="R367" s="51" t="str">
        <f>IF(M367="","",IF(AND(M367&lt;&gt;'Tabelas auxiliares'!$B$236,M367&lt;&gt;'Tabelas auxiliares'!$B$237,M367&lt;&gt;'Tabelas auxiliares'!$C$236,M367&lt;&gt;'Tabelas auxiliares'!$C$237),"FOLHA DE PESSOAL",IF(Q367='Tabelas auxiliares'!$A$237,"CUSTEIO",IF(Q367='Tabelas auxiliares'!$A$236,"INVESTIMENTO","ERRO - VERIFICAR"))))</f>
        <v/>
      </c>
      <c r="S367" s="66"/>
    </row>
    <row r="368" spans="17:19" x14ac:dyDescent="0.25">
      <c r="Q368" s="51" t="str">
        <f t="shared" si="5"/>
        <v/>
      </c>
      <c r="R368" s="51" t="str">
        <f>IF(M368="","",IF(AND(M368&lt;&gt;'Tabelas auxiliares'!$B$236,M368&lt;&gt;'Tabelas auxiliares'!$B$237,M368&lt;&gt;'Tabelas auxiliares'!$C$236,M368&lt;&gt;'Tabelas auxiliares'!$C$237),"FOLHA DE PESSOAL",IF(Q368='Tabelas auxiliares'!$A$237,"CUSTEIO",IF(Q368='Tabelas auxiliares'!$A$236,"INVESTIMENTO","ERRO - VERIFICAR"))))</f>
        <v/>
      </c>
      <c r="S368" s="66"/>
    </row>
    <row r="369" spans="17:19" x14ac:dyDescent="0.25">
      <c r="Q369" s="51" t="str">
        <f t="shared" si="5"/>
        <v/>
      </c>
      <c r="R369" s="51" t="str">
        <f>IF(M369="","",IF(AND(M369&lt;&gt;'Tabelas auxiliares'!$B$236,M369&lt;&gt;'Tabelas auxiliares'!$B$237,M369&lt;&gt;'Tabelas auxiliares'!$C$236,M369&lt;&gt;'Tabelas auxiliares'!$C$237),"FOLHA DE PESSOAL",IF(Q369='Tabelas auxiliares'!$A$237,"CUSTEIO",IF(Q369='Tabelas auxiliares'!$A$236,"INVESTIMENTO","ERRO - VERIFICAR"))))</f>
        <v/>
      </c>
      <c r="S369" s="66"/>
    </row>
    <row r="370" spans="17:19" x14ac:dyDescent="0.25">
      <c r="Q370" s="51" t="str">
        <f t="shared" si="5"/>
        <v/>
      </c>
      <c r="R370" s="51" t="str">
        <f>IF(M370="","",IF(AND(M370&lt;&gt;'Tabelas auxiliares'!$B$236,M370&lt;&gt;'Tabelas auxiliares'!$B$237,M370&lt;&gt;'Tabelas auxiliares'!$C$236,M370&lt;&gt;'Tabelas auxiliares'!$C$237),"FOLHA DE PESSOAL",IF(Q370='Tabelas auxiliares'!$A$237,"CUSTEIO",IF(Q370='Tabelas auxiliares'!$A$236,"INVESTIMENTO","ERRO - VERIFICAR"))))</f>
        <v/>
      </c>
      <c r="S370" s="66"/>
    </row>
    <row r="371" spans="17:19" x14ac:dyDescent="0.25">
      <c r="Q371" s="51" t="str">
        <f t="shared" si="5"/>
        <v/>
      </c>
      <c r="R371" s="51" t="str">
        <f>IF(M371="","",IF(AND(M371&lt;&gt;'Tabelas auxiliares'!$B$236,M371&lt;&gt;'Tabelas auxiliares'!$B$237,M371&lt;&gt;'Tabelas auxiliares'!$C$236,M371&lt;&gt;'Tabelas auxiliares'!$C$237),"FOLHA DE PESSOAL",IF(Q371='Tabelas auxiliares'!$A$237,"CUSTEIO",IF(Q371='Tabelas auxiliares'!$A$236,"INVESTIMENTO","ERRO - VERIFICAR"))))</f>
        <v/>
      </c>
      <c r="S371" s="66"/>
    </row>
    <row r="372" spans="17:19" x14ac:dyDescent="0.25">
      <c r="Q372" s="51" t="str">
        <f t="shared" si="5"/>
        <v/>
      </c>
      <c r="R372" s="51" t="str">
        <f>IF(M372="","",IF(AND(M372&lt;&gt;'Tabelas auxiliares'!$B$236,M372&lt;&gt;'Tabelas auxiliares'!$B$237,M372&lt;&gt;'Tabelas auxiliares'!$C$236,M372&lt;&gt;'Tabelas auxiliares'!$C$237),"FOLHA DE PESSOAL",IF(Q372='Tabelas auxiliares'!$A$237,"CUSTEIO",IF(Q372='Tabelas auxiliares'!$A$236,"INVESTIMENTO","ERRO - VERIFICAR"))))</f>
        <v/>
      </c>
      <c r="S372" s="66"/>
    </row>
    <row r="373" spans="17:19" x14ac:dyDescent="0.25">
      <c r="Q373" s="51" t="str">
        <f t="shared" si="5"/>
        <v/>
      </c>
      <c r="R373" s="51" t="str">
        <f>IF(M373="","",IF(AND(M373&lt;&gt;'Tabelas auxiliares'!$B$236,M373&lt;&gt;'Tabelas auxiliares'!$B$237,M373&lt;&gt;'Tabelas auxiliares'!$C$236,M373&lt;&gt;'Tabelas auxiliares'!$C$237),"FOLHA DE PESSOAL",IF(Q373='Tabelas auxiliares'!$A$237,"CUSTEIO",IF(Q373='Tabelas auxiliares'!$A$236,"INVESTIMENTO","ERRO - VERIFICAR"))))</f>
        <v/>
      </c>
      <c r="S373" s="66"/>
    </row>
    <row r="374" spans="17:19" x14ac:dyDescent="0.25">
      <c r="Q374" s="51" t="str">
        <f t="shared" si="5"/>
        <v/>
      </c>
      <c r="R374" s="51" t="str">
        <f>IF(M374="","",IF(AND(M374&lt;&gt;'Tabelas auxiliares'!$B$236,M374&lt;&gt;'Tabelas auxiliares'!$B$237,M374&lt;&gt;'Tabelas auxiliares'!$C$236,M374&lt;&gt;'Tabelas auxiliares'!$C$237),"FOLHA DE PESSOAL",IF(Q374='Tabelas auxiliares'!$A$237,"CUSTEIO",IF(Q374='Tabelas auxiliares'!$A$236,"INVESTIMENTO","ERRO - VERIFICAR"))))</f>
        <v/>
      </c>
      <c r="S374" s="66"/>
    </row>
    <row r="375" spans="17:19" x14ac:dyDescent="0.25">
      <c r="Q375" s="51" t="str">
        <f t="shared" si="5"/>
        <v/>
      </c>
      <c r="R375" s="51" t="str">
        <f>IF(M375="","",IF(AND(M375&lt;&gt;'Tabelas auxiliares'!$B$236,M375&lt;&gt;'Tabelas auxiliares'!$B$237,M375&lt;&gt;'Tabelas auxiliares'!$C$236,M375&lt;&gt;'Tabelas auxiliares'!$C$237),"FOLHA DE PESSOAL",IF(Q375='Tabelas auxiliares'!$A$237,"CUSTEIO",IF(Q375='Tabelas auxiliares'!$A$236,"INVESTIMENTO","ERRO - VERIFICAR"))))</f>
        <v/>
      </c>
      <c r="S375" s="66"/>
    </row>
    <row r="376" spans="17:19" x14ac:dyDescent="0.25">
      <c r="Q376" s="51" t="str">
        <f t="shared" si="5"/>
        <v/>
      </c>
      <c r="R376" s="51" t="str">
        <f>IF(M376="","",IF(AND(M376&lt;&gt;'Tabelas auxiliares'!$B$236,M376&lt;&gt;'Tabelas auxiliares'!$B$237,M376&lt;&gt;'Tabelas auxiliares'!$C$236,M376&lt;&gt;'Tabelas auxiliares'!$C$237),"FOLHA DE PESSOAL",IF(Q376='Tabelas auxiliares'!$A$237,"CUSTEIO",IF(Q376='Tabelas auxiliares'!$A$236,"INVESTIMENTO","ERRO - VERIFICAR"))))</f>
        <v/>
      </c>
      <c r="S376" s="66"/>
    </row>
    <row r="377" spans="17:19" x14ac:dyDescent="0.25">
      <c r="Q377" s="51" t="str">
        <f t="shared" si="5"/>
        <v/>
      </c>
      <c r="R377" s="51" t="str">
        <f>IF(M377="","",IF(AND(M377&lt;&gt;'Tabelas auxiliares'!$B$236,M377&lt;&gt;'Tabelas auxiliares'!$B$237,M377&lt;&gt;'Tabelas auxiliares'!$C$236,M377&lt;&gt;'Tabelas auxiliares'!$C$237),"FOLHA DE PESSOAL",IF(Q377='Tabelas auxiliares'!$A$237,"CUSTEIO",IF(Q377='Tabelas auxiliares'!$A$236,"INVESTIMENTO","ERRO - VERIFICAR"))))</f>
        <v/>
      </c>
      <c r="S377" s="66"/>
    </row>
    <row r="378" spans="17:19" x14ac:dyDescent="0.25">
      <c r="Q378" s="51" t="str">
        <f t="shared" si="5"/>
        <v/>
      </c>
      <c r="R378" s="51" t="str">
        <f>IF(M378="","",IF(AND(M378&lt;&gt;'Tabelas auxiliares'!$B$236,M378&lt;&gt;'Tabelas auxiliares'!$B$237,M378&lt;&gt;'Tabelas auxiliares'!$C$236,M378&lt;&gt;'Tabelas auxiliares'!$C$237),"FOLHA DE PESSOAL",IF(Q378='Tabelas auxiliares'!$A$237,"CUSTEIO",IF(Q378='Tabelas auxiliares'!$A$236,"INVESTIMENTO","ERRO - VERIFICAR"))))</f>
        <v/>
      </c>
      <c r="S378" s="66"/>
    </row>
    <row r="379" spans="17:19" x14ac:dyDescent="0.25">
      <c r="Q379" s="51" t="str">
        <f t="shared" si="5"/>
        <v/>
      </c>
      <c r="R379" s="51" t="str">
        <f>IF(M379="","",IF(AND(M379&lt;&gt;'Tabelas auxiliares'!$B$236,M379&lt;&gt;'Tabelas auxiliares'!$B$237,M379&lt;&gt;'Tabelas auxiliares'!$C$236,M379&lt;&gt;'Tabelas auxiliares'!$C$237),"FOLHA DE PESSOAL",IF(Q379='Tabelas auxiliares'!$A$237,"CUSTEIO",IF(Q379='Tabelas auxiliares'!$A$236,"INVESTIMENTO","ERRO - VERIFICAR"))))</f>
        <v/>
      </c>
      <c r="S379" s="66"/>
    </row>
    <row r="380" spans="17:19" x14ac:dyDescent="0.25">
      <c r="Q380" s="51" t="str">
        <f t="shared" si="5"/>
        <v/>
      </c>
      <c r="R380" s="51" t="str">
        <f>IF(M380="","",IF(AND(M380&lt;&gt;'Tabelas auxiliares'!$B$236,M380&lt;&gt;'Tabelas auxiliares'!$B$237,M380&lt;&gt;'Tabelas auxiliares'!$C$236,M380&lt;&gt;'Tabelas auxiliares'!$C$237),"FOLHA DE PESSOAL",IF(Q380='Tabelas auxiliares'!$A$237,"CUSTEIO",IF(Q380='Tabelas auxiliares'!$A$236,"INVESTIMENTO","ERRO - VERIFICAR"))))</f>
        <v/>
      </c>
      <c r="S380" s="66"/>
    </row>
    <row r="381" spans="17:19" x14ac:dyDescent="0.25">
      <c r="Q381" s="51" t="str">
        <f t="shared" si="5"/>
        <v/>
      </c>
      <c r="R381" s="51" t="str">
        <f>IF(M381="","",IF(AND(M381&lt;&gt;'Tabelas auxiliares'!$B$236,M381&lt;&gt;'Tabelas auxiliares'!$B$237,M381&lt;&gt;'Tabelas auxiliares'!$C$236,M381&lt;&gt;'Tabelas auxiliares'!$C$237),"FOLHA DE PESSOAL",IF(Q381='Tabelas auxiliares'!$A$237,"CUSTEIO",IF(Q381='Tabelas auxiliares'!$A$236,"INVESTIMENTO","ERRO - VERIFICAR"))))</f>
        <v/>
      </c>
      <c r="S381" s="66"/>
    </row>
    <row r="382" spans="17:19" x14ac:dyDescent="0.25">
      <c r="Q382" s="51" t="str">
        <f t="shared" si="5"/>
        <v/>
      </c>
      <c r="R382" s="51" t="str">
        <f>IF(M382="","",IF(AND(M382&lt;&gt;'Tabelas auxiliares'!$B$236,M382&lt;&gt;'Tabelas auxiliares'!$B$237,M382&lt;&gt;'Tabelas auxiliares'!$C$236,M382&lt;&gt;'Tabelas auxiliares'!$C$237),"FOLHA DE PESSOAL",IF(Q382='Tabelas auxiliares'!$A$237,"CUSTEIO",IF(Q382='Tabelas auxiliares'!$A$236,"INVESTIMENTO","ERRO - VERIFICAR"))))</f>
        <v/>
      </c>
      <c r="S382" s="66"/>
    </row>
    <row r="383" spans="17:19" x14ac:dyDescent="0.25">
      <c r="Q383" s="51" t="str">
        <f t="shared" si="5"/>
        <v/>
      </c>
      <c r="R383" s="51" t="str">
        <f>IF(M383="","",IF(AND(M383&lt;&gt;'Tabelas auxiliares'!$B$236,M383&lt;&gt;'Tabelas auxiliares'!$B$237,M383&lt;&gt;'Tabelas auxiliares'!$C$236,M383&lt;&gt;'Tabelas auxiliares'!$C$237),"FOLHA DE PESSOAL",IF(Q383='Tabelas auxiliares'!$A$237,"CUSTEIO",IF(Q383='Tabelas auxiliares'!$A$236,"INVESTIMENTO","ERRO - VERIFICAR"))))</f>
        <v/>
      </c>
      <c r="S383" s="66"/>
    </row>
    <row r="384" spans="17:19" x14ac:dyDescent="0.25">
      <c r="Q384" s="51" t="str">
        <f t="shared" si="5"/>
        <v/>
      </c>
      <c r="R384" s="51" t="str">
        <f>IF(M384="","",IF(AND(M384&lt;&gt;'Tabelas auxiliares'!$B$236,M384&lt;&gt;'Tabelas auxiliares'!$B$237,M384&lt;&gt;'Tabelas auxiliares'!$C$236,M384&lt;&gt;'Tabelas auxiliares'!$C$237),"FOLHA DE PESSOAL",IF(Q384='Tabelas auxiliares'!$A$237,"CUSTEIO",IF(Q384='Tabelas auxiliares'!$A$236,"INVESTIMENTO","ERRO - VERIFICAR"))))</f>
        <v/>
      </c>
      <c r="S384" s="66"/>
    </row>
    <row r="385" spans="17:19" x14ac:dyDescent="0.25">
      <c r="Q385" s="51" t="str">
        <f t="shared" si="5"/>
        <v/>
      </c>
      <c r="R385" s="51" t="str">
        <f>IF(M385="","",IF(AND(M385&lt;&gt;'Tabelas auxiliares'!$B$236,M385&lt;&gt;'Tabelas auxiliares'!$B$237,M385&lt;&gt;'Tabelas auxiliares'!$C$236,M385&lt;&gt;'Tabelas auxiliares'!$C$237),"FOLHA DE PESSOAL",IF(Q385='Tabelas auxiliares'!$A$237,"CUSTEIO",IF(Q385='Tabelas auxiliares'!$A$236,"INVESTIMENTO","ERRO - VERIFICAR"))))</f>
        <v/>
      </c>
      <c r="S385" s="66"/>
    </row>
    <row r="386" spans="17:19" x14ac:dyDescent="0.25">
      <c r="Q386" s="51" t="str">
        <f t="shared" si="5"/>
        <v/>
      </c>
      <c r="R386" s="51" t="str">
        <f>IF(M386="","",IF(AND(M386&lt;&gt;'Tabelas auxiliares'!$B$236,M386&lt;&gt;'Tabelas auxiliares'!$B$237,M386&lt;&gt;'Tabelas auxiliares'!$C$236,M386&lt;&gt;'Tabelas auxiliares'!$C$237),"FOLHA DE PESSOAL",IF(Q386='Tabelas auxiliares'!$A$237,"CUSTEIO",IF(Q386='Tabelas auxiliares'!$A$236,"INVESTIMENTO","ERRO - VERIFICAR"))))</f>
        <v/>
      </c>
      <c r="S386" s="66"/>
    </row>
    <row r="387" spans="17:19" x14ac:dyDescent="0.25">
      <c r="Q387" s="51" t="str">
        <f t="shared" si="5"/>
        <v/>
      </c>
      <c r="R387" s="51" t="str">
        <f>IF(M387="","",IF(AND(M387&lt;&gt;'Tabelas auxiliares'!$B$236,M387&lt;&gt;'Tabelas auxiliares'!$B$237,M387&lt;&gt;'Tabelas auxiliares'!$C$236,M387&lt;&gt;'Tabelas auxiliares'!$C$237),"FOLHA DE PESSOAL",IF(Q387='Tabelas auxiliares'!$A$237,"CUSTEIO",IF(Q387='Tabelas auxiliares'!$A$236,"INVESTIMENTO","ERRO - VERIFICAR"))))</f>
        <v/>
      </c>
      <c r="S387" s="66"/>
    </row>
    <row r="388" spans="17:19" x14ac:dyDescent="0.25">
      <c r="Q388" s="51" t="str">
        <f t="shared" ref="Q388:Q451" si="6">LEFT(O388,1)</f>
        <v/>
      </c>
      <c r="R388" s="51" t="str">
        <f>IF(M388="","",IF(AND(M388&lt;&gt;'Tabelas auxiliares'!$B$236,M388&lt;&gt;'Tabelas auxiliares'!$B$237,M388&lt;&gt;'Tabelas auxiliares'!$C$236,M388&lt;&gt;'Tabelas auxiliares'!$C$237),"FOLHA DE PESSOAL",IF(Q388='Tabelas auxiliares'!$A$237,"CUSTEIO",IF(Q388='Tabelas auxiliares'!$A$236,"INVESTIMENTO","ERRO - VERIFICAR"))))</f>
        <v/>
      </c>
      <c r="S388" s="66"/>
    </row>
    <row r="389" spans="17:19" x14ac:dyDescent="0.25">
      <c r="Q389" s="51" t="str">
        <f t="shared" si="6"/>
        <v/>
      </c>
      <c r="R389" s="51" t="str">
        <f>IF(M389="","",IF(AND(M389&lt;&gt;'Tabelas auxiliares'!$B$236,M389&lt;&gt;'Tabelas auxiliares'!$B$237,M389&lt;&gt;'Tabelas auxiliares'!$C$236,M389&lt;&gt;'Tabelas auxiliares'!$C$237),"FOLHA DE PESSOAL",IF(Q389='Tabelas auxiliares'!$A$237,"CUSTEIO",IF(Q389='Tabelas auxiliares'!$A$236,"INVESTIMENTO","ERRO - VERIFICAR"))))</f>
        <v/>
      </c>
      <c r="S389" s="66"/>
    </row>
    <row r="390" spans="17:19" x14ac:dyDescent="0.25">
      <c r="Q390" s="51" t="str">
        <f t="shared" si="6"/>
        <v/>
      </c>
      <c r="R390" s="51" t="str">
        <f>IF(M390="","",IF(AND(M390&lt;&gt;'Tabelas auxiliares'!$B$236,M390&lt;&gt;'Tabelas auxiliares'!$B$237,M390&lt;&gt;'Tabelas auxiliares'!$C$236,M390&lt;&gt;'Tabelas auxiliares'!$C$237),"FOLHA DE PESSOAL",IF(Q390='Tabelas auxiliares'!$A$237,"CUSTEIO",IF(Q390='Tabelas auxiliares'!$A$236,"INVESTIMENTO","ERRO - VERIFICAR"))))</f>
        <v/>
      </c>
      <c r="S390" s="66"/>
    </row>
    <row r="391" spans="17:19" x14ac:dyDescent="0.25">
      <c r="Q391" s="51" t="str">
        <f t="shared" si="6"/>
        <v/>
      </c>
      <c r="R391" s="51" t="str">
        <f>IF(M391="","",IF(AND(M391&lt;&gt;'Tabelas auxiliares'!$B$236,M391&lt;&gt;'Tabelas auxiliares'!$B$237,M391&lt;&gt;'Tabelas auxiliares'!$C$236,M391&lt;&gt;'Tabelas auxiliares'!$C$237),"FOLHA DE PESSOAL",IF(Q391='Tabelas auxiliares'!$A$237,"CUSTEIO",IF(Q391='Tabelas auxiliares'!$A$236,"INVESTIMENTO","ERRO - VERIFICAR"))))</f>
        <v/>
      </c>
      <c r="S391" s="66"/>
    </row>
    <row r="392" spans="17:19" x14ac:dyDescent="0.25">
      <c r="Q392" s="51" t="str">
        <f t="shared" si="6"/>
        <v/>
      </c>
      <c r="R392" s="51" t="str">
        <f>IF(M392="","",IF(AND(M392&lt;&gt;'Tabelas auxiliares'!$B$236,M392&lt;&gt;'Tabelas auxiliares'!$B$237,M392&lt;&gt;'Tabelas auxiliares'!$C$236,M392&lt;&gt;'Tabelas auxiliares'!$C$237),"FOLHA DE PESSOAL",IF(Q392='Tabelas auxiliares'!$A$237,"CUSTEIO",IF(Q392='Tabelas auxiliares'!$A$236,"INVESTIMENTO","ERRO - VERIFICAR"))))</f>
        <v/>
      </c>
      <c r="S392" s="66"/>
    </row>
    <row r="393" spans="17:19" x14ac:dyDescent="0.25">
      <c r="Q393" s="51" t="str">
        <f t="shared" si="6"/>
        <v/>
      </c>
      <c r="R393" s="51" t="str">
        <f>IF(M393="","",IF(AND(M393&lt;&gt;'Tabelas auxiliares'!$B$236,M393&lt;&gt;'Tabelas auxiliares'!$B$237,M393&lt;&gt;'Tabelas auxiliares'!$C$236,M393&lt;&gt;'Tabelas auxiliares'!$C$237),"FOLHA DE PESSOAL",IF(Q393='Tabelas auxiliares'!$A$237,"CUSTEIO",IF(Q393='Tabelas auxiliares'!$A$236,"INVESTIMENTO","ERRO - VERIFICAR"))))</f>
        <v/>
      </c>
      <c r="S393" s="66"/>
    </row>
    <row r="394" spans="17:19" x14ac:dyDescent="0.25">
      <c r="Q394" s="51" t="str">
        <f t="shared" si="6"/>
        <v/>
      </c>
      <c r="R394" s="51" t="str">
        <f>IF(M394="","",IF(AND(M394&lt;&gt;'Tabelas auxiliares'!$B$236,M394&lt;&gt;'Tabelas auxiliares'!$B$237,M394&lt;&gt;'Tabelas auxiliares'!$C$236,M394&lt;&gt;'Tabelas auxiliares'!$C$237),"FOLHA DE PESSOAL",IF(Q394='Tabelas auxiliares'!$A$237,"CUSTEIO",IF(Q394='Tabelas auxiliares'!$A$236,"INVESTIMENTO","ERRO - VERIFICAR"))))</f>
        <v/>
      </c>
      <c r="S394" s="66"/>
    </row>
    <row r="395" spans="17:19" x14ac:dyDescent="0.25">
      <c r="Q395" s="51" t="str">
        <f t="shared" si="6"/>
        <v/>
      </c>
      <c r="R395" s="51" t="str">
        <f>IF(M395="","",IF(AND(M395&lt;&gt;'Tabelas auxiliares'!$B$236,M395&lt;&gt;'Tabelas auxiliares'!$B$237,M395&lt;&gt;'Tabelas auxiliares'!$C$236,M395&lt;&gt;'Tabelas auxiliares'!$C$237),"FOLHA DE PESSOAL",IF(Q395='Tabelas auxiliares'!$A$237,"CUSTEIO",IF(Q395='Tabelas auxiliares'!$A$236,"INVESTIMENTO","ERRO - VERIFICAR"))))</f>
        <v/>
      </c>
      <c r="S395" s="66"/>
    </row>
    <row r="396" spans="17:19" x14ac:dyDescent="0.25">
      <c r="Q396" s="51" t="str">
        <f t="shared" si="6"/>
        <v/>
      </c>
      <c r="R396" s="51" t="str">
        <f>IF(M396="","",IF(AND(M396&lt;&gt;'Tabelas auxiliares'!$B$236,M396&lt;&gt;'Tabelas auxiliares'!$B$237,M396&lt;&gt;'Tabelas auxiliares'!$C$236,M396&lt;&gt;'Tabelas auxiliares'!$C$237),"FOLHA DE PESSOAL",IF(Q396='Tabelas auxiliares'!$A$237,"CUSTEIO",IF(Q396='Tabelas auxiliares'!$A$236,"INVESTIMENTO","ERRO - VERIFICAR"))))</f>
        <v/>
      </c>
      <c r="S396" s="66"/>
    </row>
    <row r="397" spans="17:19" x14ac:dyDescent="0.25">
      <c r="Q397" s="51" t="str">
        <f t="shared" si="6"/>
        <v/>
      </c>
      <c r="R397" s="51" t="str">
        <f>IF(M397="","",IF(AND(M397&lt;&gt;'Tabelas auxiliares'!$B$236,M397&lt;&gt;'Tabelas auxiliares'!$B$237,M397&lt;&gt;'Tabelas auxiliares'!$C$236,M397&lt;&gt;'Tabelas auxiliares'!$C$237),"FOLHA DE PESSOAL",IF(Q397='Tabelas auxiliares'!$A$237,"CUSTEIO",IF(Q397='Tabelas auxiliares'!$A$236,"INVESTIMENTO","ERRO - VERIFICAR"))))</f>
        <v/>
      </c>
      <c r="S397" s="66"/>
    </row>
    <row r="398" spans="17:19" x14ac:dyDescent="0.25">
      <c r="Q398" s="51" t="str">
        <f t="shared" si="6"/>
        <v/>
      </c>
      <c r="R398" s="51" t="str">
        <f>IF(M398="","",IF(AND(M398&lt;&gt;'Tabelas auxiliares'!$B$236,M398&lt;&gt;'Tabelas auxiliares'!$B$237,M398&lt;&gt;'Tabelas auxiliares'!$C$236,M398&lt;&gt;'Tabelas auxiliares'!$C$237),"FOLHA DE PESSOAL",IF(Q398='Tabelas auxiliares'!$A$237,"CUSTEIO",IF(Q398='Tabelas auxiliares'!$A$236,"INVESTIMENTO","ERRO - VERIFICAR"))))</f>
        <v/>
      </c>
      <c r="S398" s="66"/>
    </row>
    <row r="399" spans="17:19" x14ac:dyDescent="0.25">
      <c r="Q399" s="51" t="str">
        <f t="shared" si="6"/>
        <v/>
      </c>
      <c r="R399" s="51" t="str">
        <f>IF(M399="","",IF(AND(M399&lt;&gt;'Tabelas auxiliares'!$B$236,M399&lt;&gt;'Tabelas auxiliares'!$B$237,M399&lt;&gt;'Tabelas auxiliares'!$C$236,M399&lt;&gt;'Tabelas auxiliares'!$C$237),"FOLHA DE PESSOAL",IF(Q399='Tabelas auxiliares'!$A$237,"CUSTEIO",IF(Q399='Tabelas auxiliares'!$A$236,"INVESTIMENTO","ERRO - VERIFICAR"))))</f>
        <v/>
      </c>
      <c r="S399" s="66"/>
    </row>
    <row r="400" spans="17:19" x14ac:dyDescent="0.25">
      <c r="Q400" s="51" t="str">
        <f t="shared" si="6"/>
        <v/>
      </c>
      <c r="R400" s="51" t="str">
        <f>IF(M400="","",IF(AND(M400&lt;&gt;'Tabelas auxiliares'!$B$236,M400&lt;&gt;'Tabelas auxiliares'!$B$237,M400&lt;&gt;'Tabelas auxiliares'!$C$236,M400&lt;&gt;'Tabelas auxiliares'!$C$237),"FOLHA DE PESSOAL",IF(Q400='Tabelas auxiliares'!$A$237,"CUSTEIO",IF(Q400='Tabelas auxiliares'!$A$236,"INVESTIMENTO","ERRO - VERIFICAR"))))</f>
        <v/>
      </c>
      <c r="S400" s="66"/>
    </row>
    <row r="401" spans="17:19" x14ac:dyDescent="0.25">
      <c r="Q401" s="51" t="str">
        <f t="shared" si="6"/>
        <v/>
      </c>
      <c r="R401" s="51" t="str">
        <f>IF(M401="","",IF(AND(M401&lt;&gt;'Tabelas auxiliares'!$B$236,M401&lt;&gt;'Tabelas auxiliares'!$B$237,M401&lt;&gt;'Tabelas auxiliares'!$C$236,M401&lt;&gt;'Tabelas auxiliares'!$C$237),"FOLHA DE PESSOAL",IF(Q401='Tabelas auxiliares'!$A$237,"CUSTEIO",IF(Q401='Tabelas auxiliares'!$A$236,"INVESTIMENTO","ERRO - VERIFICAR"))))</f>
        <v/>
      </c>
      <c r="S401" s="66"/>
    </row>
    <row r="402" spans="17:19" x14ac:dyDescent="0.25">
      <c r="Q402" s="51" t="str">
        <f t="shared" si="6"/>
        <v/>
      </c>
      <c r="R402" s="51" t="str">
        <f>IF(M402="","",IF(AND(M402&lt;&gt;'Tabelas auxiliares'!$B$236,M402&lt;&gt;'Tabelas auxiliares'!$B$237,M402&lt;&gt;'Tabelas auxiliares'!$C$236,M402&lt;&gt;'Tabelas auxiliares'!$C$237),"FOLHA DE PESSOAL",IF(Q402='Tabelas auxiliares'!$A$237,"CUSTEIO",IF(Q402='Tabelas auxiliares'!$A$236,"INVESTIMENTO","ERRO - VERIFICAR"))))</f>
        <v/>
      </c>
      <c r="S402" s="66"/>
    </row>
    <row r="403" spans="17:19" x14ac:dyDescent="0.25">
      <c r="Q403" s="51" t="str">
        <f t="shared" si="6"/>
        <v/>
      </c>
      <c r="R403" s="51" t="str">
        <f>IF(M403="","",IF(AND(M403&lt;&gt;'Tabelas auxiliares'!$B$236,M403&lt;&gt;'Tabelas auxiliares'!$B$237,M403&lt;&gt;'Tabelas auxiliares'!$C$236,M403&lt;&gt;'Tabelas auxiliares'!$C$237),"FOLHA DE PESSOAL",IF(Q403='Tabelas auxiliares'!$A$237,"CUSTEIO",IF(Q403='Tabelas auxiliares'!$A$236,"INVESTIMENTO","ERRO - VERIFICAR"))))</f>
        <v/>
      </c>
      <c r="S403" s="66"/>
    </row>
    <row r="404" spans="17:19" x14ac:dyDescent="0.25">
      <c r="Q404" s="51" t="str">
        <f t="shared" si="6"/>
        <v/>
      </c>
      <c r="R404" s="51" t="str">
        <f>IF(M404="","",IF(AND(M404&lt;&gt;'Tabelas auxiliares'!$B$236,M404&lt;&gt;'Tabelas auxiliares'!$B$237,M404&lt;&gt;'Tabelas auxiliares'!$C$236,M404&lt;&gt;'Tabelas auxiliares'!$C$237),"FOLHA DE PESSOAL",IF(Q404='Tabelas auxiliares'!$A$237,"CUSTEIO",IF(Q404='Tabelas auxiliares'!$A$236,"INVESTIMENTO","ERRO - VERIFICAR"))))</f>
        <v/>
      </c>
      <c r="S404" s="66"/>
    </row>
    <row r="405" spans="17:19" x14ac:dyDescent="0.25">
      <c r="Q405" s="51" t="str">
        <f t="shared" si="6"/>
        <v/>
      </c>
      <c r="R405" s="51" t="str">
        <f>IF(M405="","",IF(AND(M405&lt;&gt;'Tabelas auxiliares'!$B$236,M405&lt;&gt;'Tabelas auxiliares'!$B$237,M405&lt;&gt;'Tabelas auxiliares'!$C$236,M405&lt;&gt;'Tabelas auxiliares'!$C$237),"FOLHA DE PESSOAL",IF(Q405='Tabelas auxiliares'!$A$237,"CUSTEIO",IF(Q405='Tabelas auxiliares'!$A$236,"INVESTIMENTO","ERRO - VERIFICAR"))))</f>
        <v/>
      </c>
      <c r="S405" s="66"/>
    </row>
    <row r="406" spans="17:19" x14ac:dyDescent="0.25">
      <c r="Q406" s="51" t="str">
        <f t="shared" si="6"/>
        <v/>
      </c>
      <c r="R406" s="51" t="str">
        <f>IF(M406="","",IF(AND(M406&lt;&gt;'Tabelas auxiliares'!$B$236,M406&lt;&gt;'Tabelas auxiliares'!$B$237,M406&lt;&gt;'Tabelas auxiliares'!$C$236,M406&lt;&gt;'Tabelas auxiliares'!$C$237),"FOLHA DE PESSOAL",IF(Q406='Tabelas auxiliares'!$A$237,"CUSTEIO",IF(Q406='Tabelas auxiliares'!$A$236,"INVESTIMENTO","ERRO - VERIFICAR"))))</f>
        <v/>
      </c>
      <c r="S406" s="66"/>
    </row>
    <row r="407" spans="17:19" x14ac:dyDescent="0.25">
      <c r="Q407" s="51" t="str">
        <f t="shared" si="6"/>
        <v/>
      </c>
      <c r="R407" s="51" t="str">
        <f>IF(M407="","",IF(AND(M407&lt;&gt;'Tabelas auxiliares'!$B$236,M407&lt;&gt;'Tabelas auxiliares'!$B$237,M407&lt;&gt;'Tabelas auxiliares'!$C$236,M407&lt;&gt;'Tabelas auxiliares'!$C$237),"FOLHA DE PESSOAL",IF(Q407='Tabelas auxiliares'!$A$237,"CUSTEIO",IF(Q407='Tabelas auxiliares'!$A$236,"INVESTIMENTO","ERRO - VERIFICAR"))))</f>
        <v/>
      </c>
      <c r="S407" s="66"/>
    </row>
    <row r="408" spans="17:19" x14ac:dyDescent="0.25">
      <c r="Q408" s="51" t="str">
        <f t="shared" si="6"/>
        <v/>
      </c>
      <c r="R408" s="51" t="str">
        <f>IF(M408="","",IF(AND(M408&lt;&gt;'Tabelas auxiliares'!$B$236,M408&lt;&gt;'Tabelas auxiliares'!$B$237,M408&lt;&gt;'Tabelas auxiliares'!$C$236,M408&lt;&gt;'Tabelas auxiliares'!$C$237),"FOLHA DE PESSOAL",IF(Q408='Tabelas auxiliares'!$A$237,"CUSTEIO",IF(Q408='Tabelas auxiliares'!$A$236,"INVESTIMENTO","ERRO - VERIFICAR"))))</f>
        <v/>
      </c>
      <c r="S408" s="66"/>
    </row>
    <row r="409" spans="17:19" x14ac:dyDescent="0.25">
      <c r="Q409" s="51" t="str">
        <f t="shared" si="6"/>
        <v/>
      </c>
      <c r="R409" s="51" t="str">
        <f>IF(M409="","",IF(AND(M409&lt;&gt;'Tabelas auxiliares'!$B$236,M409&lt;&gt;'Tabelas auxiliares'!$B$237,M409&lt;&gt;'Tabelas auxiliares'!$C$236,M409&lt;&gt;'Tabelas auxiliares'!$C$237),"FOLHA DE PESSOAL",IF(Q409='Tabelas auxiliares'!$A$237,"CUSTEIO",IF(Q409='Tabelas auxiliares'!$A$236,"INVESTIMENTO","ERRO - VERIFICAR"))))</f>
        <v/>
      </c>
      <c r="S409" s="66"/>
    </row>
    <row r="410" spans="17:19" x14ac:dyDescent="0.25">
      <c r="Q410" s="51" t="str">
        <f t="shared" si="6"/>
        <v/>
      </c>
      <c r="R410" s="51" t="str">
        <f>IF(M410="","",IF(AND(M410&lt;&gt;'Tabelas auxiliares'!$B$236,M410&lt;&gt;'Tabelas auxiliares'!$B$237,M410&lt;&gt;'Tabelas auxiliares'!$C$236,M410&lt;&gt;'Tabelas auxiliares'!$C$237),"FOLHA DE PESSOAL",IF(Q410='Tabelas auxiliares'!$A$237,"CUSTEIO",IF(Q410='Tabelas auxiliares'!$A$236,"INVESTIMENTO","ERRO - VERIFICAR"))))</f>
        <v/>
      </c>
      <c r="S410" s="66"/>
    </row>
    <row r="411" spans="17:19" x14ac:dyDescent="0.25">
      <c r="Q411" s="51" t="str">
        <f t="shared" si="6"/>
        <v/>
      </c>
      <c r="R411" s="51" t="str">
        <f>IF(M411="","",IF(AND(M411&lt;&gt;'Tabelas auxiliares'!$B$236,M411&lt;&gt;'Tabelas auxiliares'!$B$237,M411&lt;&gt;'Tabelas auxiliares'!$C$236,M411&lt;&gt;'Tabelas auxiliares'!$C$237),"FOLHA DE PESSOAL",IF(Q411='Tabelas auxiliares'!$A$237,"CUSTEIO",IF(Q411='Tabelas auxiliares'!$A$236,"INVESTIMENTO","ERRO - VERIFICAR"))))</f>
        <v/>
      </c>
      <c r="S411" s="66"/>
    </row>
    <row r="412" spans="17:19" x14ac:dyDescent="0.25">
      <c r="Q412" s="51" t="str">
        <f t="shared" si="6"/>
        <v/>
      </c>
      <c r="R412" s="51" t="str">
        <f>IF(M412="","",IF(AND(M412&lt;&gt;'Tabelas auxiliares'!$B$236,M412&lt;&gt;'Tabelas auxiliares'!$B$237,M412&lt;&gt;'Tabelas auxiliares'!$C$236,M412&lt;&gt;'Tabelas auxiliares'!$C$237),"FOLHA DE PESSOAL",IF(Q412='Tabelas auxiliares'!$A$237,"CUSTEIO",IF(Q412='Tabelas auxiliares'!$A$236,"INVESTIMENTO","ERRO - VERIFICAR"))))</f>
        <v/>
      </c>
      <c r="S412" s="66"/>
    </row>
    <row r="413" spans="17:19" x14ac:dyDescent="0.25">
      <c r="Q413" s="51" t="str">
        <f t="shared" si="6"/>
        <v/>
      </c>
      <c r="R413" s="51" t="str">
        <f>IF(M413="","",IF(AND(M413&lt;&gt;'Tabelas auxiliares'!$B$236,M413&lt;&gt;'Tabelas auxiliares'!$B$237,M413&lt;&gt;'Tabelas auxiliares'!$C$236,M413&lt;&gt;'Tabelas auxiliares'!$C$237),"FOLHA DE PESSOAL",IF(Q413='Tabelas auxiliares'!$A$237,"CUSTEIO",IF(Q413='Tabelas auxiliares'!$A$236,"INVESTIMENTO","ERRO - VERIFICAR"))))</f>
        <v/>
      </c>
      <c r="S413" s="66"/>
    </row>
    <row r="414" spans="17:19" x14ac:dyDescent="0.25">
      <c r="Q414" s="51" t="str">
        <f t="shared" si="6"/>
        <v/>
      </c>
      <c r="R414" s="51" t="str">
        <f>IF(M414="","",IF(AND(M414&lt;&gt;'Tabelas auxiliares'!$B$236,M414&lt;&gt;'Tabelas auxiliares'!$B$237,M414&lt;&gt;'Tabelas auxiliares'!$C$236,M414&lt;&gt;'Tabelas auxiliares'!$C$237),"FOLHA DE PESSOAL",IF(Q414='Tabelas auxiliares'!$A$237,"CUSTEIO",IF(Q414='Tabelas auxiliares'!$A$236,"INVESTIMENTO","ERRO - VERIFICAR"))))</f>
        <v/>
      </c>
      <c r="S414" s="66"/>
    </row>
    <row r="415" spans="17:19" x14ac:dyDescent="0.25">
      <c r="Q415" s="51" t="str">
        <f t="shared" si="6"/>
        <v/>
      </c>
      <c r="R415" s="51" t="str">
        <f>IF(M415="","",IF(AND(M415&lt;&gt;'Tabelas auxiliares'!$B$236,M415&lt;&gt;'Tabelas auxiliares'!$B$237,M415&lt;&gt;'Tabelas auxiliares'!$C$236,M415&lt;&gt;'Tabelas auxiliares'!$C$237),"FOLHA DE PESSOAL",IF(Q415='Tabelas auxiliares'!$A$237,"CUSTEIO",IF(Q415='Tabelas auxiliares'!$A$236,"INVESTIMENTO","ERRO - VERIFICAR"))))</f>
        <v/>
      </c>
      <c r="S415" s="66"/>
    </row>
    <row r="416" spans="17:19" x14ac:dyDescent="0.25">
      <c r="Q416" s="51" t="str">
        <f t="shared" si="6"/>
        <v/>
      </c>
      <c r="R416" s="51" t="str">
        <f>IF(M416="","",IF(AND(M416&lt;&gt;'Tabelas auxiliares'!$B$236,M416&lt;&gt;'Tabelas auxiliares'!$B$237,M416&lt;&gt;'Tabelas auxiliares'!$C$236,M416&lt;&gt;'Tabelas auxiliares'!$C$237),"FOLHA DE PESSOAL",IF(Q416='Tabelas auxiliares'!$A$237,"CUSTEIO",IF(Q416='Tabelas auxiliares'!$A$236,"INVESTIMENTO","ERRO - VERIFICAR"))))</f>
        <v/>
      </c>
      <c r="S416" s="66"/>
    </row>
    <row r="417" spans="17:19" x14ac:dyDescent="0.25">
      <c r="Q417" s="51" t="str">
        <f t="shared" si="6"/>
        <v/>
      </c>
      <c r="R417" s="51" t="str">
        <f>IF(M417="","",IF(AND(M417&lt;&gt;'Tabelas auxiliares'!$B$236,M417&lt;&gt;'Tabelas auxiliares'!$B$237,M417&lt;&gt;'Tabelas auxiliares'!$C$236,M417&lt;&gt;'Tabelas auxiliares'!$C$237),"FOLHA DE PESSOAL",IF(Q417='Tabelas auxiliares'!$A$237,"CUSTEIO",IF(Q417='Tabelas auxiliares'!$A$236,"INVESTIMENTO","ERRO - VERIFICAR"))))</f>
        <v/>
      </c>
      <c r="S417" s="66"/>
    </row>
    <row r="418" spans="17:19" x14ac:dyDescent="0.25">
      <c r="Q418" s="51" t="str">
        <f t="shared" si="6"/>
        <v/>
      </c>
      <c r="R418" s="51" t="str">
        <f>IF(M418="","",IF(AND(M418&lt;&gt;'Tabelas auxiliares'!$B$236,M418&lt;&gt;'Tabelas auxiliares'!$B$237,M418&lt;&gt;'Tabelas auxiliares'!$C$236,M418&lt;&gt;'Tabelas auxiliares'!$C$237),"FOLHA DE PESSOAL",IF(Q418='Tabelas auxiliares'!$A$237,"CUSTEIO",IF(Q418='Tabelas auxiliares'!$A$236,"INVESTIMENTO","ERRO - VERIFICAR"))))</f>
        <v/>
      </c>
      <c r="S418" s="66"/>
    </row>
    <row r="419" spans="17:19" x14ac:dyDescent="0.25">
      <c r="Q419" s="51" t="str">
        <f t="shared" si="6"/>
        <v/>
      </c>
      <c r="R419" s="51" t="str">
        <f>IF(M419="","",IF(AND(M419&lt;&gt;'Tabelas auxiliares'!$B$236,M419&lt;&gt;'Tabelas auxiliares'!$B$237,M419&lt;&gt;'Tabelas auxiliares'!$C$236,M419&lt;&gt;'Tabelas auxiliares'!$C$237),"FOLHA DE PESSOAL",IF(Q419='Tabelas auxiliares'!$A$237,"CUSTEIO",IF(Q419='Tabelas auxiliares'!$A$236,"INVESTIMENTO","ERRO - VERIFICAR"))))</f>
        <v/>
      </c>
      <c r="S419" s="66"/>
    </row>
    <row r="420" spans="17:19" x14ac:dyDescent="0.25">
      <c r="Q420" s="51" t="str">
        <f t="shared" si="6"/>
        <v/>
      </c>
      <c r="R420" s="51" t="str">
        <f>IF(M420="","",IF(AND(M420&lt;&gt;'Tabelas auxiliares'!$B$236,M420&lt;&gt;'Tabelas auxiliares'!$B$237,M420&lt;&gt;'Tabelas auxiliares'!$C$236,M420&lt;&gt;'Tabelas auxiliares'!$C$237),"FOLHA DE PESSOAL",IF(Q420='Tabelas auxiliares'!$A$237,"CUSTEIO",IF(Q420='Tabelas auxiliares'!$A$236,"INVESTIMENTO","ERRO - VERIFICAR"))))</f>
        <v/>
      </c>
      <c r="S420" s="66"/>
    </row>
    <row r="421" spans="17:19" x14ac:dyDescent="0.25">
      <c r="Q421" s="51" t="str">
        <f t="shared" si="6"/>
        <v/>
      </c>
      <c r="R421" s="51" t="str">
        <f>IF(M421="","",IF(AND(M421&lt;&gt;'Tabelas auxiliares'!$B$236,M421&lt;&gt;'Tabelas auxiliares'!$B$237,M421&lt;&gt;'Tabelas auxiliares'!$C$236,M421&lt;&gt;'Tabelas auxiliares'!$C$237),"FOLHA DE PESSOAL",IF(Q421='Tabelas auxiliares'!$A$237,"CUSTEIO",IF(Q421='Tabelas auxiliares'!$A$236,"INVESTIMENTO","ERRO - VERIFICAR"))))</f>
        <v/>
      </c>
      <c r="S421" s="66"/>
    </row>
    <row r="422" spans="17:19" x14ac:dyDescent="0.25">
      <c r="Q422" s="51" t="str">
        <f t="shared" si="6"/>
        <v/>
      </c>
      <c r="R422" s="51" t="str">
        <f>IF(M422="","",IF(AND(M422&lt;&gt;'Tabelas auxiliares'!$B$236,M422&lt;&gt;'Tabelas auxiliares'!$B$237,M422&lt;&gt;'Tabelas auxiliares'!$C$236,M422&lt;&gt;'Tabelas auxiliares'!$C$237),"FOLHA DE PESSOAL",IF(Q422='Tabelas auxiliares'!$A$237,"CUSTEIO",IF(Q422='Tabelas auxiliares'!$A$236,"INVESTIMENTO","ERRO - VERIFICAR"))))</f>
        <v/>
      </c>
      <c r="S422" s="66"/>
    </row>
    <row r="423" spans="17:19" x14ac:dyDescent="0.25">
      <c r="Q423" s="51" t="str">
        <f t="shared" si="6"/>
        <v/>
      </c>
      <c r="R423" s="51" t="str">
        <f>IF(M423="","",IF(AND(M423&lt;&gt;'Tabelas auxiliares'!$B$236,M423&lt;&gt;'Tabelas auxiliares'!$B$237,M423&lt;&gt;'Tabelas auxiliares'!$C$236,M423&lt;&gt;'Tabelas auxiliares'!$C$237),"FOLHA DE PESSOAL",IF(Q423='Tabelas auxiliares'!$A$237,"CUSTEIO",IF(Q423='Tabelas auxiliares'!$A$236,"INVESTIMENTO","ERRO - VERIFICAR"))))</f>
        <v/>
      </c>
      <c r="S423" s="66"/>
    </row>
    <row r="424" spans="17:19" x14ac:dyDescent="0.25">
      <c r="Q424" s="51" t="str">
        <f t="shared" si="6"/>
        <v/>
      </c>
      <c r="R424" s="51" t="str">
        <f>IF(M424="","",IF(AND(M424&lt;&gt;'Tabelas auxiliares'!$B$236,M424&lt;&gt;'Tabelas auxiliares'!$B$237,M424&lt;&gt;'Tabelas auxiliares'!$C$236,M424&lt;&gt;'Tabelas auxiliares'!$C$237),"FOLHA DE PESSOAL",IF(Q424='Tabelas auxiliares'!$A$237,"CUSTEIO",IF(Q424='Tabelas auxiliares'!$A$236,"INVESTIMENTO","ERRO - VERIFICAR"))))</f>
        <v/>
      </c>
      <c r="S424" s="66"/>
    </row>
    <row r="425" spans="17:19" x14ac:dyDescent="0.25">
      <c r="Q425" s="51" t="str">
        <f t="shared" si="6"/>
        <v/>
      </c>
      <c r="R425" s="51" t="str">
        <f>IF(M425="","",IF(AND(M425&lt;&gt;'Tabelas auxiliares'!$B$236,M425&lt;&gt;'Tabelas auxiliares'!$B$237,M425&lt;&gt;'Tabelas auxiliares'!$C$236,M425&lt;&gt;'Tabelas auxiliares'!$C$237),"FOLHA DE PESSOAL",IF(Q425='Tabelas auxiliares'!$A$237,"CUSTEIO",IF(Q425='Tabelas auxiliares'!$A$236,"INVESTIMENTO","ERRO - VERIFICAR"))))</f>
        <v/>
      </c>
      <c r="S425" s="66"/>
    </row>
    <row r="426" spans="17:19" x14ac:dyDescent="0.25">
      <c r="Q426" s="51" t="str">
        <f t="shared" si="6"/>
        <v/>
      </c>
      <c r="R426" s="51" t="str">
        <f>IF(M426="","",IF(AND(M426&lt;&gt;'Tabelas auxiliares'!$B$236,M426&lt;&gt;'Tabelas auxiliares'!$B$237,M426&lt;&gt;'Tabelas auxiliares'!$C$236,M426&lt;&gt;'Tabelas auxiliares'!$C$237),"FOLHA DE PESSOAL",IF(Q426='Tabelas auxiliares'!$A$237,"CUSTEIO",IF(Q426='Tabelas auxiliares'!$A$236,"INVESTIMENTO","ERRO - VERIFICAR"))))</f>
        <v/>
      </c>
      <c r="S426" s="66"/>
    </row>
    <row r="427" spans="17:19" x14ac:dyDescent="0.25">
      <c r="Q427" s="51" t="str">
        <f t="shared" si="6"/>
        <v/>
      </c>
      <c r="R427" s="51" t="str">
        <f>IF(M427="","",IF(AND(M427&lt;&gt;'Tabelas auxiliares'!$B$236,M427&lt;&gt;'Tabelas auxiliares'!$B$237,M427&lt;&gt;'Tabelas auxiliares'!$C$236,M427&lt;&gt;'Tabelas auxiliares'!$C$237),"FOLHA DE PESSOAL",IF(Q427='Tabelas auxiliares'!$A$237,"CUSTEIO",IF(Q427='Tabelas auxiliares'!$A$236,"INVESTIMENTO","ERRO - VERIFICAR"))))</f>
        <v/>
      </c>
      <c r="S427" s="66"/>
    </row>
    <row r="428" spans="17:19" x14ac:dyDescent="0.25">
      <c r="Q428" s="51" t="str">
        <f t="shared" si="6"/>
        <v/>
      </c>
      <c r="R428" s="51" t="str">
        <f>IF(M428="","",IF(AND(M428&lt;&gt;'Tabelas auxiliares'!$B$236,M428&lt;&gt;'Tabelas auxiliares'!$B$237,M428&lt;&gt;'Tabelas auxiliares'!$C$236,M428&lt;&gt;'Tabelas auxiliares'!$C$237),"FOLHA DE PESSOAL",IF(Q428='Tabelas auxiliares'!$A$237,"CUSTEIO",IF(Q428='Tabelas auxiliares'!$A$236,"INVESTIMENTO","ERRO - VERIFICAR"))))</f>
        <v/>
      </c>
      <c r="S428" s="66"/>
    </row>
    <row r="429" spans="17:19" x14ac:dyDescent="0.25">
      <c r="Q429" s="51" t="str">
        <f t="shared" si="6"/>
        <v/>
      </c>
      <c r="R429" s="51" t="str">
        <f>IF(M429="","",IF(AND(M429&lt;&gt;'Tabelas auxiliares'!$B$236,M429&lt;&gt;'Tabelas auxiliares'!$B$237,M429&lt;&gt;'Tabelas auxiliares'!$C$236,M429&lt;&gt;'Tabelas auxiliares'!$C$237),"FOLHA DE PESSOAL",IF(Q429='Tabelas auxiliares'!$A$237,"CUSTEIO",IF(Q429='Tabelas auxiliares'!$A$236,"INVESTIMENTO","ERRO - VERIFICAR"))))</f>
        <v/>
      </c>
      <c r="S429" s="66"/>
    </row>
    <row r="430" spans="17:19" x14ac:dyDescent="0.25">
      <c r="Q430" s="51" t="str">
        <f t="shared" si="6"/>
        <v/>
      </c>
      <c r="R430" s="51" t="str">
        <f>IF(M430="","",IF(AND(M430&lt;&gt;'Tabelas auxiliares'!$B$236,M430&lt;&gt;'Tabelas auxiliares'!$B$237,M430&lt;&gt;'Tabelas auxiliares'!$C$236,M430&lt;&gt;'Tabelas auxiliares'!$C$237),"FOLHA DE PESSOAL",IF(Q430='Tabelas auxiliares'!$A$237,"CUSTEIO",IF(Q430='Tabelas auxiliares'!$A$236,"INVESTIMENTO","ERRO - VERIFICAR"))))</f>
        <v/>
      </c>
      <c r="S430" s="66"/>
    </row>
    <row r="431" spans="17:19" x14ac:dyDescent="0.25">
      <c r="Q431" s="51" t="str">
        <f t="shared" si="6"/>
        <v/>
      </c>
      <c r="R431" s="51" t="str">
        <f>IF(M431="","",IF(AND(M431&lt;&gt;'Tabelas auxiliares'!$B$236,M431&lt;&gt;'Tabelas auxiliares'!$B$237,M431&lt;&gt;'Tabelas auxiliares'!$C$236,M431&lt;&gt;'Tabelas auxiliares'!$C$237),"FOLHA DE PESSOAL",IF(Q431='Tabelas auxiliares'!$A$237,"CUSTEIO",IF(Q431='Tabelas auxiliares'!$A$236,"INVESTIMENTO","ERRO - VERIFICAR"))))</f>
        <v/>
      </c>
      <c r="S431" s="66"/>
    </row>
    <row r="432" spans="17:19" x14ac:dyDescent="0.25">
      <c r="Q432" s="51" t="str">
        <f t="shared" si="6"/>
        <v/>
      </c>
      <c r="R432" s="51" t="str">
        <f>IF(M432="","",IF(AND(M432&lt;&gt;'Tabelas auxiliares'!$B$236,M432&lt;&gt;'Tabelas auxiliares'!$B$237,M432&lt;&gt;'Tabelas auxiliares'!$C$236,M432&lt;&gt;'Tabelas auxiliares'!$C$237),"FOLHA DE PESSOAL",IF(Q432='Tabelas auxiliares'!$A$237,"CUSTEIO",IF(Q432='Tabelas auxiliares'!$A$236,"INVESTIMENTO","ERRO - VERIFICAR"))))</f>
        <v/>
      </c>
      <c r="S432" s="66"/>
    </row>
    <row r="433" spans="17:19" x14ac:dyDescent="0.25">
      <c r="Q433" s="51" t="str">
        <f t="shared" si="6"/>
        <v/>
      </c>
      <c r="R433" s="51" t="str">
        <f>IF(M433="","",IF(AND(M433&lt;&gt;'Tabelas auxiliares'!$B$236,M433&lt;&gt;'Tabelas auxiliares'!$B$237,M433&lt;&gt;'Tabelas auxiliares'!$C$236,M433&lt;&gt;'Tabelas auxiliares'!$C$237),"FOLHA DE PESSOAL",IF(Q433='Tabelas auxiliares'!$A$237,"CUSTEIO",IF(Q433='Tabelas auxiliares'!$A$236,"INVESTIMENTO","ERRO - VERIFICAR"))))</f>
        <v/>
      </c>
      <c r="S433" s="66"/>
    </row>
    <row r="434" spans="17:19" x14ac:dyDescent="0.25">
      <c r="Q434" s="51" t="str">
        <f t="shared" si="6"/>
        <v/>
      </c>
      <c r="R434" s="51" t="str">
        <f>IF(M434="","",IF(AND(M434&lt;&gt;'Tabelas auxiliares'!$B$236,M434&lt;&gt;'Tabelas auxiliares'!$B$237,M434&lt;&gt;'Tabelas auxiliares'!$C$236,M434&lt;&gt;'Tabelas auxiliares'!$C$237),"FOLHA DE PESSOAL",IF(Q434='Tabelas auxiliares'!$A$237,"CUSTEIO",IF(Q434='Tabelas auxiliares'!$A$236,"INVESTIMENTO","ERRO - VERIFICAR"))))</f>
        <v/>
      </c>
      <c r="S434" s="66"/>
    </row>
    <row r="435" spans="17:19" x14ac:dyDescent="0.25">
      <c r="Q435" s="51" t="str">
        <f t="shared" si="6"/>
        <v/>
      </c>
      <c r="R435" s="51" t="str">
        <f>IF(M435="","",IF(AND(M435&lt;&gt;'Tabelas auxiliares'!$B$236,M435&lt;&gt;'Tabelas auxiliares'!$B$237,M435&lt;&gt;'Tabelas auxiliares'!$C$236,M435&lt;&gt;'Tabelas auxiliares'!$C$237),"FOLHA DE PESSOAL",IF(Q435='Tabelas auxiliares'!$A$237,"CUSTEIO",IF(Q435='Tabelas auxiliares'!$A$236,"INVESTIMENTO","ERRO - VERIFICAR"))))</f>
        <v/>
      </c>
      <c r="S435" s="66"/>
    </row>
    <row r="436" spans="17:19" x14ac:dyDescent="0.25">
      <c r="Q436" s="51" t="str">
        <f t="shared" si="6"/>
        <v/>
      </c>
      <c r="R436" s="51" t="str">
        <f>IF(M436="","",IF(AND(M436&lt;&gt;'Tabelas auxiliares'!$B$236,M436&lt;&gt;'Tabelas auxiliares'!$B$237,M436&lt;&gt;'Tabelas auxiliares'!$C$236,M436&lt;&gt;'Tabelas auxiliares'!$C$237),"FOLHA DE PESSOAL",IF(Q436='Tabelas auxiliares'!$A$237,"CUSTEIO",IF(Q436='Tabelas auxiliares'!$A$236,"INVESTIMENTO","ERRO - VERIFICAR"))))</f>
        <v/>
      </c>
      <c r="S436" s="66"/>
    </row>
    <row r="437" spans="17:19" x14ac:dyDescent="0.25">
      <c r="Q437" s="51" t="str">
        <f t="shared" si="6"/>
        <v/>
      </c>
      <c r="R437" s="51" t="str">
        <f>IF(M437="","",IF(AND(M437&lt;&gt;'Tabelas auxiliares'!$B$236,M437&lt;&gt;'Tabelas auxiliares'!$B$237,M437&lt;&gt;'Tabelas auxiliares'!$C$236,M437&lt;&gt;'Tabelas auxiliares'!$C$237),"FOLHA DE PESSOAL",IF(Q437='Tabelas auxiliares'!$A$237,"CUSTEIO",IF(Q437='Tabelas auxiliares'!$A$236,"INVESTIMENTO","ERRO - VERIFICAR"))))</f>
        <v/>
      </c>
      <c r="S437" s="66"/>
    </row>
    <row r="438" spans="17:19" x14ac:dyDescent="0.25">
      <c r="Q438" s="51" t="str">
        <f t="shared" si="6"/>
        <v/>
      </c>
      <c r="R438" s="51" t="str">
        <f>IF(M438="","",IF(AND(M438&lt;&gt;'Tabelas auxiliares'!$B$236,M438&lt;&gt;'Tabelas auxiliares'!$B$237,M438&lt;&gt;'Tabelas auxiliares'!$C$236,M438&lt;&gt;'Tabelas auxiliares'!$C$237),"FOLHA DE PESSOAL",IF(Q438='Tabelas auxiliares'!$A$237,"CUSTEIO",IF(Q438='Tabelas auxiliares'!$A$236,"INVESTIMENTO","ERRO - VERIFICAR"))))</f>
        <v/>
      </c>
      <c r="S438" s="66"/>
    </row>
    <row r="439" spans="17:19" x14ac:dyDescent="0.25">
      <c r="Q439" s="51" t="str">
        <f t="shared" si="6"/>
        <v/>
      </c>
      <c r="R439" s="51" t="str">
        <f>IF(M439="","",IF(AND(M439&lt;&gt;'Tabelas auxiliares'!$B$236,M439&lt;&gt;'Tabelas auxiliares'!$B$237,M439&lt;&gt;'Tabelas auxiliares'!$C$236,M439&lt;&gt;'Tabelas auxiliares'!$C$237),"FOLHA DE PESSOAL",IF(Q439='Tabelas auxiliares'!$A$237,"CUSTEIO",IF(Q439='Tabelas auxiliares'!$A$236,"INVESTIMENTO","ERRO - VERIFICAR"))))</f>
        <v/>
      </c>
      <c r="S439" s="66"/>
    </row>
    <row r="440" spans="17:19" x14ac:dyDescent="0.25">
      <c r="Q440" s="51" t="str">
        <f t="shared" si="6"/>
        <v/>
      </c>
      <c r="R440" s="51" t="str">
        <f>IF(M440="","",IF(AND(M440&lt;&gt;'Tabelas auxiliares'!$B$236,M440&lt;&gt;'Tabelas auxiliares'!$B$237,M440&lt;&gt;'Tabelas auxiliares'!$C$236,M440&lt;&gt;'Tabelas auxiliares'!$C$237),"FOLHA DE PESSOAL",IF(Q440='Tabelas auxiliares'!$A$237,"CUSTEIO",IF(Q440='Tabelas auxiliares'!$A$236,"INVESTIMENTO","ERRO - VERIFICAR"))))</f>
        <v/>
      </c>
      <c r="S440" s="66"/>
    </row>
    <row r="441" spans="17:19" x14ac:dyDescent="0.25">
      <c r="Q441" s="51" t="str">
        <f t="shared" si="6"/>
        <v/>
      </c>
      <c r="R441" s="51" t="str">
        <f>IF(M441="","",IF(AND(M441&lt;&gt;'Tabelas auxiliares'!$B$236,M441&lt;&gt;'Tabelas auxiliares'!$B$237,M441&lt;&gt;'Tabelas auxiliares'!$C$236,M441&lt;&gt;'Tabelas auxiliares'!$C$237),"FOLHA DE PESSOAL",IF(Q441='Tabelas auxiliares'!$A$237,"CUSTEIO",IF(Q441='Tabelas auxiliares'!$A$236,"INVESTIMENTO","ERRO - VERIFICAR"))))</f>
        <v/>
      </c>
      <c r="S441" s="66"/>
    </row>
    <row r="442" spans="17:19" x14ac:dyDescent="0.25">
      <c r="Q442" s="51" t="str">
        <f t="shared" si="6"/>
        <v/>
      </c>
      <c r="R442" s="51" t="str">
        <f>IF(M442="","",IF(AND(M442&lt;&gt;'Tabelas auxiliares'!$B$236,M442&lt;&gt;'Tabelas auxiliares'!$B$237,M442&lt;&gt;'Tabelas auxiliares'!$C$236,M442&lt;&gt;'Tabelas auxiliares'!$C$237),"FOLHA DE PESSOAL",IF(Q442='Tabelas auxiliares'!$A$237,"CUSTEIO",IF(Q442='Tabelas auxiliares'!$A$236,"INVESTIMENTO","ERRO - VERIFICAR"))))</f>
        <v/>
      </c>
      <c r="S442" s="66"/>
    </row>
    <row r="443" spans="17:19" x14ac:dyDescent="0.25">
      <c r="Q443" s="51" t="str">
        <f t="shared" si="6"/>
        <v/>
      </c>
      <c r="R443" s="51" t="str">
        <f>IF(M443="","",IF(AND(M443&lt;&gt;'Tabelas auxiliares'!$B$236,M443&lt;&gt;'Tabelas auxiliares'!$B$237,M443&lt;&gt;'Tabelas auxiliares'!$C$236,M443&lt;&gt;'Tabelas auxiliares'!$C$237),"FOLHA DE PESSOAL",IF(Q443='Tabelas auxiliares'!$A$237,"CUSTEIO",IF(Q443='Tabelas auxiliares'!$A$236,"INVESTIMENTO","ERRO - VERIFICAR"))))</f>
        <v/>
      </c>
      <c r="S443" s="66"/>
    </row>
    <row r="444" spans="17:19" x14ac:dyDescent="0.25">
      <c r="Q444" s="51" t="str">
        <f t="shared" si="6"/>
        <v/>
      </c>
      <c r="R444" s="51" t="str">
        <f>IF(M444="","",IF(AND(M444&lt;&gt;'Tabelas auxiliares'!$B$236,M444&lt;&gt;'Tabelas auxiliares'!$B$237,M444&lt;&gt;'Tabelas auxiliares'!$C$236,M444&lt;&gt;'Tabelas auxiliares'!$C$237),"FOLHA DE PESSOAL",IF(Q444='Tabelas auxiliares'!$A$237,"CUSTEIO",IF(Q444='Tabelas auxiliares'!$A$236,"INVESTIMENTO","ERRO - VERIFICAR"))))</f>
        <v/>
      </c>
      <c r="S444" s="66"/>
    </row>
    <row r="445" spans="17:19" x14ac:dyDescent="0.25">
      <c r="Q445" s="51" t="str">
        <f t="shared" si="6"/>
        <v/>
      </c>
      <c r="R445" s="51" t="str">
        <f>IF(M445="","",IF(AND(M445&lt;&gt;'Tabelas auxiliares'!$B$236,M445&lt;&gt;'Tabelas auxiliares'!$B$237,M445&lt;&gt;'Tabelas auxiliares'!$C$236,M445&lt;&gt;'Tabelas auxiliares'!$C$237),"FOLHA DE PESSOAL",IF(Q445='Tabelas auxiliares'!$A$237,"CUSTEIO",IF(Q445='Tabelas auxiliares'!$A$236,"INVESTIMENTO","ERRO - VERIFICAR"))))</f>
        <v/>
      </c>
      <c r="S445" s="66"/>
    </row>
    <row r="446" spans="17:19" x14ac:dyDescent="0.25">
      <c r="Q446" s="51" t="str">
        <f t="shared" si="6"/>
        <v/>
      </c>
      <c r="R446" s="51" t="str">
        <f>IF(M446="","",IF(AND(M446&lt;&gt;'Tabelas auxiliares'!$B$236,M446&lt;&gt;'Tabelas auxiliares'!$B$237,M446&lt;&gt;'Tabelas auxiliares'!$C$236,M446&lt;&gt;'Tabelas auxiliares'!$C$237),"FOLHA DE PESSOAL",IF(Q446='Tabelas auxiliares'!$A$237,"CUSTEIO",IF(Q446='Tabelas auxiliares'!$A$236,"INVESTIMENTO","ERRO - VERIFICAR"))))</f>
        <v/>
      </c>
      <c r="S446" s="66"/>
    </row>
    <row r="447" spans="17:19" x14ac:dyDescent="0.25">
      <c r="Q447" s="51" t="str">
        <f t="shared" si="6"/>
        <v/>
      </c>
      <c r="R447" s="51" t="str">
        <f>IF(M447="","",IF(AND(M447&lt;&gt;'Tabelas auxiliares'!$B$236,M447&lt;&gt;'Tabelas auxiliares'!$B$237,M447&lt;&gt;'Tabelas auxiliares'!$C$236,M447&lt;&gt;'Tabelas auxiliares'!$C$237),"FOLHA DE PESSOAL",IF(Q447='Tabelas auxiliares'!$A$237,"CUSTEIO",IF(Q447='Tabelas auxiliares'!$A$236,"INVESTIMENTO","ERRO - VERIFICAR"))))</f>
        <v/>
      </c>
      <c r="S447" s="66"/>
    </row>
    <row r="448" spans="17:19" x14ac:dyDescent="0.25">
      <c r="Q448" s="51" t="str">
        <f t="shared" si="6"/>
        <v/>
      </c>
      <c r="R448" s="51" t="str">
        <f>IF(M448="","",IF(AND(M448&lt;&gt;'Tabelas auxiliares'!$B$236,M448&lt;&gt;'Tabelas auxiliares'!$B$237,M448&lt;&gt;'Tabelas auxiliares'!$C$236,M448&lt;&gt;'Tabelas auxiliares'!$C$237),"FOLHA DE PESSOAL",IF(Q448='Tabelas auxiliares'!$A$237,"CUSTEIO",IF(Q448='Tabelas auxiliares'!$A$236,"INVESTIMENTO","ERRO - VERIFICAR"))))</f>
        <v/>
      </c>
      <c r="S448" s="66"/>
    </row>
    <row r="449" spans="17:19" x14ac:dyDescent="0.25">
      <c r="Q449" s="51" t="str">
        <f t="shared" si="6"/>
        <v/>
      </c>
      <c r="R449" s="51" t="str">
        <f>IF(M449="","",IF(AND(M449&lt;&gt;'Tabelas auxiliares'!$B$236,M449&lt;&gt;'Tabelas auxiliares'!$B$237,M449&lt;&gt;'Tabelas auxiliares'!$C$236,M449&lt;&gt;'Tabelas auxiliares'!$C$237),"FOLHA DE PESSOAL",IF(Q449='Tabelas auxiliares'!$A$237,"CUSTEIO",IF(Q449='Tabelas auxiliares'!$A$236,"INVESTIMENTO","ERRO - VERIFICAR"))))</f>
        <v/>
      </c>
      <c r="S449" s="66"/>
    </row>
    <row r="450" spans="17:19" x14ac:dyDescent="0.25">
      <c r="Q450" s="51" t="str">
        <f t="shared" si="6"/>
        <v/>
      </c>
      <c r="R450" s="51" t="str">
        <f>IF(M450="","",IF(AND(M450&lt;&gt;'Tabelas auxiliares'!$B$236,M450&lt;&gt;'Tabelas auxiliares'!$B$237,M450&lt;&gt;'Tabelas auxiliares'!$C$236,M450&lt;&gt;'Tabelas auxiliares'!$C$237),"FOLHA DE PESSOAL",IF(Q450='Tabelas auxiliares'!$A$237,"CUSTEIO",IF(Q450='Tabelas auxiliares'!$A$236,"INVESTIMENTO","ERRO - VERIFICAR"))))</f>
        <v/>
      </c>
      <c r="S450" s="66"/>
    </row>
    <row r="451" spans="17:19" x14ac:dyDescent="0.25">
      <c r="Q451" s="51" t="str">
        <f t="shared" si="6"/>
        <v/>
      </c>
      <c r="R451" s="51" t="str">
        <f>IF(M451="","",IF(AND(M451&lt;&gt;'Tabelas auxiliares'!$B$236,M451&lt;&gt;'Tabelas auxiliares'!$B$237,M451&lt;&gt;'Tabelas auxiliares'!$C$236,M451&lt;&gt;'Tabelas auxiliares'!$C$237),"FOLHA DE PESSOAL",IF(Q451='Tabelas auxiliares'!$A$237,"CUSTEIO",IF(Q451='Tabelas auxiliares'!$A$236,"INVESTIMENTO","ERRO - VERIFICAR"))))</f>
        <v/>
      </c>
      <c r="S451" s="66"/>
    </row>
    <row r="452" spans="17:19" x14ac:dyDescent="0.25">
      <c r="Q452" s="51" t="str">
        <f t="shared" ref="Q452:Q515" si="7">LEFT(O452,1)</f>
        <v/>
      </c>
      <c r="R452" s="51" t="str">
        <f>IF(M452="","",IF(AND(M452&lt;&gt;'Tabelas auxiliares'!$B$236,M452&lt;&gt;'Tabelas auxiliares'!$B$237,M452&lt;&gt;'Tabelas auxiliares'!$C$236,M452&lt;&gt;'Tabelas auxiliares'!$C$237),"FOLHA DE PESSOAL",IF(Q452='Tabelas auxiliares'!$A$237,"CUSTEIO",IF(Q452='Tabelas auxiliares'!$A$236,"INVESTIMENTO","ERRO - VERIFICAR"))))</f>
        <v/>
      </c>
      <c r="S452" s="66"/>
    </row>
    <row r="453" spans="17:19" x14ac:dyDescent="0.25">
      <c r="Q453" s="51" t="str">
        <f t="shared" si="7"/>
        <v/>
      </c>
      <c r="R453" s="51" t="str">
        <f>IF(M453="","",IF(AND(M453&lt;&gt;'Tabelas auxiliares'!$B$236,M453&lt;&gt;'Tabelas auxiliares'!$B$237,M453&lt;&gt;'Tabelas auxiliares'!$C$236,M453&lt;&gt;'Tabelas auxiliares'!$C$237),"FOLHA DE PESSOAL",IF(Q453='Tabelas auxiliares'!$A$237,"CUSTEIO",IF(Q453='Tabelas auxiliares'!$A$236,"INVESTIMENTO","ERRO - VERIFICAR"))))</f>
        <v/>
      </c>
      <c r="S453" s="66"/>
    </row>
    <row r="454" spans="17:19" x14ac:dyDescent="0.25">
      <c r="Q454" s="51" t="str">
        <f t="shared" si="7"/>
        <v/>
      </c>
      <c r="R454" s="51" t="str">
        <f>IF(M454="","",IF(AND(M454&lt;&gt;'Tabelas auxiliares'!$B$236,M454&lt;&gt;'Tabelas auxiliares'!$B$237,M454&lt;&gt;'Tabelas auxiliares'!$C$236,M454&lt;&gt;'Tabelas auxiliares'!$C$237),"FOLHA DE PESSOAL",IF(Q454='Tabelas auxiliares'!$A$237,"CUSTEIO",IF(Q454='Tabelas auxiliares'!$A$236,"INVESTIMENTO","ERRO - VERIFICAR"))))</f>
        <v/>
      </c>
      <c r="S454" s="66"/>
    </row>
    <row r="455" spans="17:19" x14ac:dyDescent="0.25">
      <c r="Q455" s="51" t="str">
        <f t="shared" si="7"/>
        <v/>
      </c>
      <c r="R455" s="51" t="str">
        <f>IF(M455="","",IF(AND(M455&lt;&gt;'Tabelas auxiliares'!$B$236,M455&lt;&gt;'Tabelas auxiliares'!$B$237,M455&lt;&gt;'Tabelas auxiliares'!$C$236,M455&lt;&gt;'Tabelas auxiliares'!$C$237),"FOLHA DE PESSOAL",IF(Q455='Tabelas auxiliares'!$A$237,"CUSTEIO",IF(Q455='Tabelas auxiliares'!$A$236,"INVESTIMENTO","ERRO - VERIFICAR"))))</f>
        <v/>
      </c>
      <c r="S455" s="66"/>
    </row>
    <row r="456" spans="17:19" x14ac:dyDescent="0.25">
      <c r="Q456" s="51" t="str">
        <f t="shared" si="7"/>
        <v/>
      </c>
      <c r="R456" s="51" t="str">
        <f>IF(M456="","",IF(AND(M456&lt;&gt;'Tabelas auxiliares'!$B$236,M456&lt;&gt;'Tabelas auxiliares'!$B$237,M456&lt;&gt;'Tabelas auxiliares'!$C$236,M456&lt;&gt;'Tabelas auxiliares'!$C$237),"FOLHA DE PESSOAL",IF(Q456='Tabelas auxiliares'!$A$237,"CUSTEIO",IF(Q456='Tabelas auxiliares'!$A$236,"INVESTIMENTO","ERRO - VERIFICAR"))))</f>
        <v/>
      </c>
      <c r="S456" s="66"/>
    </row>
    <row r="457" spans="17:19" x14ac:dyDescent="0.25">
      <c r="Q457" s="51" t="str">
        <f t="shared" si="7"/>
        <v/>
      </c>
      <c r="R457" s="51" t="str">
        <f>IF(M457="","",IF(AND(M457&lt;&gt;'Tabelas auxiliares'!$B$236,M457&lt;&gt;'Tabelas auxiliares'!$B$237,M457&lt;&gt;'Tabelas auxiliares'!$C$236,M457&lt;&gt;'Tabelas auxiliares'!$C$237),"FOLHA DE PESSOAL",IF(Q457='Tabelas auxiliares'!$A$237,"CUSTEIO",IF(Q457='Tabelas auxiliares'!$A$236,"INVESTIMENTO","ERRO - VERIFICAR"))))</f>
        <v/>
      </c>
      <c r="S457" s="66"/>
    </row>
    <row r="458" spans="17:19" x14ac:dyDescent="0.25">
      <c r="Q458" s="51" t="str">
        <f t="shared" si="7"/>
        <v/>
      </c>
      <c r="R458" s="51" t="str">
        <f>IF(M458="","",IF(AND(M458&lt;&gt;'Tabelas auxiliares'!$B$236,M458&lt;&gt;'Tabelas auxiliares'!$B$237,M458&lt;&gt;'Tabelas auxiliares'!$C$236,M458&lt;&gt;'Tabelas auxiliares'!$C$237),"FOLHA DE PESSOAL",IF(Q458='Tabelas auxiliares'!$A$237,"CUSTEIO",IF(Q458='Tabelas auxiliares'!$A$236,"INVESTIMENTO","ERRO - VERIFICAR"))))</f>
        <v/>
      </c>
      <c r="S458" s="66"/>
    </row>
    <row r="459" spans="17:19" x14ac:dyDescent="0.25">
      <c r="Q459" s="51" t="str">
        <f t="shared" si="7"/>
        <v/>
      </c>
      <c r="R459" s="51" t="str">
        <f>IF(M459="","",IF(AND(M459&lt;&gt;'Tabelas auxiliares'!$B$236,M459&lt;&gt;'Tabelas auxiliares'!$B$237,M459&lt;&gt;'Tabelas auxiliares'!$C$236,M459&lt;&gt;'Tabelas auxiliares'!$C$237),"FOLHA DE PESSOAL",IF(Q459='Tabelas auxiliares'!$A$237,"CUSTEIO",IF(Q459='Tabelas auxiliares'!$A$236,"INVESTIMENTO","ERRO - VERIFICAR"))))</f>
        <v/>
      </c>
      <c r="S459" s="66"/>
    </row>
    <row r="460" spans="17:19" x14ac:dyDescent="0.25">
      <c r="Q460" s="51" t="str">
        <f t="shared" si="7"/>
        <v/>
      </c>
      <c r="R460" s="51" t="str">
        <f>IF(M460="","",IF(AND(M460&lt;&gt;'Tabelas auxiliares'!$B$236,M460&lt;&gt;'Tabelas auxiliares'!$B$237,M460&lt;&gt;'Tabelas auxiliares'!$C$236,M460&lt;&gt;'Tabelas auxiliares'!$C$237),"FOLHA DE PESSOAL",IF(Q460='Tabelas auxiliares'!$A$237,"CUSTEIO",IF(Q460='Tabelas auxiliares'!$A$236,"INVESTIMENTO","ERRO - VERIFICAR"))))</f>
        <v/>
      </c>
      <c r="S460" s="66"/>
    </row>
    <row r="461" spans="17:19" x14ac:dyDescent="0.25">
      <c r="Q461" s="51" t="str">
        <f t="shared" si="7"/>
        <v/>
      </c>
      <c r="R461" s="51" t="str">
        <f>IF(M461="","",IF(AND(M461&lt;&gt;'Tabelas auxiliares'!$B$236,M461&lt;&gt;'Tabelas auxiliares'!$B$237,M461&lt;&gt;'Tabelas auxiliares'!$C$236,M461&lt;&gt;'Tabelas auxiliares'!$C$237),"FOLHA DE PESSOAL",IF(Q461='Tabelas auxiliares'!$A$237,"CUSTEIO",IF(Q461='Tabelas auxiliares'!$A$236,"INVESTIMENTO","ERRO - VERIFICAR"))))</f>
        <v/>
      </c>
      <c r="S461" s="66"/>
    </row>
    <row r="462" spans="17:19" x14ac:dyDescent="0.25">
      <c r="Q462" s="51" t="str">
        <f t="shared" si="7"/>
        <v/>
      </c>
      <c r="R462" s="51" t="str">
        <f>IF(M462="","",IF(AND(M462&lt;&gt;'Tabelas auxiliares'!$B$236,M462&lt;&gt;'Tabelas auxiliares'!$B$237,M462&lt;&gt;'Tabelas auxiliares'!$C$236,M462&lt;&gt;'Tabelas auxiliares'!$C$237),"FOLHA DE PESSOAL",IF(Q462='Tabelas auxiliares'!$A$237,"CUSTEIO",IF(Q462='Tabelas auxiliares'!$A$236,"INVESTIMENTO","ERRO - VERIFICAR"))))</f>
        <v/>
      </c>
      <c r="S462" s="66"/>
    </row>
    <row r="463" spans="17:19" x14ac:dyDescent="0.25">
      <c r="Q463" s="51" t="str">
        <f t="shared" si="7"/>
        <v/>
      </c>
      <c r="R463" s="51" t="str">
        <f>IF(M463="","",IF(AND(M463&lt;&gt;'Tabelas auxiliares'!$B$236,M463&lt;&gt;'Tabelas auxiliares'!$B$237,M463&lt;&gt;'Tabelas auxiliares'!$C$236,M463&lt;&gt;'Tabelas auxiliares'!$C$237),"FOLHA DE PESSOAL",IF(Q463='Tabelas auxiliares'!$A$237,"CUSTEIO",IF(Q463='Tabelas auxiliares'!$A$236,"INVESTIMENTO","ERRO - VERIFICAR"))))</f>
        <v/>
      </c>
      <c r="S463" s="66"/>
    </row>
    <row r="464" spans="17:19" x14ac:dyDescent="0.25">
      <c r="Q464" s="51" t="str">
        <f t="shared" si="7"/>
        <v/>
      </c>
      <c r="R464" s="51" t="str">
        <f>IF(M464="","",IF(AND(M464&lt;&gt;'Tabelas auxiliares'!$B$236,M464&lt;&gt;'Tabelas auxiliares'!$B$237,M464&lt;&gt;'Tabelas auxiliares'!$C$236,M464&lt;&gt;'Tabelas auxiliares'!$C$237),"FOLHA DE PESSOAL",IF(Q464='Tabelas auxiliares'!$A$237,"CUSTEIO",IF(Q464='Tabelas auxiliares'!$A$236,"INVESTIMENTO","ERRO - VERIFICAR"))))</f>
        <v/>
      </c>
      <c r="S464" s="66"/>
    </row>
    <row r="465" spans="17:19" x14ac:dyDescent="0.25">
      <c r="Q465" s="51" t="str">
        <f t="shared" si="7"/>
        <v/>
      </c>
      <c r="R465" s="51" t="str">
        <f>IF(M465="","",IF(AND(M465&lt;&gt;'Tabelas auxiliares'!$B$236,M465&lt;&gt;'Tabelas auxiliares'!$B$237,M465&lt;&gt;'Tabelas auxiliares'!$C$236,M465&lt;&gt;'Tabelas auxiliares'!$C$237),"FOLHA DE PESSOAL",IF(Q465='Tabelas auxiliares'!$A$237,"CUSTEIO",IF(Q465='Tabelas auxiliares'!$A$236,"INVESTIMENTO","ERRO - VERIFICAR"))))</f>
        <v/>
      </c>
      <c r="S465" s="66"/>
    </row>
    <row r="466" spans="17:19" x14ac:dyDescent="0.25">
      <c r="Q466" s="51" t="str">
        <f t="shared" si="7"/>
        <v/>
      </c>
      <c r="R466" s="51" t="str">
        <f>IF(M466="","",IF(AND(M466&lt;&gt;'Tabelas auxiliares'!$B$236,M466&lt;&gt;'Tabelas auxiliares'!$B$237,M466&lt;&gt;'Tabelas auxiliares'!$C$236,M466&lt;&gt;'Tabelas auxiliares'!$C$237),"FOLHA DE PESSOAL",IF(Q466='Tabelas auxiliares'!$A$237,"CUSTEIO",IF(Q466='Tabelas auxiliares'!$A$236,"INVESTIMENTO","ERRO - VERIFICAR"))))</f>
        <v/>
      </c>
      <c r="S466" s="66"/>
    </row>
    <row r="467" spans="17:19" x14ac:dyDescent="0.25">
      <c r="Q467" s="51" t="str">
        <f t="shared" si="7"/>
        <v/>
      </c>
      <c r="R467" s="51" t="str">
        <f>IF(M467="","",IF(AND(M467&lt;&gt;'Tabelas auxiliares'!$B$236,M467&lt;&gt;'Tabelas auxiliares'!$B$237,M467&lt;&gt;'Tabelas auxiliares'!$C$236,M467&lt;&gt;'Tabelas auxiliares'!$C$237),"FOLHA DE PESSOAL",IF(Q467='Tabelas auxiliares'!$A$237,"CUSTEIO",IF(Q467='Tabelas auxiliares'!$A$236,"INVESTIMENTO","ERRO - VERIFICAR"))))</f>
        <v/>
      </c>
      <c r="S467" s="66"/>
    </row>
    <row r="468" spans="17:19" x14ac:dyDescent="0.25">
      <c r="Q468" s="51" t="str">
        <f t="shared" si="7"/>
        <v/>
      </c>
      <c r="R468" s="51" t="str">
        <f>IF(M468="","",IF(AND(M468&lt;&gt;'Tabelas auxiliares'!$B$236,M468&lt;&gt;'Tabelas auxiliares'!$B$237,M468&lt;&gt;'Tabelas auxiliares'!$C$236,M468&lt;&gt;'Tabelas auxiliares'!$C$237),"FOLHA DE PESSOAL",IF(Q468='Tabelas auxiliares'!$A$237,"CUSTEIO",IF(Q468='Tabelas auxiliares'!$A$236,"INVESTIMENTO","ERRO - VERIFICAR"))))</f>
        <v/>
      </c>
      <c r="S468" s="66"/>
    </row>
    <row r="469" spans="17:19" x14ac:dyDescent="0.25">
      <c r="Q469" s="51" t="str">
        <f t="shared" si="7"/>
        <v/>
      </c>
      <c r="R469" s="51" t="str">
        <f>IF(M469="","",IF(AND(M469&lt;&gt;'Tabelas auxiliares'!$B$236,M469&lt;&gt;'Tabelas auxiliares'!$B$237,M469&lt;&gt;'Tabelas auxiliares'!$C$236,M469&lt;&gt;'Tabelas auxiliares'!$C$237),"FOLHA DE PESSOAL",IF(Q469='Tabelas auxiliares'!$A$237,"CUSTEIO",IF(Q469='Tabelas auxiliares'!$A$236,"INVESTIMENTO","ERRO - VERIFICAR"))))</f>
        <v/>
      </c>
      <c r="S469" s="66"/>
    </row>
    <row r="470" spans="17:19" x14ac:dyDescent="0.25">
      <c r="Q470" s="51" t="str">
        <f t="shared" si="7"/>
        <v/>
      </c>
      <c r="R470" s="51" t="str">
        <f>IF(M470="","",IF(AND(M470&lt;&gt;'Tabelas auxiliares'!$B$236,M470&lt;&gt;'Tabelas auxiliares'!$B$237,M470&lt;&gt;'Tabelas auxiliares'!$C$236,M470&lt;&gt;'Tabelas auxiliares'!$C$237),"FOLHA DE PESSOAL",IF(Q470='Tabelas auxiliares'!$A$237,"CUSTEIO",IF(Q470='Tabelas auxiliares'!$A$236,"INVESTIMENTO","ERRO - VERIFICAR"))))</f>
        <v/>
      </c>
      <c r="S470" s="66"/>
    </row>
    <row r="471" spans="17:19" x14ac:dyDescent="0.25">
      <c r="Q471" s="51" t="str">
        <f t="shared" si="7"/>
        <v/>
      </c>
      <c r="R471" s="51" t="str">
        <f>IF(M471="","",IF(AND(M471&lt;&gt;'Tabelas auxiliares'!$B$236,M471&lt;&gt;'Tabelas auxiliares'!$B$237,M471&lt;&gt;'Tabelas auxiliares'!$C$236,M471&lt;&gt;'Tabelas auxiliares'!$C$237),"FOLHA DE PESSOAL",IF(Q471='Tabelas auxiliares'!$A$237,"CUSTEIO",IF(Q471='Tabelas auxiliares'!$A$236,"INVESTIMENTO","ERRO - VERIFICAR"))))</f>
        <v/>
      </c>
      <c r="S471" s="66"/>
    </row>
    <row r="472" spans="17:19" x14ac:dyDescent="0.25">
      <c r="Q472" s="51" t="str">
        <f t="shared" si="7"/>
        <v/>
      </c>
      <c r="R472" s="51" t="str">
        <f>IF(M472="","",IF(AND(M472&lt;&gt;'Tabelas auxiliares'!$B$236,M472&lt;&gt;'Tabelas auxiliares'!$B$237,M472&lt;&gt;'Tabelas auxiliares'!$C$236,M472&lt;&gt;'Tabelas auxiliares'!$C$237),"FOLHA DE PESSOAL",IF(Q472='Tabelas auxiliares'!$A$237,"CUSTEIO",IF(Q472='Tabelas auxiliares'!$A$236,"INVESTIMENTO","ERRO - VERIFICAR"))))</f>
        <v/>
      </c>
      <c r="S472" s="66"/>
    </row>
    <row r="473" spans="17:19" x14ac:dyDescent="0.25">
      <c r="Q473" s="51" t="str">
        <f t="shared" si="7"/>
        <v/>
      </c>
      <c r="R473" s="51" t="str">
        <f>IF(M473="","",IF(AND(M473&lt;&gt;'Tabelas auxiliares'!$B$236,M473&lt;&gt;'Tabelas auxiliares'!$B$237,M473&lt;&gt;'Tabelas auxiliares'!$C$236,M473&lt;&gt;'Tabelas auxiliares'!$C$237),"FOLHA DE PESSOAL",IF(Q473='Tabelas auxiliares'!$A$237,"CUSTEIO",IF(Q473='Tabelas auxiliares'!$A$236,"INVESTIMENTO","ERRO - VERIFICAR"))))</f>
        <v/>
      </c>
      <c r="S473" s="66"/>
    </row>
    <row r="474" spans="17:19" x14ac:dyDescent="0.25">
      <c r="Q474" s="51" t="str">
        <f t="shared" si="7"/>
        <v/>
      </c>
      <c r="R474" s="51" t="str">
        <f>IF(M474="","",IF(AND(M474&lt;&gt;'Tabelas auxiliares'!$B$236,M474&lt;&gt;'Tabelas auxiliares'!$B$237,M474&lt;&gt;'Tabelas auxiliares'!$C$236,M474&lt;&gt;'Tabelas auxiliares'!$C$237),"FOLHA DE PESSOAL",IF(Q474='Tabelas auxiliares'!$A$237,"CUSTEIO",IF(Q474='Tabelas auxiliares'!$A$236,"INVESTIMENTO","ERRO - VERIFICAR"))))</f>
        <v/>
      </c>
      <c r="S474" s="66"/>
    </row>
    <row r="475" spans="17:19" x14ac:dyDescent="0.25">
      <c r="Q475" s="51" t="str">
        <f t="shared" si="7"/>
        <v/>
      </c>
      <c r="R475" s="51" t="str">
        <f>IF(M475="","",IF(AND(M475&lt;&gt;'Tabelas auxiliares'!$B$236,M475&lt;&gt;'Tabelas auxiliares'!$B$237,M475&lt;&gt;'Tabelas auxiliares'!$C$236,M475&lt;&gt;'Tabelas auxiliares'!$C$237),"FOLHA DE PESSOAL",IF(Q475='Tabelas auxiliares'!$A$237,"CUSTEIO",IF(Q475='Tabelas auxiliares'!$A$236,"INVESTIMENTO","ERRO - VERIFICAR"))))</f>
        <v/>
      </c>
      <c r="S475" s="66"/>
    </row>
    <row r="476" spans="17:19" x14ac:dyDescent="0.25">
      <c r="Q476" s="51" t="str">
        <f t="shared" si="7"/>
        <v/>
      </c>
      <c r="R476" s="51" t="str">
        <f>IF(M476="","",IF(AND(M476&lt;&gt;'Tabelas auxiliares'!$B$236,M476&lt;&gt;'Tabelas auxiliares'!$B$237,M476&lt;&gt;'Tabelas auxiliares'!$C$236,M476&lt;&gt;'Tabelas auxiliares'!$C$237),"FOLHA DE PESSOAL",IF(Q476='Tabelas auxiliares'!$A$237,"CUSTEIO",IF(Q476='Tabelas auxiliares'!$A$236,"INVESTIMENTO","ERRO - VERIFICAR"))))</f>
        <v/>
      </c>
      <c r="S476" s="66"/>
    </row>
    <row r="477" spans="17:19" x14ac:dyDescent="0.25">
      <c r="Q477" s="51" t="str">
        <f t="shared" si="7"/>
        <v/>
      </c>
      <c r="R477" s="51" t="str">
        <f>IF(M477="","",IF(AND(M477&lt;&gt;'Tabelas auxiliares'!$B$236,M477&lt;&gt;'Tabelas auxiliares'!$B$237,M477&lt;&gt;'Tabelas auxiliares'!$C$236,M477&lt;&gt;'Tabelas auxiliares'!$C$237),"FOLHA DE PESSOAL",IF(Q477='Tabelas auxiliares'!$A$237,"CUSTEIO",IF(Q477='Tabelas auxiliares'!$A$236,"INVESTIMENTO","ERRO - VERIFICAR"))))</f>
        <v/>
      </c>
      <c r="S477" s="66"/>
    </row>
    <row r="478" spans="17:19" x14ac:dyDescent="0.25">
      <c r="Q478" s="51" t="str">
        <f t="shared" si="7"/>
        <v/>
      </c>
      <c r="R478" s="51" t="str">
        <f>IF(M478="","",IF(AND(M478&lt;&gt;'Tabelas auxiliares'!$B$236,M478&lt;&gt;'Tabelas auxiliares'!$B$237,M478&lt;&gt;'Tabelas auxiliares'!$C$236,M478&lt;&gt;'Tabelas auxiliares'!$C$237),"FOLHA DE PESSOAL",IF(Q478='Tabelas auxiliares'!$A$237,"CUSTEIO",IF(Q478='Tabelas auxiliares'!$A$236,"INVESTIMENTO","ERRO - VERIFICAR"))))</f>
        <v/>
      </c>
      <c r="S478" s="66"/>
    </row>
    <row r="479" spans="17:19" x14ac:dyDescent="0.25">
      <c r="Q479" s="51" t="str">
        <f t="shared" si="7"/>
        <v/>
      </c>
      <c r="R479" s="51" t="str">
        <f>IF(M479="","",IF(AND(M479&lt;&gt;'Tabelas auxiliares'!$B$236,M479&lt;&gt;'Tabelas auxiliares'!$B$237,M479&lt;&gt;'Tabelas auxiliares'!$C$236,M479&lt;&gt;'Tabelas auxiliares'!$C$237),"FOLHA DE PESSOAL",IF(Q479='Tabelas auxiliares'!$A$237,"CUSTEIO",IF(Q479='Tabelas auxiliares'!$A$236,"INVESTIMENTO","ERRO - VERIFICAR"))))</f>
        <v/>
      </c>
      <c r="S479" s="66"/>
    </row>
    <row r="480" spans="17:19" x14ac:dyDescent="0.25">
      <c r="Q480" s="51" t="str">
        <f t="shared" si="7"/>
        <v/>
      </c>
      <c r="R480" s="51" t="str">
        <f>IF(M480="","",IF(AND(M480&lt;&gt;'Tabelas auxiliares'!$B$236,M480&lt;&gt;'Tabelas auxiliares'!$B$237,M480&lt;&gt;'Tabelas auxiliares'!$C$236,M480&lt;&gt;'Tabelas auxiliares'!$C$237),"FOLHA DE PESSOAL",IF(Q480='Tabelas auxiliares'!$A$237,"CUSTEIO",IF(Q480='Tabelas auxiliares'!$A$236,"INVESTIMENTO","ERRO - VERIFICAR"))))</f>
        <v/>
      </c>
      <c r="S480" s="66"/>
    </row>
    <row r="481" spans="17:19" x14ac:dyDescent="0.25">
      <c r="Q481" s="51" t="str">
        <f t="shared" si="7"/>
        <v/>
      </c>
      <c r="R481" s="51" t="str">
        <f>IF(M481="","",IF(AND(M481&lt;&gt;'Tabelas auxiliares'!$B$236,M481&lt;&gt;'Tabelas auxiliares'!$B$237,M481&lt;&gt;'Tabelas auxiliares'!$C$236,M481&lt;&gt;'Tabelas auxiliares'!$C$237),"FOLHA DE PESSOAL",IF(Q481='Tabelas auxiliares'!$A$237,"CUSTEIO",IF(Q481='Tabelas auxiliares'!$A$236,"INVESTIMENTO","ERRO - VERIFICAR"))))</f>
        <v/>
      </c>
      <c r="S481" s="66"/>
    </row>
    <row r="482" spans="17:19" x14ac:dyDescent="0.25">
      <c r="Q482" s="51" t="str">
        <f t="shared" si="7"/>
        <v/>
      </c>
      <c r="R482" s="51" t="str">
        <f>IF(M482="","",IF(AND(M482&lt;&gt;'Tabelas auxiliares'!$B$236,M482&lt;&gt;'Tabelas auxiliares'!$B$237,M482&lt;&gt;'Tabelas auxiliares'!$C$236,M482&lt;&gt;'Tabelas auxiliares'!$C$237),"FOLHA DE PESSOAL",IF(Q482='Tabelas auxiliares'!$A$237,"CUSTEIO",IF(Q482='Tabelas auxiliares'!$A$236,"INVESTIMENTO","ERRO - VERIFICAR"))))</f>
        <v/>
      </c>
      <c r="S482" s="66"/>
    </row>
    <row r="483" spans="17:19" x14ac:dyDescent="0.25">
      <c r="Q483" s="51" t="str">
        <f t="shared" si="7"/>
        <v/>
      </c>
      <c r="R483" s="51" t="str">
        <f>IF(M483="","",IF(AND(M483&lt;&gt;'Tabelas auxiliares'!$B$236,M483&lt;&gt;'Tabelas auxiliares'!$B$237,M483&lt;&gt;'Tabelas auxiliares'!$C$236,M483&lt;&gt;'Tabelas auxiliares'!$C$237),"FOLHA DE PESSOAL",IF(Q483='Tabelas auxiliares'!$A$237,"CUSTEIO",IF(Q483='Tabelas auxiliares'!$A$236,"INVESTIMENTO","ERRO - VERIFICAR"))))</f>
        <v/>
      </c>
      <c r="S483" s="66"/>
    </row>
    <row r="484" spans="17:19" x14ac:dyDescent="0.25">
      <c r="Q484" s="51" t="str">
        <f t="shared" si="7"/>
        <v/>
      </c>
      <c r="R484" s="51" t="str">
        <f>IF(M484="","",IF(AND(M484&lt;&gt;'Tabelas auxiliares'!$B$236,M484&lt;&gt;'Tabelas auxiliares'!$B$237,M484&lt;&gt;'Tabelas auxiliares'!$C$236,M484&lt;&gt;'Tabelas auxiliares'!$C$237),"FOLHA DE PESSOAL",IF(Q484='Tabelas auxiliares'!$A$237,"CUSTEIO",IF(Q484='Tabelas auxiliares'!$A$236,"INVESTIMENTO","ERRO - VERIFICAR"))))</f>
        <v/>
      </c>
      <c r="S484" s="66"/>
    </row>
    <row r="485" spans="17:19" x14ac:dyDescent="0.25">
      <c r="Q485" s="51" t="str">
        <f t="shared" si="7"/>
        <v/>
      </c>
      <c r="R485" s="51" t="str">
        <f>IF(M485="","",IF(AND(M485&lt;&gt;'Tabelas auxiliares'!$B$236,M485&lt;&gt;'Tabelas auxiliares'!$B$237,M485&lt;&gt;'Tabelas auxiliares'!$C$236,M485&lt;&gt;'Tabelas auxiliares'!$C$237),"FOLHA DE PESSOAL",IF(Q485='Tabelas auxiliares'!$A$237,"CUSTEIO",IF(Q485='Tabelas auxiliares'!$A$236,"INVESTIMENTO","ERRO - VERIFICAR"))))</f>
        <v/>
      </c>
      <c r="S485" s="66"/>
    </row>
    <row r="486" spans="17:19" x14ac:dyDescent="0.25">
      <c r="Q486" s="51" t="str">
        <f t="shared" si="7"/>
        <v/>
      </c>
      <c r="R486" s="51" t="str">
        <f>IF(M486="","",IF(AND(M486&lt;&gt;'Tabelas auxiliares'!$B$236,M486&lt;&gt;'Tabelas auxiliares'!$B$237,M486&lt;&gt;'Tabelas auxiliares'!$C$236,M486&lt;&gt;'Tabelas auxiliares'!$C$237),"FOLHA DE PESSOAL",IF(Q486='Tabelas auxiliares'!$A$237,"CUSTEIO",IF(Q486='Tabelas auxiliares'!$A$236,"INVESTIMENTO","ERRO - VERIFICAR"))))</f>
        <v/>
      </c>
      <c r="S486" s="66"/>
    </row>
    <row r="487" spans="17:19" x14ac:dyDescent="0.25">
      <c r="Q487" s="51" t="str">
        <f t="shared" si="7"/>
        <v/>
      </c>
      <c r="R487" s="51" t="str">
        <f>IF(M487="","",IF(AND(M487&lt;&gt;'Tabelas auxiliares'!$B$236,M487&lt;&gt;'Tabelas auxiliares'!$B$237,M487&lt;&gt;'Tabelas auxiliares'!$C$236,M487&lt;&gt;'Tabelas auxiliares'!$C$237),"FOLHA DE PESSOAL",IF(Q487='Tabelas auxiliares'!$A$237,"CUSTEIO",IF(Q487='Tabelas auxiliares'!$A$236,"INVESTIMENTO","ERRO - VERIFICAR"))))</f>
        <v/>
      </c>
      <c r="S487" s="66"/>
    </row>
    <row r="488" spans="17:19" x14ac:dyDescent="0.25">
      <c r="Q488" s="51" t="str">
        <f t="shared" si="7"/>
        <v/>
      </c>
      <c r="R488" s="51" t="str">
        <f>IF(M488="","",IF(AND(M488&lt;&gt;'Tabelas auxiliares'!$B$236,M488&lt;&gt;'Tabelas auxiliares'!$B$237,M488&lt;&gt;'Tabelas auxiliares'!$C$236,M488&lt;&gt;'Tabelas auxiliares'!$C$237),"FOLHA DE PESSOAL",IF(Q488='Tabelas auxiliares'!$A$237,"CUSTEIO",IF(Q488='Tabelas auxiliares'!$A$236,"INVESTIMENTO","ERRO - VERIFICAR"))))</f>
        <v/>
      </c>
      <c r="S488" s="66"/>
    </row>
    <row r="489" spans="17:19" x14ac:dyDescent="0.25">
      <c r="Q489" s="51" t="str">
        <f t="shared" si="7"/>
        <v/>
      </c>
      <c r="R489" s="51" t="str">
        <f>IF(M489="","",IF(AND(M489&lt;&gt;'Tabelas auxiliares'!$B$236,M489&lt;&gt;'Tabelas auxiliares'!$B$237,M489&lt;&gt;'Tabelas auxiliares'!$C$236,M489&lt;&gt;'Tabelas auxiliares'!$C$237),"FOLHA DE PESSOAL",IF(Q489='Tabelas auxiliares'!$A$237,"CUSTEIO",IF(Q489='Tabelas auxiliares'!$A$236,"INVESTIMENTO","ERRO - VERIFICAR"))))</f>
        <v/>
      </c>
      <c r="S489" s="66"/>
    </row>
    <row r="490" spans="17:19" x14ac:dyDescent="0.25">
      <c r="Q490" s="51" t="str">
        <f t="shared" si="7"/>
        <v/>
      </c>
      <c r="R490" s="51" t="str">
        <f>IF(M490="","",IF(AND(M490&lt;&gt;'Tabelas auxiliares'!$B$236,M490&lt;&gt;'Tabelas auxiliares'!$B$237,M490&lt;&gt;'Tabelas auxiliares'!$C$236,M490&lt;&gt;'Tabelas auxiliares'!$C$237),"FOLHA DE PESSOAL",IF(Q490='Tabelas auxiliares'!$A$237,"CUSTEIO",IF(Q490='Tabelas auxiliares'!$A$236,"INVESTIMENTO","ERRO - VERIFICAR"))))</f>
        <v/>
      </c>
      <c r="S490" s="66"/>
    </row>
    <row r="491" spans="17:19" x14ac:dyDescent="0.25">
      <c r="Q491" s="51" t="str">
        <f t="shared" si="7"/>
        <v/>
      </c>
      <c r="R491" s="51" t="str">
        <f>IF(M491="","",IF(AND(M491&lt;&gt;'Tabelas auxiliares'!$B$236,M491&lt;&gt;'Tabelas auxiliares'!$B$237,M491&lt;&gt;'Tabelas auxiliares'!$C$236,M491&lt;&gt;'Tabelas auxiliares'!$C$237),"FOLHA DE PESSOAL",IF(Q491='Tabelas auxiliares'!$A$237,"CUSTEIO",IF(Q491='Tabelas auxiliares'!$A$236,"INVESTIMENTO","ERRO - VERIFICAR"))))</f>
        <v/>
      </c>
      <c r="S491" s="66"/>
    </row>
    <row r="492" spans="17:19" x14ac:dyDescent="0.25">
      <c r="Q492" s="51" t="str">
        <f t="shared" si="7"/>
        <v/>
      </c>
      <c r="R492" s="51" t="str">
        <f>IF(M492="","",IF(AND(M492&lt;&gt;'Tabelas auxiliares'!$B$236,M492&lt;&gt;'Tabelas auxiliares'!$B$237,M492&lt;&gt;'Tabelas auxiliares'!$C$236,M492&lt;&gt;'Tabelas auxiliares'!$C$237),"FOLHA DE PESSOAL",IF(Q492='Tabelas auxiliares'!$A$237,"CUSTEIO",IF(Q492='Tabelas auxiliares'!$A$236,"INVESTIMENTO","ERRO - VERIFICAR"))))</f>
        <v/>
      </c>
      <c r="S492" s="66"/>
    </row>
    <row r="493" spans="17:19" x14ac:dyDescent="0.25">
      <c r="Q493" s="51" t="str">
        <f t="shared" si="7"/>
        <v/>
      </c>
      <c r="R493" s="51" t="str">
        <f>IF(M493="","",IF(AND(M493&lt;&gt;'Tabelas auxiliares'!$B$236,M493&lt;&gt;'Tabelas auxiliares'!$B$237,M493&lt;&gt;'Tabelas auxiliares'!$C$236,M493&lt;&gt;'Tabelas auxiliares'!$C$237),"FOLHA DE PESSOAL",IF(Q493='Tabelas auxiliares'!$A$237,"CUSTEIO",IF(Q493='Tabelas auxiliares'!$A$236,"INVESTIMENTO","ERRO - VERIFICAR"))))</f>
        <v/>
      </c>
      <c r="S493" s="66"/>
    </row>
    <row r="494" spans="17:19" x14ac:dyDescent="0.25">
      <c r="Q494" s="51" t="str">
        <f t="shared" si="7"/>
        <v/>
      </c>
      <c r="R494" s="51" t="str">
        <f>IF(M494="","",IF(AND(M494&lt;&gt;'Tabelas auxiliares'!$B$236,M494&lt;&gt;'Tabelas auxiliares'!$B$237,M494&lt;&gt;'Tabelas auxiliares'!$C$236,M494&lt;&gt;'Tabelas auxiliares'!$C$237),"FOLHA DE PESSOAL",IF(Q494='Tabelas auxiliares'!$A$237,"CUSTEIO",IF(Q494='Tabelas auxiliares'!$A$236,"INVESTIMENTO","ERRO - VERIFICAR"))))</f>
        <v/>
      </c>
      <c r="S494" s="66"/>
    </row>
    <row r="495" spans="17:19" x14ac:dyDescent="0.25">
      <c r="Q495" s="51" t="str">
        <f t="shared" si="7"/>
        <v/>
      </c>
      <c r="R495" s="51" t="str">
        <f>IF(M495="","",IF(AND(M495&lt;&gt;'Tabelas auxiliares'!$B$236,M495&lt;&gt;'Tabelas auxiliares'!$B$237,M495&lt;&gt;'Tabelas auxiliares'!$C$236,M495&lt;&gt;'Tabelas auxiliares'!$C$237),"FOLHA DE PESSOAL",IF(Q495='Tabelas auxiliares'!$A$237,"CUSTEIO",IF(Q495='Tabelas auxiliares'!$A$236,"INVESTIMENTO","ERRO - VERIFICAR"))))</f>
        <v/>
      </c>
      <c r="S495" s="66"/>
    </row>
    <row r="496" spans="17:19" x14ac:dyDescent="0.25">
      <c r="Q496" s="51" t="str">
        <f t="shared" si="7"/>
        <v/>
      </c>
      <c r="R496" s="51" t="str">
        <f>IF(M496="","",IF(AND(M496&lt;&gt;'Tabelas auxiliares'!$B$236,M496&lt;&gt;'Tabelas auxiliares'!$B$237,M496&lt;&gt;'Tabelas auxiliares'!$C$236,M496&lt;&gt;'Tabelas auxiliares'!$C$237),"FOLHA DE PESSOAL",IF(Q496='Tabelas auxiliares'!$A$237,"CUSTEIO",IF(Q496='Tabelas auxiliares'!$A$236,"INVESTIMENTO","ERRO - VERIFICAR"))))</f>
        <v/>
      </c>
      <c r="S496" s="66"/>
    </row>
    <row r="497" spans="17:19" x14ac:dyDescent="0.25">
      <c r="Q497" s="51" t="str">
        <f t="shared" si="7"/>
        <v/>
      </c>
      <c r="R497" s="51" t="str">
        <f>IF(M497="","",IF(AND(M497&lt;&gt;'Tabelas auxiliares'!$B$236,M497&lt;&gt;'Tabelas auxiliares'!$B$237,M497&lt;&gt;'Tabelas auxiliares'!$C$236,M497&lt;&gt;'Tabelas auxiliares'!$C$237),"FOLHA DE PESSOAL",IF(Q497='Tabelas auxiliares'!$A$237,"CUSTEIO",IF(Q497='Tabelas auxiliares'!$A$236,"INVESTIMENTO","ERRO - VERIFICAR"))))</f>
        <v/>
      </c>
      <c r="S497" s="66"/>
    </row>
    <row r="498" spans="17:19" x14ac:dyDescent="0.25">
      <c r="Q498" s="51" t="str">
        <f t="shared" si="7"/>
        <v/>
      </c>
      <c r="R498" s="51" t="str">
        <f>IF(M498="","",IF(AND(M498&lt;&gt;'Tabelas auxiliares'!$B$236,M498&lt;&gt;'Tabelas auxiliares'!$B$237,M498&lt;&gt;'Tabelas auxiliares'!$C$236,M498&lt;&gt;'Tabelas auxiliares'!$C$237),"FOLHA DE PESSOAL",IF(Q498='Tabelas auxiliares'!$A$237,"CUSTEIO",IF(Q498='Tabelas auxiliares'!$A$236,"INVESTIMENTO","ERRO - VERIFICAR"))))</f>
        <v/>
      </c>
      <c r="S498" s="66"/>
    </row>
    <row r="499" spans="17:19" x14ac:dyDescent="0.25">
      <c r="Q499" s="51" t="str">
        <f t="shared" si="7"/>
        <v/>
      </c>
      <c r="R499" s="51" t="str">
        <f>IF(M499="","",IF(AND(M499&lt;&gt;'Tabelas auxiliares'!$B$236,M499&lt;&gt;'Tabelas auxiliares'!$B$237,M499&lt;&gt;'Tabelas auxiliares'!$C$236,M499&lt;&gt;'Tabelas auxiliares'!$C$237),"FOLHA DE PESSOAL",IF(Q499='Tabelas auxiliares'!$A$237,"CUSTEIO",IF(Q499='Tabelas auxiliares'!$A$236,"INVESTIMENTO","ERRO - VERIFICAR"))))</f>
        <v/>
      </c>
      <c r="S499" s="66"/>
    </row>
    <row r="500" spans="17:19" x14ac:dyDescent="0.25">
      <c r="Q500" s="51" t="str">
        <f t="shared" si="7"/>
        <v/>
      </c>
      <c r="R500" s="51" t="str">
        <f>IF(M500="","",IF(AND(M500&lt;&gt;'Tabelas auxiliares'!$B$236,M500&lt;&gt;'Tabelas auxiliares'!$B$237,M500&lt;&gt;'Tabelas auxiliares'!$C$236,M500&lt;&gt;'Tabelas auxiliares'!$C$237),"FOLHA DE PESSOAL",IF(Q500='Tabelas auxiliares'!$A$237,"CUSTEIO",IF(Q500='Tabelas auxiliares'!$A$236,"INVESTIMENTO","ERRO - VERIFICAR"))))</f>
        <v/>
      </c>
      <c r="S500" s="66"/>
    </row>
    <row r="501" spans="17:19" x14ac:dyDescent="0.25">
      <c r="Q501" s="51" t="str">
        <f t="shared" si="7"/>
        <v/>
      </c>
      <c r="R501" s="51" t="str">
        <f>IF(M501="","",IF(AND(M501&lt;&gt;'Tabelas auxiliares'!$B$236,M501&lt;&gt;'Tabelas auxiliares'!$B$237,M501&lt;&gt;'Tabelas auxiliares'!$C$236,M501&lt;&gt;'Tabelas auxiliares'!$C$237),"FOLHA DE PESSOAL",IF(Q501='Tabelas auxiliares'!$A$237,"CUSTEIO",IF(Q501='Tabelas auxiliares'!$A$236,"INVESTIMENTO","ERRO - VERIFICAR"))))</f>
        <v/>
      </c>
      <c r="S501" s="66"/>
    </row>
    <row r="502" spans="17:19" x14ac:dyDescent="0.25">
      <c r="Q502" s="51" t="str">
        <f t="shared" si="7"/>
        <v/>
      </c>
      <c r="R502" s="51" t="str">
        <f>IF(M502="","",IF(AND(M502&lt;&gt;'Tabelas auxiliares'!$B$236,M502&lt;&gt;'Tabelas auxiliares'!$B$237,M502&lt;&gt;'Tabelas auxiliares'!$C$236,M502&lt;&gt;'Tabelas auxiliares'!$C$237),"FOLHA DE PESSOAL",IF(Q502='Tabelas auxiliares'!$A$237,"CUSTEIO",IF(Q502='Tabelas auxiliares'!$A$236,"INVESTIMENTO","ERRO - VERIFICAR"))))</f>
        <v/>
      </c>
      <c r="S502" s="66"/>
    </row>
    <row r="503" spans="17:19" x14ac:dyDescent="0.25">
      <c r="Q503" s="51" t="str">
        <f t="shared" si="7"/>
        <v/>
      </c>
      <c r="R503" s="51" t="str">
        <f>IF(M503="","",IF(AND(M503&lt;&gt;'Tabelas auxiliares'!$B$236,M503&lt;&gt;'Tabelas auxiliares'!$B$237,M503&lt;&gt;'Tabelas auxiliares'!$C$236,M503&lt;&gt;'Tabelas auxiliares'!$C$237),"FOLHA DE PESSOAL",IF(Q503='Tabelas auxiliares'!$A$237,"CUSTEIO",IF(Q503='Tabelas auxiliares'!$A$236,"INVESTIMENTO","ERRO - VERIFICAR"))))</f>
        <v/>
      </c>
      <c r="S503" s="66"/>
    </row>
    <row r="504" spans="17:19" x14ac:dyDescent="0.25">
      <c r="Q504" s="51" t="str">
        <f t="shared" si="7"/>
        <v/>
      </c>
      <c r="R504" s="51" t="str">
        <f>IF(M504="","",IF(AND(M504&lt;&gt;'Tabelas auxiliares'!$B$236,M504&lt;&gt;'Tabelas auxiliares'!$B$237,M504&lt;&gt;'Tabelas auxiliares'!$C$236,M504&lt;&gt;'Tabelas auxiliares'!$C$237),"FOLHA DE PESSOAL",IF(Q504='Tabelas auxiliares'!$A$237,"CUSTEIO",IF(Q504='Tabelas auxiliares'!$A$236,"INVESTIMENTO","ERRO - VERIFICAR"))))</f>
        <v/>
      </c>
      <c r="S504" s="66"/>
    </row>
    <row r="505" spans="17:19" x14ac:dyDescent="0.25">
      <c r="Q505" s="51" t="str">
        <f t="shared" si="7"/>
        <v/>
      </c>
      <c r="R505" s="51" t="str">
        <f>IF(M505="","",IF(AND(M505&lt;&gt;'Tabelas auxiliares'!$B$236,M505&lt;&gt;'Tabelas auxiliares'!$B$237,M505&lt;&gt;'Tabelas auxiliares'!$C$236,M505&lt;&gt;'Tabelas auxiliares'!$C$237),"FOLHA DE PESSOAL",IF(Q505='Tabelas auxiliares'!$A$237,"CUSTEIO",IF(Q505='Tabelas auxiliares'!$A$236,"INVESTIMENTO","ERRO - VERIFICAR"))))</f>
        <v/>
      </c>
      <c r="S505" s="66"/>
    </row>
    <row r="506" spans="17:19" x14ac:dyDescent="0.25">
      <c r="Q506" s="51" t="str">
        <f t="shared" si="7"/>
        <v/>
      </c>
      <c r="R506" s="51" t="str">
        <f>IF(M506="","",IF(AND(M506&lt;&gt;'Tabelas auxiliares'!$B$236,M506&lt;&gt;'Tabelas auxiliares'!$B$237,M506&lt;&gt;'Tabelas auxiliares'!$C$236,M506&lt;&gt;'Tabelas auxiliares'!$C$237),"FOLHA DE PESSOAL",IF(Q506='Tabelas auxiliares'!$A$237,"CUSTEIO",IF(Q506='Tabelas auxiliares'!$A$236,"INVESTIMENTO","ERRO - VERIFICAR"))))</f>
        <v/>
      </c>
      <c r="S506" s="66"/>
    </row>
    <row r="507" spans="17:19" x14ac:dyDescent="0.25">
      <c r="Q507" s="51" t="str">
        <f t="shared" si="7"/>
        <v/>
      </c>
      <c r="R507" s="51" t="str">
        <f>IF(M507="","",IF(AND(M507&lt;&gt;'Tabelas auxiliares'!$B$236,M507&lt;&gt;'Tabelas auxiliares'!$B$237,M507&lt;&gt;'Tabelas auxiliares'!$C$236,M507&lt;&gt;'Tabelas auxiliares'!$C$237),"FOLHA DE PESSOAL",IF(Q507='Tabelas auxiliares'!$A$237,"CUSTEIO",IF(Q507='Tabelas auxiliares'!$A$236,"INVESTIMENTO","ERRO - VERIFICAR"))))</f>
        <v/>
      </c>
      <c r="S507" s="66"/>
    </row>
    <row r="508" spans="17:19" x14ac:dyDescent="0.25">
      <c r="Q508" s="51" t="str">
        <f t="shared" si="7"/>
        <v/>
      </c>
      <c r="R508" s="51" t="str">
        <f>IF(M508="","",IF(AND(M508&lt;&gt;'Tabelas auxiliares'!$B$236,M508&lt;&gt;'Tabelas auxiliares'!$B$237,M508&lt;&gt;'Tabelas auxiliares'!$C$236,M508&lt;&gt;'Tabelas auxiliares'!$C$237),"FOLHA DE PESSOAL",IF(Q508='Tabelas auxiliares'!$A$237,"CUSTEIO",IF(Q508='Tabelas auxiliares'!$A$236,"INVESTIMENTO","ERRO - VERIFICAR"))))</f>
        <v/>
      </c>
      <c r="S508" s="66"/>
    </row>
    <row r="509" spans="17:19" x14ac:dyDescent="0.25">
      <c r="Q509" s="51" t="str">
        <f t="shared" si="7"/>
        <v/>
      </c>
      <c r="R509" s="51" t="str">
        <f>IF(M509="","",IF(AND(M509&lt;&gt;'Tabelas auxiliares'!$B$236,M509&lt;&gt;'Tabelas auxiliares'!$B$237,M509&lt;&gt;'Tabelas auxiliares'!$C$236,M509&lt;&gt;'Tabelas auxiliares'!$C$237),"FOLHA DE PESSOAL",IF(Q509='Tabelas auxiliares'!$A$237,"CUSTEIO",IF(Q509='Tabelas auxiliares'!$A$236,"INVESTIMENTO","ERRO - VERIFICAR"))))</f>
        <v/>
      </c>
      <c r="S509" s="66"/>
    </row>
    <row r="510" spans="17:19" x14ac:dyDescent="0.25">
      <c r="Q510" s="51" t="str">
        <f t="shared" si="7"/>
        <v/>
      </c>
      <c r="R510" s="51" t="str">
        <f>IF(M510="","",IF(AND(M510&lt;&gt;'Tabelas auxiliares'!$B$236,M510&lt;&gt;'Tabelas auxiliares'!$B$237,M510&lt;&gt;'Tabelas auxiliares'!$C$236,M510&lt;&gt;'Tabelas auxiliares'!$C$237),"FOLHA DE PESSOAL",IF(Q510='Tabelas auxiliares'!$A$237,"CUSTEIO",IF(Q510='Tabelas auxiliares'!$A$236,"INVESTIMENTO","ERRO - VERIFICAR"))))</f>
        <v/>
      </c>
      <c r="S510" s="66"/>
    </row>
    <row r="511" spans="17:19" x14ac:dyDescent="0.25">
      <c r="Q511" s="51" t="str">
        <f t="shared" si="7"/>
        <v/>
      </c>
      <c r="R511" s="51" t="str">
        <f>IF(M511="","",IF(AND(M511&lt;&gt;'Tabelas auxiliares'!$B$236,M511&lt;&gt;'Tabelas auxiliares'!$B$237,M511&lt;&gt;'Tabelas auxiliares'!$C$236,M511&lt;&gt;'Tabelas auxiliares'!$C$237),"FOLHA DE PESSOAL",IF(Q511='Tabelas auxiliares'!$A$237,"CUSTEIO",IF(Q511='Tabelas auxiliares'!$A$236,"INVESTIMENTO","ERRO - VERIFICAR"))))</f>
        <v/>
      </c>
      <c r="S511" s="66"/>
    </row>
    <row r="512" spans="17:19" x14ac:dyDescent="0.25">
      <c r="Q512" s="51" t="str">
        <f t="shared" si="7"/>
        <v/>
      </c>
      <c r="R512" s="51" t="str">
        <f>IF(M512="","",IF(AND(M512&lt;&gt;'Tabelas auxiliares'!$B$236,M512&lt;&gt;'Tabelas auxiliares'!$B$237,M512&lt;&gt;'Tabelas auxiliares'!$C$236,M512&lt;&gt;'Tabelas auxiliares'!$C$237),"FOLHA DE PESSOAL",IF(Q512='Tabelas auxiliares'!$A$237,"CUSTEIO",IF(Q512='Tabelas auxiliares'!$A$236,"INVESTIMENTO","ERRO - VERIFICAR"))))</f>
        <v/>
      </c>
      <c r="S512" s="66"/>
    </row>
    <row r="513" spans="17:19" x14ac:dyDescent="0.25">
      <c r="Q513" s="51" t="str">
        <f t="shared" si="7"/>
        <v/>
      </c>
      <c r="R513" s="51" t="str">
        <f>IF(M513="","",IF(AND(M513&lt;&gt;'Tabelas auxiliares'!$B$236,M513&lt;&gt;'Tabelas auxiliares'!$B$237,M513&lt;&gt;'Tabelas auxiliares'!$C$236,M513&lt;&gt;'Tabelas auxiliares'!$C$237),"FOLHA DE PESSOAL",IF(Q513='Tabelas auxiliares'!$A$237,"CUSTEIO",IF(Q513='Tabelas auxiliares'!$A$236,"INVESTIMENTO","ERRO - VERIFICAR"))))</f>
        <v/>
      </c>
      <c r="S513" s="66"/>
    </row>
    <row r="514" spans="17:19" x14ac:dyDescent="0.25">
      <c r="Q514" s="51" t="str">
        <f t="shared" si="7"/>
        <v/>
      </c>
      <c r="R514" s="51" t="str">
        <f>IF(M514="","",IF(AND(M514&lt;&gt;'Tabelas auxiliares'!$B$236,M514&lt;&gt;'Tabelas auxiliares'!$B$237,M514&lt;&gt;'Tabelas auxiliares'!$C$236,M514&lt;&gt;'Tabelas auxiliares'!$C$237),"FOLHA DE PESSOAL",IF(Q514='Tabelas auxiliares'!$A$237,"CUSTEIO",IF(Q514='Tabelas auxiliares'!$A$236,"INVESTIMENTO","ERRO - VERIFICAR"))))</f>
        <v/>
      </c>
      <c r="S514" s="66"/>
    </row>
    <row r="515" spans="17:19" x14ac:dyDescent="0.25">
      <c r="Q515" s="51" t="str">
        <f t="shared" si="7"/>
        <v/>
      </c>
      <c r="R515" s="51" t="str">
        <f>IF(M515="","",IF(AND(M515&lt;&gt;'Tabelas auxiliares'!$B$236,M515&lt;&gt;'Tabelas auxiliares'!$B$237,M515&lt;&gt;'Tabelas auxiliares'!$C$236,M515&lt;&gt;'Tabelas auxiliares'!$C$237),"FOLHA DE PESSOAL",IF(Q515='Tabelas auxiliares'!$A$237,"CUSTEIO",IF(Q515='Tabelas auxiliares'!$A$236,"INVESTIMENTO","ERRO - VERIFICAR"))))</f>
        <v/>
      </c>
      <c r="S515" s="66"/>
    </row>
    <row r="516" spans="17:19" x14ac:dyDescent="0.25">
      <c r="Q516" s="51" t="str">
        <f t="shared" ref="Q516:Q579" si="8">LEFT(O516,1)</f>
        <v/>
      </c>
      <c r="R516" s="51" t="str">
        <f>IF(M516="","",IF(AND(M516&lt;&gt;'Tabelas auxiliares'!$B$236,M516&lt;&gt;'Tabelas auxiliares'!$B$237,M516&lt;&gt;'Tabelas auxiliares'!$C$236,M516&lt;&gt;'Tabelas auxiliares'!$C$237),"FOLHA DE PESSOAL",IF(Q516='Tabelas auxiliares'!$A$237,"CUSTEIO",IF(Q516='Tabelas auxiliares'!$A$236,"INVESTIMENTO","ERRO - VERIFICAR"))))</f>
        <v/>
      </c>
      <c r="S516" s="66"/>
    </row>
    <row r="517" spans="17:19" x14ac:dyDescent="0.25">
      <c r="Q517" s="51" t="str">
        <f t="shared" si="8"/>
        <v/>
      </c>
      <c r="R517" s="51" t="str">
        <f>IF(M517="","",IF(AND(M517&lt;&gt;'Tabelas auxiliares'!$B$236,M517&lt;&gt;'Tabelas auxiliares'!$B$237,M517&lt;&gt;'Tabelas auxiliares'!$C$236,M517&lt;&gt;'Tabelas auxiliares'!$C$237),"FOLHA DE PESSOAL",IF(Q517='Tabelas auxiliares'!$A$237,"CUSTEIO",IF(Q517='Tabelas auxiliares'!$A$236,"INVESTIMENTO","ERRO - VERIFICAR"))))</f>
        <v/>
      </c>
      <c r="S517" s="66"/>
    </row>
    <row r="518" spans="17:19" x14ac:dyDescent="0.25">
      <c r="Q518" s="51" t="str">
        <f t="shared" si="8"/>
        <v/>
      </c>
      <c r="R518" s="51" t="str">
        <f>IF(M518="","",IF(AND(M518&lt;&gt;'Tabelas auxiliares'!$B$236,M518&lt;&gt;'Tabelas auxiliares'!$B$237,M518&lt;&gt;'Tabelas auxiliares'!$C$236,M518&lt;&gt;'Tabelas auxiliares'!$C$237),"FOLHA DE PESSOAL",IF(Q518='Tabelas auxiliares'!$A$237,"CUSTEIO",IF(Q518='Tabelas auxiliares'!$A$236,"INVESTIMENTO","ERRO - VERIFICAR"))))</f>
        <v/>
      </c>
      <c r="S518" s="66"/>
    </row>
    <row r="519" spans="17:19" x14ac:dyDescent="0.25">
      <c r="Q519" s="51" t="str">
        <f t="shared" si="8"/>
        <v/>
      </c>
      <c r="R519" s="51" t="str">
        <f>IF(M519="","",IF(AND(M519&lt;&gt;'Tabelas auxiliares'!$B$236,M519&lt;&gt;'Tabelas auxiliares'!$B$237,M519&lt;&gt;'Tabelas auxiliares'!$C$236,M519&lt;&gt;'Tabelas auxiliares'!$C$237),"FOLHA DE PESSOAL",IF(Q519='Tabelas auxiliares'!$A$237,"CUSTEIO",IF(Q519='Tabelas auxiliares'!$A$236,"INVESTIMENTO","ERRO - VERIFICAR"))))</f>
        <v/>
      </c>
      <c r="S519" s="66"/>
    </row>
    <row r="520" spans="17:19" x14ac:dyDescent="0.25">
      <c r="Q520" s="51" t="str">
        <f t="shared" si="8"/>
        <v/>
      </c>
      <c r="R520" s="51" t="str">
        <f>IF(M520="","",IF(AND(M520&lt;&gt;'Tabelas auxiliares'!$B$236,M520&lt;&gt;'Tabelas auxiliares'!$B$237,M520&lt;&gt;'Tabelas auxiliares'!$C$236,M520&lt;&gt;'Tabelas auxiliares'!$C$237),"FOLHA DE PESSOAL",IF(Q520='Tabelas auxiliares'!$A$237,"CUSTEIO",IF(Q520='Tabelas auxiliares'!$A$236,"INVESTIMENTO","ERRO - VERIFICAR"))))</f>
        <v/>
      </c>
      <c r="S520" s="66"/>
    </row>
    <row r="521" spans="17:19" x14ac:dyDescent="0.25">
      <c r="Q521" s="51" t="str">
        <f t="shared" si="8"/>
        <v/>
      </c>
      <c r="R521" s="51" t="str">
        <f>IF(M521="","",IF(AND(M521&lt;&gt;'Tabelas auxiliares'!$B$236,M521&lt;&gt;'Tabelas auxiliares'!$B$237,M521&lt;&gt;'Tabelas auxiliares'!$C$236,M521&lt;&gt;'Tabelas auxiliares'!$C$237),"FOLHA DE PESSOAL",IF(Q521='Tabelas auxiliares'!$A$237,"CUSTEIO",IF(Q521='Tabelas auxiliares'!$A$236,"INVESTIMENTO","ERRO - VERIFICAR"))))</f>
        <v/>
      </c>
      <c r="S521" s="66"/>
    </row>
    <row r="522" spans="17:19" x14ac:dyDescent="0.25">
      <c r="Q522" s="51" t="str">
        <f t="shared" si="8"/>
        <v/>
      </c>
      <c r="R522" s="51" t="str">
        <f>IF(M522="","",IF(AND(M522&lt;&gt;'Tabelas auxiliares'!$B$236,M522&lt;&gt;'Tabelas auxiliares'!$B$237,M522&lt;&gt;'Tabelas auxiliares'!$C$236,M522&lt;&gt;'Tabelas auxiliares'!$C$237),"FOLHA DE PESSOAL",IF(Q522='Tabelas auxiliares'!$A$237,"CUSTEIO",IF(Q522='Tabelas auxiliares'!$A$236,"INVESTIMENTO","ERRO - VERIFICAR"))))</f>
        <v/>
      </c>
      <c r="S522" s="66"/>
    </row>
    <row r="523" spans="17:19" x14ac:dyDescent="0.25">
      <c r="Q523" s="51" t="str">
        <f t="shared" si="8"/>
        <v/>
      </c>
      <c r="R523" s="51" t="str">
        <f>IF(M523="","",IF(AND(M523&lt;&gt;'Tabelas auxiliares'!$B$236,M523&lt;&gt;'Tabelas auxiliares'!$B$237,M523&lt;&gt;'Tabelas auxiliares'!$C$236,M523&lt;&gt;'Tabelas auxiliares'!$C$237),"FOLHA DE PESSOAL",IF(Q523='Tabelas auxiliares'!$A$237,"CUSTEIO",IF(Q523='Tabelas auxiliares'!$A$236,"INVESTIMENTO","ERRO - VERIFICAR"))))</f>
        <v/>
      </c>
      <c r="S523" s="66"/>
    </row>
    <row r="524" spans="17:19" x14ac:dyDescent="0.25">
      <c r="Q524" s="51" t="str">
        <f t="shared" si="8"/>
        <v/>
      </c>
      <c r="R524" s="51" t="str">
        <f>IF(M524="","",IF(AND(M524&lt;&gt;'Tabelas auxiliares'!$B$236,M524&lt;&gt;'Tabelas auxiliares'!$B$237,M524&lt;&gt;'Tabelas auxiliares'!$C$236,M524&lt;&gt;'Tabelas auxiliares'!$C$237),"FOLHA DE PESSOAL",IF(Q524='Tabelas auxiliares'!$A$237,"CUSTEIO",IF(Q524='Tabelas auxiliares'!$A$236,"INVESTIMENTO","ERRO - VERIFICAR"))))</f>
        <v/>
      </c>
      <c r="S524" s="66"/>
    </row>
    <row r="525" spans="17:19" x14ac:dyDescent="0.25">
      <c r="Q525" s="51" t="str">
        <f t="shared" si="8"/>
        <v/>
      </c>
      <c r="R525" s="51" t="str">
        <f>IF(M525="","",IF(AND(M525&lt;&gt;'Tabelas auxiliares'!$B$236,M525&lt;&gt;'Tabelas auxiliares'!$B$237,M525&lt;&gt;'Tabelas auxiliares'!$C$236,M525&lt;&gt;'Tabelas auxiliares'!$C$237),"FOLHA DE PESSOAL",IF(Q525='Tabelas auxiliares'!$A$237,"CUSTEIO",IF(Q525='Tabelas auxiliares'!$A$236,"INVESTIMENTO","ERRO - VERIFICAR"))))</f>
        <v/>
      </c>
      <c r="S525" s="66"/>
    </row>
    <row r="526" spans="17:19" x14ac:dyDescent="0.25">
      <c r="Q526" s="51" t="str">
        <f t="shared" si="8"/>
        <v/>
      </c>
      <c r="R526" s="51" t="str">
        <f>IF(M526="","",IF(AND(M526&lt;&gt;'Tabelas auxiliares'!$B$236,M526&lt;&gt;'Tabelas auxiliares'!$B$237,M526&lt;&gt;'Tabelas auxiliares'!$C$236,M526&lt;&gt;'Tabelas auxiliares'!$C$237),"FOLHA DE PESSOAL",IF(Q526='Tabelas auxiliares'!$A$237,"CUSTEIO",IF(Q526='Tabelas auxiliares'!$A$236,"INVESTIMENTO","ERRO - VERIFICAR"))))</f>
        <v/>
      </c>
      <c r="S526" s="66"/>
    </row>
    <row r="527" spans="17:19" x14ac:dyDescent="0.25">
      <c r="Q527" s="51" t="str">
        <f t="shared" si="8"/>
        <v/>
      </c>
      <c r="R527" s="51" t="str">
        <f>IF(M527="","",IF(AND(M527&lt;&gt;'Tabelas auxiliares'!$B$236,M527&lt;&gt;'Tabelas auxiliares'!$B$237,M527&lt;&gt;'Tabelas auxiliares'!$C$236,M527&lt;&gt;'Tabelas auxiliares'!$C$237),"FOLHA DE PESSOAL",IF(Q527='Tabelas auxiliares'!$A$237,"CUSTEIO",IF(Q527='Tabelas auxiliares'!$A$236,"INVESTIMENTO","ERRO - VERIFICAR"))))</f>
        <v/>
      </c>
      <c r="S527" s="66"/>
    </row>
    <row r="528" spans="17:19" x14ac:dyDescent="0.25">
      <c r="Q528" s="51" t="str">
        <f t="shared" si="8"/>
        <v/>
      </c>
      <c r="R528" s="51" t="str">
        <f>IF(M528="","",IF(AND(M528&lt;&gt;'Tabelas auxiliares'!$B$236,M528&lt;&gt;'Tabelas auxiliares'!$B$237,M528&lt;&gt;'Tabelas auxiliares'!$C$236,M528&lt;&gt;'Tabelas auxiliares'!$C$237),"FOLHA DE PESSOAL",IF(Q528='Tabelas auxiliares'!$A$237,"CUSTEIO",IF(Q528='Tabelas auxiliares'!$A$236,"INVESTIMENTO","ERRO - VERIFICAR"))))</f>
        <v/>
      </c>
      <c r="S528" s="66"/>
    </row>
    <row r="529" spans="17:19" x14ac:dyDescent="0.25">
      <c r="Q529" s="51" t="str">
        <f t="shared" si="8"/>
        <v/>
      </c>
      <c r="R529" s="51" t="str">
        <f>IF(M529="","",IF(AND(M529&lt;&gt;'Tabelas auxiliares'!$B$236,M529&lt;&gt;'Tabelas auxiliares'!$B$237,M529&lt;&gt;'Tabelas auxiliares'!$C$236,M529&lt;&gt;'Tabelas auxiliares'!$C$237),"FOLHA DE PESSOAL",IF(Q529='Tabelas auxiliares'!$A$237,"CUSTEIO",IF(Q529='Tabelas auxiliares'!$A$236,"INVESTIMENTO","ERRO - VERIFICAR"))))</f>
        <v/>
      </c>
      <c r="S529" s="66"/>
    </row>
    <row r="530" spans="17:19" x14ac:dyDescent="0.25">
      <c r="Q530" s="51" t="str">
        <f t="shared" si="8"/>
        <v/>
      </c>
      <c r="R530" s="51" t="str">
        <f>IF(M530="","",IF(AND(M530&lt;&gt;'Tabelas auxiliares'!$B$236,M530&lt;&gt;'Tabelas auxiliares'!$B$237,M530&lt;&gt;'Tabelas auxiliares'!$C$236,M530&lt;&gt;'Tabelas auxiliares'!$C$237),"FOLHA DE PESSOAL",IF(Q530='Tabelas auxiliares'!$A$237,"CUSTEIO",IF(Q530='Tabelas auxiliares'!$A$236,"INVESTIMENTO","ERRO - VERIFICAR"))))</f>
        <v/>
      </c>
      <c r="S530" s="66"/>
    </row>
    <row r="531" spans="17:19" x14ac:dyDescent="0.25">
      <c r="Q531" s="51" t="str">
        <f t="shared" si="8"/>
        <v/>
      </c>
      <c r="R531" s="51" t="str">
        <f>IF(M531="","",IF(AND(M531&lt;&gt;'Tabelas auxiliares'!$B$236,M531&lt;&gt;'Tabelas auxiliares'!$B$237,M531&lt;&gt;'Tabelas auxiliares'!$C$236,M531&lt;&gt;'Tabelas auxiliares'!$C$237),"FOLHA DE PESSOAL",IF(Q531='Tabelas auxiliares'!$A$237,"CUSTEIO",IF(Q531='Tabelas auxiliares'!$A$236,"INVESTIMENTO","ERRO - VERIFICAR"))))</f>
        <v/>
      </c>
      <c r="S531" s="66"/>
    </row>
    <row r="532" spans="17:19" x14ac:dyDescent="0.25">
      <c r="Q532" s="51" t="str">
        <f t="shared" si="8"/>
        <v/>
      </c>
      <c r="R532" s="51" t="str">
        <f>IF(M532="","",IF(AND(M532&lt;&gt;'Tabelas auxiliares'!$B$236,M532&lt;&gt;'Tabelas auxiliares'!$B$237,M532&lt;&gt;'Tabelas auxiliares'!$C$236,M532&lt;&gt;'Tabelas auxiliares'!$C$237),"FOLHA DE PESSOAL",IF(Q532='Tabelas auxiliares'!$A$237,"CUSTEIO",IF(Q532='Tabelas auxiliares'!$A$236,"INVESTIMENTO","ERRO - VERIFICAR"))))</f>
        <v/>
      </c>
      <c r="S532" s="66"/>
    </row>
    <row r="533" spans="17:19" x14ac:dyDescent="0.25">
      <c r="Q533" s="51" t="str">
        <f t="shared" si="8"/>
        <v/>
      </c>
      <c r="R533" s="51" t="str">
        <f>IF(M533="","",IF(AND(M533&lt;&gt;'Tabelas auxiliares'!$B$236,M533&lt;&gt;'Tabelas auxiliares'!$B$237,M533&lt;&gt;'Tabelas auxiliares'!$C$236,M533&lt;&gt;'Tabelas auxiliares'!$C$237),"FOLHA DE PESSOAL",IF(Q533='Tabelas auxiliares'!$A$237,"CUSTEIO",IF(Q533='Tabelas auxiliares'!$A$236,"INVESTIMENTO","ERRO - VERIFICAR"))))</f>
        <v/>
      </c>
      <c r="S533" s="66"/>
    </row>
    <row r="534" spans="17:19" x14ac:dyDescent="0.25">
      <c r="Q534" s="51" t="str">
        <f t="shared" si="8"/>
        <v/>
      </c>
      <c r="R534" s="51" t="str">
        <f>IF(M534="","",IF(AND(M534&lt;&gt;'Tabelas auxiliares'!$B$236,M534&lt;&gt;'Tabelas auxiliares'!$B$237,M534&lt;&gt;'Tabelas auxiliares'!$C$236,M534&lt;&gt;'Tabelas auxiliares'!$C$237),"FOLHA DE PESSOAL",IF(Q534='Tabelas auxiliares'!$A$237,"CUSTEIO",IF(Q534='Tabelas auxiliares'!$A$236,"INVESTIMENTO","ERRO - VERIFICAR"))))</f>
        <v/>
      </c>
      <c r="S534" s="66"/>
    </row>
    <row r="535" spans="17:19" x14ac:dyDescent="0.25">
      <c r="Q535" s="51" t="str">
        <f t="shared" si="8"/>
        <v/>
      </c>
      <c r="R535" s="51" t="str">
        <f>IF(M535="","",IF(AND(M535&lt;&gt;'Tabelas auxiliares'!$B$236,M535&lt;&gt;'Tabelas auxiliares'!$B$237,M535&lt;&gt;'Tabelas auxiliares'!$C$236,M535&lt;&gt;'Tabelas auxiliares'!$C$237),"FOLHA DE PESSOAL",IF(Q535='Tabelas auxiliares'!$A$237,"CUSTEIO",IF(Q535='Tabelas auxiliares'!$A$236,"INVESTIMENTO","ERRO - VERIFICAR"))))</f>
        <v/>
      </c>
      <c r="S535" s="66"/>
    </row>
    <row r="536" spans="17:19" x14ac:dyDescent="0.25">
      <c r="Q536" s="51" t="str">
        <f t="shared" si="8"/>
        <v/>
      </c>
      <c r="R536" s="51" t="str">
        <f>IF(M536="","",IF(AND(M536&lt;&gt;'Tabelas auxiliares'!$B$236,M536&lt;&gt;'Tabelas auxiliares'!$B$237,M536&lt;&gt;'Tabelas auxiliares'!$C$236,M536&lt;&gt;'Tabelas auxiliares'!$C$237),"FOLHA DE PESSOAL",IF(Q536='Tabelas auxiliares'!$A$237,"CUSTEIO",IF(Q536='Tabelas auxiliares'!$A$236,"INVESTIMENTO","ERRO - VERIFICAR"))))</f>
        <v/>
      </c>
      <c r="S536" s="66"/>
    </row>
    <row r="537" spans="17:19" x14ac:dyDescent="0.25">
      <c r="Q537" s="51" t="str">
        <f t="shared" si="8"/>
        <v/>
      </c>
      <c r="R537" s="51" t="str">
        <f>IF(M537="","",IF(AND(M537&lt;&gt;'Tabelas auxiliares'!$B$236,M537&lt;&gt;'Tabelas auxiliares'!$B$237,M537&lt;&gt;'Tabelas auxiliares'!$C$236,M537&lt;&gt;'Tabelas auxiliares'!$C$237),"FOLHA DE PESSOAL",IF(Q537='Tabelas auxiliares'!$A$237,"CUSTEIO",IF(Q537='Tabelas auxiliares'!$A$236,"INVESTIMENTO","ERRO - VERIFICAR"))))</f>
        <v/>
      </c>
      <c r="S537" s="66"/>
    </row>
    <row r="538" spans="17:19" x14ac:dyDescent="0.25">
      <c r="Q538" s="51" t="str">
        <f t="shared" si="8"/>
        <v/>
      </c>
      <c r="R538" s="51" t="str">
        <f>IF(M538="","",IF(AND(M538&lt;&gt;'Tabelas auxiliares'!$B$236,M538&lt;&gt;'Tabelas auxiliares'!$B$237,M538&lt;&gt;'Tabelas auxiliares'!$C$236,M538&lt;&gt;'Tabelas auxiliares'!$C$237),"FOLHA DE PESSOAL",IF(Q538='Tabelas auxiliares'!$A$237,"CUSTEIO",IF(Q538='Tabelas auxiliares'!$A$236,"INVESTIMENTO","ERRO - VERIFICAR"))))</f>
        <v/>
      </c>
      <c r="S538" s="66"/>
    </row>
    <row r="539" spans="17:19" x14ac:dyDescent="0.25">
      <c r="Q539" s="51" t="str">
        <f t="shared" si="8"/>
        <v/>
      </c>
      <c r="R539" s="51" t="str">
        <f>IF(M539="","",IF(AND(M539&lt;&gt;'Tabelas auxiliares'!$B$236,M539&lt;&gt;'Tabelas auxiliares'!$B$237,M539&lt;&gt;'Tabelas auxiliares'!$C$236,M539&lt;&gt;'Tabelas auxiliares'!$C$237),"FOLHA DE PESSOAL",IF(Q539='Tabelas auxiliares'!$A$237,"CUSTEIO",IF(Q539='Tabelas auxiliares'!$A$236,"INVESTIMENTO","ERRO - VERIFICAR"))))</f>
        <v/>
      </c>
      <c r="S539" s="66"/>
    </row>
    <row r="540" spans="17:19" x14ac:dyDescent="0.25">
      <c r="Q540" s="51" t="str">
        <f t="shared" si="8"/>
        <v/>
      </c>
      <c r="R540" s="51" t="str">
        <f>IF(M540="","",IF(AND(M540&lt;&gt;'Tabelas auxiliares'!$B$236,M540&lt;&gt;'Tabelas auxiliares'!$B$237,M540&lt;&gt;'Tabelas auxiliares'!$C$236,M540&lt;&gt;'Tabelas auxiliares'!$C$237),"FOLHA DE PESSOAL",IF(Q540='Tabelas auxiliares'!$A$237,"CUSTEIO",IF(Q540='Tabelas auxiliares'!$A$236,"INVESTIMENTO","ERRO - VERIFICAR"))))</f>
        <v/>
      </c>
      <c r="S540" s="66"/>
    </row>
    <row r="541" spans="17:19" x14ac:dyDescent="0.25">
      <c r="Q541" s="51" t="str">
        <f t="shared" si="8"/>
        <v/>
      </c>
      <c r="R541" s="51" t="str">
        <f>IF(M541="","",IF(AND(M541&lt;&gt;'Tabelas auxiliares'!$B$236,M541&lt;&gt;'Tabelas auxiliares'!$B$237,M541&lt;&gt;'Tabelas auxiliares'!$C$236,M541&lt;&gt;'Tabelas auxiliares'!$C$237),"FOLHA DE PESSOAL",IF(Q541='Tabelas auxiliares'!$A$237,"CUSTEIO",IF(Q541='Tabelas auxiliares'!$A$236,"INVESTIMENTO","ERRO - VERIFICAR"))))</f>
        <v/>
      </c>
      <c r="S541" s="66"/>
    </row>
    <row r="542" spans="17:19" x14ac:dyDescent="0.25">
      <c r="Q542" s="51" t="str">
        <f t="shared" si="8"/>
        <v/>
      </c>
      <c r="R542" s="51" t="str">
        <f>IF(M542="","",IF(AND(M542&lt;&gt;'Tabelas auxiliares'!$B$236,M542&lt;&gt;'Tabelas auxiliares'!$B$237,M542&lt;&gt;'Tabelas auxiliares'!$C$236,M542&lt;&gt;'Tabelas auxiliares'!$C$237),"FOLHA DE PESSOAL",IF(Q542='Tabelas auxiliares'!$A$237,"CUSTEIO",IF(Q542='Tabelas auxiliares'!$A$236,"INVESTIMENTO","ERRO - VERIFICAR"))))</f>
        <v/>
      </c>
      <c r="S542" s="66"/>
    </row>
    <row r="543" spans="17:19" x14ac:dyDescent="0.25">
      <c r="Q543" s="51" t="str">
        <f t="shared" si="8"/>
        <v/>
      </c>
      <c r="R543" s="51" t="str">
        <f>IF(M543="","",IF(AND(M543&lt;&gt;'Tabelas auxiliares'!$B$236,M543&lt;&gt;'Tabelas auxiliares'!$B$237,M543&lt;&gt;'Tabelas auxiliares'!$C$236,M543&lt;&gt;'Tabelas auxiliares'!$C$237),"FOLHA DE PESSOAL",IF(Q543='Tabelas auxiliares'!$A$237,"CUSTEIO",IF(Q543='Tabelas auxiliares'!$A$236,"INVESTIMENTO","ERRO - VERIFICAR"))))</f>
        <v/>
      </c>
      <c r="S543" s="66"/>
    </row>
    <row r="544" spans="17:19" x14ac:dyDescent="0.25">
      <c r="Q544" s="51" t="str">
        <f t="shared" si="8"/>
        <v/>
      </c>
      <c r="R544" s="51" t="str">
        <f>IF(M544="","",IF(AND(M544&lt;&gt;'Tabelas auxiliares'!$B$236,M544&lt;&gt;'Tabelas auxiliares'!$B$237,M544&lt;&gt;'Tabelas auxiliares'!$C$236,M544&lt;&gt;'Tabelas auxiliares'!$C$237),"FOLHA DE PESSOAL",IF(Q544='Tabelas auxiliares'!$A$237,"CUSTEIO",IF(Q544='Tabelas auxiliares'!$A$236,"INVESTIMENTO","ERRO - VERIFICAR"))))</f>
        <v/>
      </c>
      <c r="S544" s="66"/>
    </row>
    <row r="545" spans="17:19" x14ac:dyDescent="0.25">
      <c r="Q545" s="51" t="str">
        <f t="shared" si="8"/>
        <v/>
      </c>
      <c r="R545" s="51" t="str">
        <f>IF(M545="","",IF(AND(M545&lt;&gt;'Tabelas auxiliares'!$B$236,M545&lt;&gt;'Tabelas auxiliares'!$B$237,M545&lt;&gt;'Tabelas auxiliares'!$C$236,M545&lt;&gt;'Tabelas auxiliares'!$C$237),"FOLHA DE PESSOAL",IF(Q545='Tabelas auxiliares'!$A$237,"CUSTEIO",IF(Q545='Tabelas auxiliares'!$A$236,"INVESTIMENTO","ERRO - VERIFICAR"))))</f>
        <v/>
      </c>
      <c r="S545" s="66"/>
    </row>
    <row r="546" spans="17:19" x14ac:dyDescent="0.25">
      <c r="Q546" s="51" t="str">
        <f t="shared" si="8"/>
        <v/>
      </c>
      <c r="R546" s="51" t="str">
        <f>IF(M546="","",IF(AND(M546&lt;&gt;'Tabelas auxiliares'!$B$236,M546&lt;&gt;'Tabelas auxiliares'!$B$237,M546&lt;&gt;'Tabelas auxiliares'!$C$236,M546&lt;&gt;'Tabelas auxiliares'!$C$237),"FOLHA DE PESSOAL",IF(Q546='Tabelas auxiliares'!$A$237,"CUSTEIO",IF(Q546='Tabelas auxiliares'!$A$236,"INVESTIMENTO","ERRO - VERIFICAR"))))</f>
        <v/>
      </c>
      <c r="S546" s="66"/>
    </row>
    <row r="547" spans="17:19" x14ac:dyDescent="0.25">
      <c r="Q547" s="51" t="str">
        <f t="shared" si="8"/>
        <v/>
      </c>
      <c r="R547" s="51" t="str">
        <f>IF(M547="","",IF(AND(M547&lt;&gt;'Tabelas auxiliares'!$B$236,M547&lt;&gt;'Tabelas auxiliares'!$B$237,M547&lt;&gt;'Tabelas auxiliares'!$C$236,M547&lt;&gt;'Tabelas auxiliares'!$C$237),"FOLHA DE PESSOAL",IF(Q547='Tabelas auxiliares'!$A$237,"CUSTEIO",IF(Q547='Tabelas auxiliares'!$A$236,"INVESTIMENTO","ERRO - VERIFICAR"))))</f>
        <v/>
      </c>
      <c r="S547" s="66"/>
    </row>
    <row r="548" spans="17:19" x14ac:dyDescent="0.25">
      <c r="Q548" s="51" t="str">
        <f t="shared" si="8"/>
        <v/>
      </c>
      <c r="R548" s="51" t="str">
        <f>IF(M548="","",IF(AND(M548&lt;&gt;'Tabelas auxiliares'!$B$236,M548&lt;&gt;'Tabelas auxiliares'!$B$237,M548&lt;&gt;'Tabelas auxiliares'!$C$236,M548&lt;&gt;'Tabelas auxiliares'!$C$237),"FOLHA DE PESSOAL",IF(Q548='Tabelas auxiliares'!$A$237,"CUSTEIO",IF(Q548='Tabelas auxiliares'!$A$236,"INVESTIMENTO","ERRO - VERIFICAR"))))</f>
        <v/>
      </c>
      <c r="S548" s="66"/>
    </row>
    <row r="549" spans="17:19" x14ac:dyDescent="0.25">
      <c r="Q549" s="51" t="str">
        <f t="shared" si="8"/>
        <v/>
      </c>
      <c r="R549" s="51" t="str">
        <f>IF(M549="","",IF(AND(M549&lt;&gt;'Tabelas auxiliares'!$B$236,M549&lt;&gt;'Tabelas auxiliares'!$B$237,M549&lt;&gt;'Tabelas auxiliares'!$C$236,M549&lt;&gt;'Tabelas auxiliares'!$C$237),"FOLHA DE PESSOAL",IF(Q549='Tabelas auxiliares'!$A$237,"CUSTEIO",IF(Q549='Tabelas auxiliares'!$A$236,"INVESTIMENTO","ERRO - VERIFICAR"))))</f>
        <v/>
      </c>
      <c r="S549" s="66"/>
    </row>
    <row r="550" spans="17:19" x14ac:dyDescent="0.25">
      <c r="Q550" s="51" t="str">
        <f t="shared" si="8"/>
        <v/>
      </c>
      <c r="R550" s="51" t="str">
        <f>IF(M550="","",IF(AND(M550&lt;&gt;'Tabelas auxiliares'!$B$236,M550&lt;&gt;'Tabelas auxiliares'!$B$237,M550&lt;&gt;'Tabelas auxiliares'!$C$236,M550&lt;&gt;'Tabelas auxiliares'!$C$237),"FOLHA DE PESSOAL",IF(Q550='Tabelas auxiliares'!$A$237,"CUSTEIO",IF(Q550='Tabelas auxiliares'!$A$236,"INVESTIMENTO","ERRO - VERIFICAR"))))</f>
        <v/>
      </c>
      <c r="S550" s="66"/>
    </row>
    <row r="551" spans="17:19" x14ac:dyDescent="0.25">
      <c r="Q551" s="51" t="str">
        <f t="shared" si="8"/>
        <v/>
      </c>
      <c r="R551" s="51" t="str">
        <f>IF(M551="","",IF(AND(M551&lt;&gt;'Tabelas auxiliares'!$B$236,M551&lt;&gt;'Tabelas auxiliares'!$B$237,M551&lt;&gt;'Tabelas auxiliares'!$C$236,M551&lt;&gt;'Tabelas auxiliares'!$C$237),"FOLHA DE PESSOAL",IF(Q551='Tabelas auxiliares'!$A$237,"CUSTEIO",IF(Q551='Tabelas auxiliares'!$A$236,"INVESTIMENTO","ERRO - VERIFICAR"))))</f>
        <v/>
      </c>
      <c r="S551" s="66"/>
    </row>
    <row r="552" spans="17:19" x14ac:dyDescent="0.25">
      <c r="Q552" s="51" t="str">
        <f t="shared" si="8"/>
        <v/>
      </c>
      <c r="R552" s="51" t="str">
        <f>IF(M552="","",IF(AND(M552&lt;&gt;'Tabelas auxiliares'!$B$236,M552&lt;&gt;'Tabelas auxiliares'!$B$237,M552&lt;&gt;'Tabelas auxiliares'!$C$236,M552&lt;&gt;'Tabelas auxiliares'!$C$237),"FOLHA DE PESSOAL",IF(Q552='Tabelas auxiliares'!$A$237,"CUSTEIO",IF(Q552='Tabelas auxiliares'!$A$236,"INVESTIMENTO","ERRO - VERIFICAR"))))</f>
        <v/>
      </c>
      <c r="S552" s="66"/>
    </row>
    <row r="553" spans="17:19" x14ac:dyDescent="0.25">
      <c r="Q553" s="51" t="str">
        <f t="shared" si="8"/>
        <v/>
      </c>
      <c r="R553" s="51" t="str">
        <f>IF(M553="","",IF(AND(M553&lt;&gt;'Tabelas auxiliares'!$B$236,M553&lt;&gt;'Tabelas auxiliares'!$B$237,M553&lt;&gt;'Tabelas auxiliares'!$C$236,M553&lt;&gt;'Tabelas auxiliares'!$C$237),"FOLHA DE PESSOAL",IF(Q553='Tabelas auxiliares'!$A$237,"CUSTEIO",IF(Q553='Tabelas auxiliares'!$A$236,"INVESTIMENTO","ERRO - VERIFICAR"))))</f>
        <v/>
      </c>
      <c r="S553" s="66"/>
    </row>
    <row r="554" spans="17:19" x14ac:dyDescent="0.25">
      <c r="Q554" s="51" t="str">
        <f t="shared" si="8"/>
        <v/>
      </c>
      <c r="R554" s="51" t="str">
        <f>IF(M554="","",IF(AND(M554&lt;&gt;'Tabelas auxiliares'!$B$236,M554&lt;&gt;'Tabelas auxiliares'!$B$237,M554&lt;&gt;'Tabelas auxiliares'!$C$236,M554&lt;&gt;'Tabelas auxiliares'!$C$237),"FOLHA DE PESSOAL",IF(Q554='Tabelas auxiliares'!$A$237,"CUSTEIO",IF(Q554='Tabelas auxiliares'!$A$236,"INVESTIMENTO","ERRO - VERIFICAR"))))</f>
        <v/>
      </c>
      <c r="S554" s="66"/>
    </row>
    <row r="555" spans="17:19" x14ac:dyDescent="0.25">
      <c r="Q555" s="51" t="str">
        <f t="shared" si="8"/>
        <v/>
      </c>
      <c r="R555" s="51" t="str">
        <f>IF(M555="","",IF(AND(M555&lt;&gt;'Tabelas auxiliares'!$B$236,M555&lt;&gt;'Tabelas auxiliares'!$B$237,M555&lt;&gt;'Tabelas auxiliares'!$C$236,M555&lt;&gt;'Tabelas auxiliares'!$C$237),"FOLHA DE PESSOAL",IF(Q555='Tabelas auxiliares'!$A$237,"CUSTEIO",IF(Q555='Tabelas auxiliares'!$A$236,"INVESTIMENTO","ERRO - VERIFICAR"))))</f>
        <v/>
      </c>
      <c r="S555" s="66"/>
    </row>
    <row r="556" spans="17:19" x14ac:dyDescent="0.25">
      <c r="Q556" s="51" t="str">
        <f t="shared" si="8"/>
        <v/>
      </c>
      <c r="R556" s="51" t="str">
        <f>IF(M556="","",IF(AND(M556&lt;&gt;'Tabelas auxiliares'!$B$236,M556&lt;&gt;'Tabelas auxiliares'!$B$237,M556&lt;&gt;'Tabelas auxiliares'!$C$236,M556&lt;&gt;'Tabelas auxiliares'!$C$237),"FOLHA DE PESSOAL",IF(Q556='Tabelas auxiliares'!$A$237,"CUSTEIO",IF(Q556='Tabelas auxiliares'!$A$236,"INVESTIMENTO","ERRO - VERIFICAR"))))</f>
        <v/>
      </c>
      <c r="S556" s="66"/>
    </row>
    <row r="557" spans="17:19" x14ac:dyDescent="0.25">
      <c r="Q557" s="51" t="str">
        <f t="shared" si="8"/>
        <v/>
      </c>
      <c r="R557" s="51" t="str">
        <f>IF(M557="","",IF(AND(M557&lt;&gt;'Tabelas auxiliares'!$B$236,M557&lt;&gt;'Tabelas auxiliares'!$B$237,M557&lt;&gt;'Tabelas auxiliares'!$C$236,M557&lt;&gt;'Tabelas auxiliares'!$C$237),"FOLHA DE PESSOAL",IF(Q557='Tabelas auxiliares'!$A$237,"CUSTEIO",IF(Q557='Tabelas auxiliares'!$A$236,"INVESTIMENTO","ERRO - VERIFICAR"))))</f>
        <v/>
      </c>
      <c r="S557" s="66"/>
    </row>
    <row r="558" spans="17:19" x14ac:dyDescent="0.25">
      <c r="Q558" s="51" t="str">
        <f t="shared" si="8"/>
        <v/>
      </c>
      <c r="R558" s="51" t="str">
        <f>IF(M558="","",IF(AND(M558&lt;&gt;'Tabelas auxiliares'!$B$236,M558&lt;&gt;'Tabelas auxiliares'!$B$237,M558&lt;&gt;'Tabelas auxiliares'!$C$236,M558&lt;&gt;'Tabelas auxiliares'!$C$237),"FOLHA DE PESSOAL",IF(Q558='Tabelas auxiliares'!$A$237,"CUSTEIO",IF(Q558='Tabelas auxiliares'!$A$236,"INVESTIMENTO","ERRO - VERIFICAR"))))</f>
        <v/>
      </c>
      <c r="S558" s="66"/>
    </row>
    <row r="559" spans="17:19" x14ac:dyDescent="0.25">
      <c r="Q559" s="51" t="str">
        <f t="shared" si="8"/>
        <v/>
      </c>
      <c r="R559" s="51" t="str">
        <f>IF(M559="","",IF(AND(M559&lt;&gt;'Tabelas auxiliares'!$B$236,M559&lt;&gt;'Tabelas auxiliares'!$B$237,M559&lt;&gt;'Tabelas auxiliares'!$C$236,M559&lt;&gt;'Tabelas auxiliares'!$C$237),"FOLHA DE PESSOAL",IF(Q559='Tabelas auxiliares'!$A$237,"CUSTEIO",IF(Q559='Tabelas auxiliares'!$A$236,"INVESTIMENTO","ERRO - VERIFICAR"))))</f>
        <v/>
      </c>
      <c r="S559" s="66"/>
    </row>
    <row r="560" spans="17:19" x14ac:dyDescent="0.25">
      <c r="Q560" s="51" t="str">
        <f t="shared" si="8"/>
        <v/>
      </c>
      <c r="R560" s="51" t="str">
        <f>IF(M560="","",IF(AND(M560&lt;&gt;'Tabelas auxiliares'!$B$236,M560&lt;&gt;'Tabelas auxiliares'!$B$237,M560&lt;&gt;'Tabelas auxiliares'!$C$236,M560&lt;&gt;'Tabelas auxiliares'!$C$237),"FOLHA DE PESSOAL",IF(Q560='Tabelas auxiliares'!$A$237,"CUSTEIO",IF(Q560='Tabelas auxiliares'!$A$236,"INVESTIMENTO","ERRO - VERIFICAR"))))</f>
        <v/>
      </c>
      <c r="S560" s="66"/>
    </row>
    <row r="561" spans="17:19" x14ac:dyDescent="0.25">
      <c r="Q561" s="51" t="str">
        <f t="shared" si="8"/>
        <v/>
      </c>
      <c r="R561" s="51" t="str">
        <f>IF(M561="","",IF(AND(M561&lt;&gt;'Tabelas auxiliares'!$B$236,M561&lt;&gt;'Tabelas auxiliares'!$B$237,M561&lt;&gt;'Tabelas auxiliares'!$C$236,M561&lt;&gt;'Tabelas auxiliares'!$C$237),"FOLHA DE PESSOAL",IF(Q561='Tabelas auxiliares'!$A$237,"CUSTEIO",IF(Q561='Tabelas auxiliares'!$A$236,"INVESTIMENTO","ERRO - VERIFICAR"))))</f>
        <v/>
      </c>
      <c r="S561" s="66"/>
    </row>
    <row r="562" spans="17:19" x14ac:dyDescent="0.25">
      <c r="Q562" s="51" t="str">
        <f t="shared" si="8"/>
        <v/>
      </c>
      <c r="R562" s="51" t="str">
        <f>IF(M562="","",IF(AND(M562&lt;&gt;'Tabelas auxiliares'!$B$236,M562&lt;&gt;'Tabelas auxiliares'!$B$237,M562&lt;&gt;'Tabelas auxiliares'!$C$236,M562&lt;&gt;'Tabelas auxiliares'!$C$237),"FOLHA DE PESSOAL",IF(Q562='Tabelas auxiliares'!$A$237,"CUSTEIO",IF(Q562='Tabelas auxiliares'!$A$236,"INVESTIMENTO","ERRO - VERIFICAR"))))</f>
        <v/>
      </c>
      <c r="S562" s="66"/>
    </row>
    <row r="563" spans="17:19" x14ac:dyDescent="0.25">
      <c r="Q563" s="51" t="str">
        <f t="shared" si="8"/>
        <v/>
      </c>
      <c r="R563" s="51" t="str">
        <f>IF(M563="","",IF(AND(M563&lt;&gt;'Tabelas auxiliares'!$B$236,M563&lt;&gt;'Tabelas auxiliares'!$B$237,M563&lt;&gt;'Tabelas auxiliares'!$C$236,M563&lt;&gt;'Tabelas auxiliares'!$C$237),"FOLHA DE PESSOAL",IF(Q563='Tabelas auxiliares'!$A$237,"CUSTEIO",IF(Q563='Tabelas auxiliares'!$A$236,"INVESTIMENTO","ERRO - VERIFICAR"))))</f>
        <v/>
      </c>
      <c r="S563" s="66"/>
    </row>
    <row r="564" spans="17:19" x14ac:dyDescent="0.25">
      <c r="Q564" s="51" t="str">
        <f t="shared" si="8"/>
        <v/>
      </c>
      <c r="R564" s="51" t="str">
        <f>IF(M564="","",IF(AND(M564&lt;&gt;'Tabelas auxiliares'!$B$236,M564&lt;&gt;'Tabelas auxiliares'!$B$237,M564&lt;&gt;'Tabelas auxiliares'!$C$236,M564&lt;&gt;'Tabelas auxiliares'!$C$237),"FOLHA DE PESSOAL",IF(Q564='Tabelas auxiliares'!$A$237,"CUSTEIO",IF(Q564='Tabelas auxiliares'!$A$236,"INVESTIMENTO","ERRO - VERIFICAR"))))</f>
        <v/>
      </c>
      <c r="S564" s="66"/>
    </row>
    <row r="565" spans="17:19" x14ac:dyDescent="0.25">
      <c r="Q565" s="51" t="str">
        <f t="shared" si="8"/>
        <v/>
      </c>
      <c r="R565" s="51" t="str">
        <f>IF(M565="","",IF(AND(M565&lt;&gt;'Tabelas auxiliares'!$B$236,M565&lt;&gt;'Tabelas auxiliares'!$B$237,M565&lt;&gt;'Tabelas auxiliares'!$C$236,M565&lt;&gt;'Tabelas auxiliares'!$C$237),"FOLHA DE PESSOAL",IF(Q565='Tabelas auxiliares'!$A$237,"CUSTEIO",IF(Q565='Tabelas auxiliares'!$A$236,"INVESTIMENTO","ERRO - VERIFICAR"))))</f>
        <v/>
      </c>
      <c r="S565" s="66"/>
    </row>
    <row r="566" spans="17:19" x14ac:dyDescent="0.25">
      <c r="Q566" s="51" t="str">
        <f t="shared" si="8"/>
        <v/>
      </c>
      <c r="R566" s="51" t="str">
        <f>IF(M566="","",IF(AND(M566&lt;&gt;'Tabelas auxiliares'!$B$236,M566&lt;&gt;'Tabelas auxiliares'!$B$237,M566&lt;&gt;'Tabelas auxiliares'!$C$236,M566&lt;&gt;'Tabelas auxiliares'!$C$237),"FOLHA DE PESSOAL",IF(Q566='Tabelas auxiliares'!$A$237,"CUSTEIO",IF(Q566='Tabelas auxiliares'!$A$236,"INVESTIMENTO","ERRO - VERIFICAR"))))</f>
        <v/>
      </c>
      <c r="S566" s="66"/>
    </row>
    <row r="567" spans="17:19" x14ac:dyDescent="0.25">
      <c r="Q567" s="51" t="str">
        <f t="shared" si="8"/>
        <v/>
      </c>
      <c r="R567" s="51" t="str">
        <f>IF(M567="","",IF(AND(M567&lt;&gt;'Tabelas auxiliares'!$B$236,M567&lt;&gt;'Tabelas auxiliares'!$B$237,M567&lt;&gt;'Tabelas auxiliares'!$C$236,M567&lt;&gt;'Tabelas auxiliares'!$C$237),"FOLHA DE PESSOAL",IF(Q567='Tabelas auxiliares'!$A$237,"CUSTEIO",IF(Q567='Tabelas auxiliares'!$A$236,"INVESTIMENTO","ERRO - VERIFICAR"))))</f>
        <v/>
      </c>
      <c r="S567" s="66"/>
    </row>
    <row r="568" spans="17:19" x14ac:dyDescent="0.25">
      <c r="Q568" s="51" t="str">
        <f t="shared" si="8"/>
        <v/>
      </c>
      <c r="R568" s="51" t="str">
        <f>IF(M568="","",IF(AND(M568&lt;&gt;'Tabelas auxiliares'!$B$236,M568&lt;&gt;'Tabelas auxiliares'!$B$237,M568&lt;&gt;'Tabelas auxiliares'!$C$236,M568&lt;&gt;'Tabelas auxiliares'!$C$237),"FOLHA DE PESSOAL",IF(Q568='Tabelas auxiliares'!$A$237,"CUSTEIO",IF(Q568='Tabelas auxiliares'!$A$236,"INVESTIMENTO","ERRO - VERIFICAR"))))</f>
        <v/>
      </c>
      <c r="S568" s="66"/>
    </row>
    <row r="569" spans="17:19" x14ac:dyDescent="0.25">
      <c r="Q569" s="51" t="str">
        <f t="shared" si="8"/>
        <v/>
      </c>
      <c r="R569" s="51" t="str">
        <f>IF(M569="","",IF(AND(M569&lt;&gt;'Tabelas auxiliares'!$B$236,M569&lt;&gt;'Tabelas auxiliares'!$B$237,M569&lt;&gt;'Tabelas auxiliares'!$C$236,M569&lt;&gt;'Tabelas auxiliares'!$C$237),"FOLHA DE PESSOAL",IF(Q569='Tabelas auxiliares'!$A$237,"CUSTEIO",IF(Q569='Tabelas auxiliares'!$A$236,"INVESTIMENTO","ERRO - VERIFICAR"))))</f>
        <v/>
      </c>
      <c r="S569" s="66"/>
    </row>
    <row r="570" spans="17:19" x14ac:dyDescent="0.25">
      <c r="Q570" s="51" t="str">
        <f t="shared" si="8"/>
        <v/>
      </c>
      <c r="R570" s="51" t="str">
        <f>IF(M570="","",IF(AND(M570&lt;&gt;'Tabelas auxiliares'!$B$236,M570&lt;&gt;'Tabelas auxiliares'!$B$237,M570&lt;&gt;'Tabelas auxiliares'!$C$236,M570&lt;&gt;'Tabelas auxiliares'!$C$237),"FOLHA DE PESSOAL",IF(Q570='Tabelas auxiliares'!$A$237,"CUSTEIO",IF(Q570='Tabelas auxiliares'!$A$236,"INVESTIMENTO","ERRO - VERIFICAR"))))</f>
        <v/>
      </c>
      <c r="S570" s="66"/>
    </row>
    <row r="571" spans="17:19" x14ac:dyDescent="0.25">
      <c r="Q571" s="51" t="str">
        <f t="shared" si="8"/>
        <v/>
      </c>
      <c r="R571" s="51" t="str">
        <f>IF(M571="","",IF(AND(M571&lt;&gt;'Tabelas auxiliares'!$B$236,M571&lt;&gt;'Tabelas auxiliares'!$B$237,M571&lt;&gt;'Tabelas auxiliares'!$C$236,M571&lt;&gt;'Tabelas auxiliares'!$C$237),"FOLHA DE PESSOAL",IF(Q571='Tabelas auxiliares'!$A$237,"CUSTEIO",IF(Q571='Tabelas auxiliares'!$A$236,"INVESTIMENTO","ERRO - VERIFICAR"))))</f>
        <v/>
      </c>
      <c r="S571" s="66"/>
    </row>
    <row r="572" spans="17:19" x14ac:dyDescent="0.25">
      <c r="Q572" s="51" t="str">
        <f t="shared" si="8"/>
        <v/>
      </c>
      <c r="R572" s="51" t="str">
        <f>IF(M572="","",IF(AND(M572&lt;&gt;'Tabelas auxiliares'!$B$236,M572&lt;&gt;'Tabelas auxiliares'!$B$237,M572&lt;&gt;'Tabelas auxiliares'!$C$236,M572&lt;&gt;'Tabelas auxiliares'!$C$237),"FOLHA DE PESSOAL",IF(Q572='Tabelas auxiliares'!$A$237,"CUSTEIO",IF(Q572='Tabelas auxiliares'!$A$236,"INVESTIMENTO","ERRO - VERIFICAR"))))</f>
        <v/>
      </c>
      <c r="S572" s="66"/>
    </row>
    <row r="573" spans="17:19" x14ac:dyDescent="0.25">
      <c r="Q573" s="51" t="str">
        <f t="shared" si="8"/>
        <v/>
      </c>
      <c r="R573" s="51" t="str">
        <f>IF(M573="","",IF(AND(M573&lt;&gt;'Tabelas auxiliares'!$B$236,M573&lt;&gt;'Tabelas auxiliares'!$B$237,M573&lt;&gt;'Tabelas auxiliares'!$C$236,M573&lt;&gt;'Tabelas auxiliares'!$C$237),"FOLHA DE PESSOAL",IF(Q573='Tabelas auxiliares'!$A$237,"CUSTEIO",IF(Q573='Tabelas auxiliares'!$A$236,"INVESTIMENTO","ERRO - VERIFICAR"))))</f>
        <v/>
      </c>
      <c r="S573" s="66"/>
    </row>
    <row r="574" spans="17:19" x14ac:dyDescent="0.25">
      <c r="Q574" s="51" t="str">
        <f t="shared" si="8"/>
        <v/>
      </c>
      <c r="R574" s="51" t="str">
        <f>IF(M574="","",IF(AND(M574&lt;&gt;'Tabelas auxiliares'!$B$236,M574&lt;&gt;'Tabelas auxiliares'!$B$237,M574&lt;&gt;'Tabelas auxiliares'!$C$236,M574&lt;&gt;'Tabelas auxiliares'!$C$237),"FOLHA DE PESSOAL",IF(Q574='Tabelas auxiliares'!$A$237,"CUSTEIO",IF(Q574='Tabelas auxiliares'!$A$236,"INVESTIMENTO","ERRO - VERIFICAR"))))</f>
        <v/>
      </c>
      <c r="S574" s="66"/>
    </row>
    <row r="575" spans="17:19" x14ac:dyDescent="0.25">
      <c r="Q575" s="51" t="str">
        <f t="shared" si="8"/>
        <v/>
      </c>
      <c r="R575" s="51" t="str">
        <f>IF(M575="","",IF(AND(M575&lt;&gt;'Tabelas auxiliares'!$B$236,M575&lt;&gt;'Tabelas auxiliares'!$B$237,M575&lt;&gt;'Tabelas auxiliares'!$C$236,M575&lt;&gt;'Tabelas auxiliares'!$C$237),"FOLHA DE PESSOAL",IF(Q575='Tabelas auxiliares'!$A$237,"CUSTEIO",IF(Q575='Tabelas auxiliares'!$A$236,"INVESTIMENTO","ERRO - VERIFICAR"))))</f>
        <v/>
      </c>
      <c r="S575" s="66"/>
    </row>
    <row r="576" spans="17:19" x14ac:dyDescent="0.25">
      <c r="Q576" s="51" t="str">
        <f t="shared" si="8"/>
        <v/>
      </c>
      <c r="R576" s="51" t="str">
        <f>IF(M576="","",IF(AND(M576&lt;&gt;'Tabelas auxiliares'!$B$236,M576&lt;&gt;'Tabelas auxiliares'!$B$237,M576&lt;&gt;'Tabelas auxiliares'!$C$236,M576&lt;&gt;'Tabelas auxiliares'!$C$237),"FOLHA DE PESSOAL",IF(Q576='Tabelas auxiliares'!$A$237,"CUSTEIO",IF(Q576='Tabelas auxiliares'!$A$236,"INVESTIMENTO","ERRO - VERIFICAR"))))</f>
        <v/>
      </c>
      <c r="S576" s="66"/>
    </row>
    <row r="577" spans="17:19" x14ac:dyDescent="0.25">
      <c r="Q577" s="51" t="str">
        <f t="shared" si="8"/>
        <v/>
      </c>
      <c r="R577" s="51" t="str">
        <f>IF(M577="","",IF(AND(M577&lt;&gt;'Tabelas auxiliares'!$B$236,M577&lt;&gt;'Tabelas auxiliares'!$B$237,M577&lt;&gt;'Tabelas auxiliares'!$C$236,M577&lt;&gt;'Tabelas auxiliares'!$C$237),"FOLHA DE PESSOAL",IF(Q577='Tabelas auxiliares'!$A$237,"CUSTEIO",IF(Q577='Tabelas auxiliares'!$A$236,"INVESTIMENTO","ERRO - VERIFICAR"))))</f>
        <v/>
      </c>
      <c r="S577" s="66"/>
    </row>
    <row r="578" spans="17:19" x14ac:dyDescent="0.25">
      <c r="Q578" s="51" t="str">
        <f t="shared" si="8"/>
        <v/>
      </c>
      <c r="R578" s="51" t="str">
        <f>IF(M578="","",IF(AND(M578&lt;&gt;'Tabelas auxiliares'!$B$236,M578&lt;&gt;'Tabelas auxiliares'!$B$237,M578&lt;&gt;'Tabelas auxiliares'!$C$236,M578&lt;&gt;'Tabelas auxiliares'!$C$237),"FOLHA DE PESSOAL",IF(Q578='Tabelas auxiliares'!$A$237,"CUSTEIO",IF(Q578='Tabelas auxiliares'!$A$236,"INVESTIMENTO","ERRO - VERIFICAR"))))</f>
        <v/>
      </c>
      <c r="S578" s="66"/>
    </row>
    <row r="579" spans="17:19" x14ac:dyDescent="0.25">
      <c r="Q579" s="51" t="str">
        <f t="shared" si="8"/>
        <v/>
      </c>
      <c r="R579" s="51" t="str">
        <f>IF(M579="","",IF(AND(M579&lt;&gt;'Tabelas auxiliares'!$B$236,M579&lt;&gt;'Tabelas auxiliares'!$B$237,M579&lt;&gt;'Tabelas auxiliares'!$C$236,M579&lt;&gt;'Tabelas auxiliares'!$C$237),"FOLHA DE PESSOAL",IF(Q579='Tabelas auxiliares'!$A$237,"CUSTEIO",IF(Q579='Tabelas auxiliares'!$A$236,"INVESTIMENTO","ERRO - VERIFICAR"))))</f>
        <v/>
      </c>
      <c r="S579" s="66"/>
    </row>
    <row r="580" spans="17:19" x14ac:dyDescent="0.25">
      <c r="Q580" s="51" t="str">
        <f t="shared" ref="Q580:Q643" si="9">LEFT(O580,1)</f>
        <v/>
      </c>
      <c r="R580" s="51" t="str">
        <f>IF(M580="","",IF(AND(M580&lt;&gt;'Tabelas auxiliares'!$B$236,M580&lt;&gt;'Tabelas auxiliares'!$B$237,M580&lt;&gt;'Tabelas auxiliares'!$C$236,M580&lt;&gt;'Tabelas auxiliares'!$C$237),"FOLHA DE PESSOAL",IF(Q580='Tabelas auxiliares'!$A$237,"CUSTEIO",IF(Q580='Tabelas auxiliares'!$A$236,"INVESTIMENTO","ERRO - VERIFICAR"))))</f>
        <v/>
      </c>
      <c r="S580" s="66"/>
    </row>
    <row r="581" spans="17:19" x14ac:dyDescent="0.25">
      <c r="Q581" s="51" t="str">
        <f t="shared" si="9"/>
        <v/>
      </c>
      <c r="R581" s="51" t="str">
        <f>IF(M581="","",IF(AND(M581&lt;&gt;'Tabelas auxiliares'!$B$236,M581&lt;&gt;'Tabelas auxiliares'!$B$237,M581&lt;&gt;'Tabelas auxiliares'!$C$236,M581&lt;&gt;'Tabelas auxiliares'!$C$237),"FOLHA DE PESSOAL",IF(Q581='Tabelas auxiliares'!$A$237,"CUSTEIO",IF(Q581='Tabelas auxiliares'!$A$236,"INVESTIMENTO","ERRO - VERIFICAR"))))</f>
        <v/>
      </c>
      <c r="S581" s="66"/>
    </row>
    <row r="582" spans="17:19" x14ac:dyDescent="0.25">
      <c r="Q582" s="51" t="str">
        <f t="shared" si="9"/>
        <v/>
      </c>
      <c r="R582" s="51" t="str">
        <f>IF(M582="","",IF(AND(M582&lt;&gt;'Tabelas auxiliares'!$B$236,M582&lt;&gt;'Tabelas auxiliares'!$B$237,M582&lt;&gt;'Tabelas auxiliares'!$C$236,M582&lt;&gt;'Tabelas auxiliares'!$C$237),"FOLHA DE PESSOAL",IF(Q582='Tabelas auxiliares'!$A$237,"CUSTEIO",IF(Q582='Tabelas auxiliares'!$A$236,"INVESTIMENTO","ERRO - VERIFICAR"))))</f>
        <v/>
      </c>
      <c r="S582" s="66"/>
    </row>
    <row r="583" spans="17:19" x14ac:dyDescent="0.25">
      <c r="Q583" s="51" t="str">
        <f t="shared" si="9"/>
        <v/>
      </c>
      <c r="R583" s="51" t="str">
        <f>IF(M583="","",IF(AND(M583&lt;&gt;'Tabelas auxiliares'!$B$236,M583&lt;&gt;'Tabelas auxiliares'!$B$237,M583&lt;&gt;'Tabelas auxiliares'!$C$236,M583&lt;&gt;'Tabelas auxiliares'!$C$237),"FOLHA DE PESSOAL",IF(Q583='Tabelas auxiliares'!$A$237,"CUSTEIO",IF(Q583='Tabelas auxiliares'!$A$236,"INVESTIMENTO","ERRO - VERIFICAR"))))</f>
        <v/>
      </c>
      <c r="S583" s="66"/>
    </row>
    <row r="584" spans="17:19" x14ac:dyDescent="0.25">
      <c r="Q584" s="51" t="str">
        <f t="shared" si="9"/>
        <v/>
      </c>
      <c r="R584" s="51" t="str">
        <f>IF(M584="","",IF(AND(M584&lt;&gt;'Tabelas auxiliares'!$B$236,M584&lt;&gt;'Tabelas auxiliares'!$B$237,M584&lt;&gt;'Tabelas auxiliares'!$C$236,M584&lt;&gt;'Tabelas auxiliares'!$C$237),"FOLHA DE PESSOAL",IF(Q584='Tabelas auxiliares'!$A$237,"CUSTEIO",IF(Q584='Tabelas auxiliares'!$A$236,"INVESTIMENTO","ERRO - VERIFICAR"))))</f>
        <v/>
      </c>
      <c r="S584" s="66"/>
    </row>
    <row r="585" spans="17:19" x14ac:dyDescent="0.25">
      <c r="Q585" s="51" t="str">
        <f t="shared" si="9"/>
        <v/>
      </c>
      <c r="R585" s="51" t="str">
        <f>IF(M585="","",IF(AND(M585&lt;&gt;'Tabelas auxiliares'!$B$236,M585&lt;&gt;'Tabelas auxiliares'!$B$237,M585&lt;&gt;'Tabelas auxiliares'!$C$236,M585&lt;&gt;'Tabelas auxiliares'!$C$237),"FOLHA DE PESSOAL",IF(Q585='Tabelas auxiliares'!$A$237,"CUSTEIO",IF(Q585='Tabelas auxiliares'!$A$236,"INVESTIMENTO","ERRO - VERIFICAR"))))</f>
        <v/>
      </c>
      <c r="S585" s="66"/>
    </row>
    <row r="586" spans="17:19" x14ac:dyDescent="0.25">
      <c r="Q586" s="51" t="str">
        <f t="shared" si="9"/>
        <v/>
      </c>
      <c r="R586" s="51" t="str">
        <f>IF(M586="","",IF(AND(M586&lt;&gt;'Tabelas auxiliares'!$B$236,M586&lt;&gt;'Tabelas auxiliares'!$B$237,M586&lt;&gt;'Tabelas auxiliares'!$C$236,M586&lt;&gt;'Tabelas auxiliares'!$C$237),"FOLHA DE PESSOAL",IF(Q586='Tabelas auxiliares'!$A$237,"CUSTEIO",IF(Q586='Tabelas auxiliares'!$A$236,"INVESTIMENTO","ERRO - VERIFICAR"))))</f>
        <v/>
      </c>
      <c r="S586" s="66"/>
    </row>
    <row r="587" spans="17:19" x14ac:dyDescent="0.25">
      <c r="Q587" s="51" t="str">
        <f t="shared" si="9"/>
        <v/>
      </c>
      <c r="R587" s="51" t="str">
        <f>IF(M587="","",IF(AND(M587&lt;&gt;'Tabelas auxiliares'!$B$236,M587&lt;&gt;'Tabelas auxiliares'!$B$237,M587&lt;&gt;'Tabelas auxiliares'!$C$236,M587&lt;&gt;'Tabelas auxiliares'!$C$237),"FOLHA DE PESSOAL",IF(Q587='Tabelas auxiliares'!$A$237,"CUSTEIO",IF(Q587='Tabelas auxiliares'!$A$236,"INVESTIMENTO","ERRO - VERIFICAR"))))</f>
        <v/>
      </c>
      <c r="S587" s="66"/>
    </row>
    <row r="588" spans="17:19" x14ac:dyDescent="0.25">
      <c r="Q588" s="51" t="str">
        <f t="shared" si="9"/>
        <v/>
      </c>
      <c r="R588" s="51" t="str">
        <f>IF(M588="","",IF(AND(M588&lt;&gt;'Tabelas auxiliares'!$B$236,M588&lt;&gt;'Tabelas auxiliares'!$B$237,M588&lt;&gt;'Tabelas auxiliares'!$C$236,M588&lt;&gt;'Tabelas auxiliares'!$C$237),"FOLHA DE PESSOAL",IF(Q588='Tabelas auxiliares'!$A$237,"CUSTEIO",IF(Q588='Tabelas auxiliares'!$A$236,"INVESTIMENTO","ERRO - VERIFICAR"))))</f>
        <v/>
      </c>
      <c r="S588" s="66"/>
    </row>
    <row r="589" spans="17:19" x14ac:dyDescent="0.25">
      <c r="Q589" s="51" t="str">
        <f t="shared" si="9"/>
        <v/>
      </c>
      <c r="R589" s="51" t="str">
        <f>IF(M589="","",IF(AND(M589&lt;&gt;'Tabelas auxiliares'!$B$236,M589&lt;&gt;'Tabelas auxiliares'!$B$237,M589&lt;&gt;'Tabelas auxiliares'!$C$236,M589&lt;&gt;'Tabelas auxiliares'!$C$237),"FOLHA DE PESSOAL",IF(Q589='Tabelas auxiliares'!$A$237,"CUSTEIO",IF(Q589='Tabelas auxiliares'!$A$236,"INVESTIMENTO","ERRO - VERIFICAR"))))</f>
        <v/>
      </c>
      <c r="S589" s="66"/>
    </row>
    <row r="590" spans="17:19" x14ac:dyDescent="0.25">
      <c r="Q590" s="51" t="str">
        <f t="shared" si="9"/>
        <v/>
      </c>
      <c r="R590" s="51" t="str">
        <f>IF(M590="","",IF(AND(M590&lt;&gt;'Tabelas auxiliares'!$B$236,M590&lt;&gt;'Tabelas auxiliares'!$B$237,M590&lt;&gt;'Tabelas auxiliares'!$C$236,M590&lt;&gt;'Tabelas auxiliares'!$C$237),"FOLHA DE PESSOAL",IF(Q590='Tabelas auxiliares'!$A$237,"CUSTEIO",IF(Q590='Tabelas auxiliares'!$A$236,"INVESTIMENTO","ERRO - VERIFICAR"))))</f>
        <v/>
      </c>
      <c r="S590" s="66"/>
    </row>
    <row r="591" spans="17:19" x14ac:dyDescent="0.25">
      <c r="Q591" s="51" t="str">
        <f t="shared" si="9"/>
        <v/>
      </c>
      <c r="R591" s="51" t="str">
        <f>IF(M591="","",IF(AND(M591&lt;&gt;'Tabelas auxiliares'!$B$236,M591&lt;&gt;'Tabelas auxiliares'!$B$237,M591&lt;&gt;'Tabelas auxiliares'!$C$236,M591&lt;&gt;'Tabelas auxiliares'!$C$237),"FOLHA DE PESSOAL",IF(Q591='Tabelas auxiliares'!$A$237,"CUSTEIO",IF(Q591='Tabelas auxiliares'!$A$236,"INVESTIMENTO","ERRO - VERIFICAR"))))</f>
        <v/>
      </c>
      <c r="S591" s="66"/>
    </row>
    <row r="592" spans="17:19" x14ac:dyDescent="0.25">
      <c r="Q592" s="51" t="str">
        <f t="shared" si="9"/>
        <v/>
      </c>
      <c r="R592" s="51" t="str">
        <f>IF(M592="","",IF(AND(M592&lt;&gt;'Tabelas auxiliares'!$B$236,M592&lt;&gt;'Tabelas auxiliares'!$B$237,M592&lt;&gt;'Tabelas auxiliares'!$C$236,M592&lt;&gt;'Tabelas auxiliares'!$C$237),"FOLHA DE PESSOAL",IF(Q592='Tabelas auxiliares'!$A$237,"CUSTEIO",IF(Q592='Tabelas auxiliares'!$A$236,"INVESTIMENTO","ERRO - VERIFICAR"))))</f>
        <v/>
      </c>
      <c r="S592" s="66"/>
    </row>
    <row r="593" spans="17:19" x14ac:dyDescent="0.25">
      <c r="Q593" s="51" t="str">
        <f t="shared" si="9"/>
        <v/>
      </c>
      <c r="R593" s="51" t="str">
        <f>IF(M593="","",IF(AND(M593&lt;&gt;'Tabelas auxiliares'!$B$236,M593&lt;&gt;'Tabelas auxiliares'!$B$237,M593&lt;&gt;'Tabelas auxiliares'!$C$236,M593&lt;&gt;'Tabelas auxiliares'!$C$237),"FOLHA DE PESSOAL",IF(Q593='Tabelas auxiliares'!$A$237,"CUSTEIO",IF(Q593='Tabelas auxiliares'!$A$236,"INVESTIMENTO","ERRO - VERIFICAR"))))</f>
        <v/>
      </c>
      <c r="S593" s="66"/>
    </row>
    <row r="594" spans="17:19" x14ac:dyDescent="0.25">
      <c r="Q594" s="51" t="str">
        <f t="shared" si="9"/>
        <v/>
      </c>
      <c r="R594" s="51" t="str">
        <f>IF(M594="","",IF(AND(M594&lt;&gt;'Tabelas auxiliares'!$B$236,M594&lt;&gt;'Tabelas auxiliares'!$B$237,M594&lt;&gt;'Tabelas auxiliares'!$C$236,M594&lt;&gt;'Tabelas auxiliares'!$C$237),"FOLHA DE PESSOAL",IF(Q594='Tabelas auxiliares'!$A$237,"CUSTEIO",IF(Q594='Tabelas auxiliares'!$A$236,"INVESTIMENTO","ERRO - VERIFICAR"))))</f>
        <v/>
      </c>
      <c r="S594" s="66"/>
    </row>
    <row r="595" spans="17:19" x14ac:dyDescent="0.25">
      <c r="Q595" s="51" t="str">
        <f t="shared" si="9"/>
        <v/>
      </c>
      <c r="R595" s="51" t="str">
        <f>IF(M595="","",IF(AND(M595&lt;&gt;'Tabelas auxiliares'!$B$236,M595&lt;&gt;'Tabelas auxiliares'!$B$237,M595&lt;&gt;'Tabelas auxiliares'!$C$236,M595&lt;&gt;'Tabelas auxiliares'!$C$237),"FOLHA DE PESSOAL",IF(Q595='Tabelas auxiliares'!$A$237,"CUSTEIO",IF(Q595='Tabelas auxiliares'!$A$236,"INVESTIMENTO","ERRO - VERIFICAR"))))</f>
        <v/>
      </c>
      <c r="S595" s="66"/>
    </row>
    <row r="596" spans="17:19" x14ac:dyDescent="0.25">
      <c r="Q596" s="51" t="str">
        <f t="shared" si="9"/>
        <v/>
      </c>
      <c r="R596" s="51" t="str">
        <f>IF(M596="","",IF(AND(M596&lt;&gt;'Tabelas auxiliares'!$B$236,M596&lt;&gt;'Tabelas auxiliares'!$B$237,M596&lt;&gt;'Tabelas auxiliares'!$C$236,M596&lt;&gt;'Tabelas auxiliares'!$C$237),"FOLHA DE PESSOAL",IF(Q596='Tabelas auxiliares'!$A$237,"CUSTEIO",IF(Q596='Tabelas auxiliares'!$A$236,"INVESTIMENTO","ERRO - VERIFICAR"))))</f>
        <v/>
      </c>
      <c r="S596" s="66"/>
    </row>
    <row r="597" spans="17:19" x14ac:dyDescent="0.25">
      <c r="Q597" s="51" t="str">
        <f t="shared" si="9"/>
        <v/>
      </c>
      <c r="R597" s="51" t="str">
        <f>IF(M597="","",IF(AND(M597&lt;&gt;'Tabelas auxiliares'!$B$236,M597&lt;&gt;'Tabelas auxiliares'!$B$237,M597&lt;&gt;'Tabelas auxiliares'!$C$236,M597&lt;&gt;'Tabelas auxiliares'!$C$237),"FOLHA DE PESSOAL",IF(Q597='Tabelas auxiliares'!$A$237,"CUSTEIO",IF(Q597='Tabelas auxiliares'!$A$236,"INVESTIMENTO","ERRO - VERIFICAR"))))</f>
        <v/>
      </c>
      <c r="S597" s="66"/>
    </row>
    <row r="598" spans="17:19" x14ac:dyDescent="0.25">
      <c r="Q598" s="51" t="str">
        <f t="shared" si="9"/>
        <v/>
      </c>
      <c r="R598" s="51" t="str">
        <f>IF(M598="","",IF(AND(M598&lt;&gt;'Tabelas auxiliares'!$B$236,M598&lt;&gt;'Tabelas auxiliares'!$B$237,M598&lt;&gt;'Tabelas auxiliares'!$C$236,M598&lt;&gt;'Tabelas auxiliares'!$C$237),"FOLHA DE PESSOAL",IF(Q598='Tabelas auxiliares'!$A$237,"CUSTEIO",IF(Q598='Tabelas auxiliares'!$A$236,"INVESTIMENTO","ERRO - VERIFICAR"))))</f>
        <v/>
      </c>
      <c r="S598" s="66"/>
    </row>
    <row r="599" spans="17:19" x14ac:dyDescent="0.25">
      <c r="Q599" s="51" t="str">
        <f t="shared" si="9"/>
        <v/>
      </c>
      <c r="R599" s="51" t="str">
        <f>IF(M599="","",IF(AND(M599&lt;&gt;'Tabelas auxiliares'!$B$236,M599&lt;&gt;'Tabelas auxiliares'!$B$237,M599&lt;&gt;'Tabelas auxiliares'!$C$236,M599&lt;&gt;'Tabelas auxiliares'!$C$237),"FOLHA DE PESSOAL",IF(Q599='Tabelas auxiliares'!$A$237,"CUSTEIO",IF(Q599='Tabelas auxiliares'!$A$236,"INVESTIMENTO","ERRO - VERIFICAR"))))</f>
        <v/>
      </c>
      <c r="S599" s="66"/>
    </row>
    <row r="600" spans="17:19" x14ac:dyDescent="0.25">
      <c r="Q600" s="51" t="str">
        <f t="shared" si="9"/>
        <v/>
      </c>
      <c r="R600" s="51" t="str">
        <f>IF(M600="","",IF(AND(M600&lt;&gt;'Tabelas auxiliares'!$B$236,M600&lt;&gt;'Tabelas auxiliares'!$B$237,M600&lt;&gt;'Tabelas auxiliares'!$C$236,M600&lt;&gt;'Tabelas auxiliares'!$C$237),"FOLHA DE PESSOAL",IF(Q600='Tabelas auxiliares'!$A$237,"CUSTEIO",IF(Q600='Tabelas auxiliares'!$A$236,"INVESTIMENTO","ERRO - VERIFICAR"))))</f>
        <v/>
      </c>
      <c r="S600" s="66"/>
    </row>
    <row r="601" spans="17:19" x14ac:dyDescent="0.25">
      <c r="Q601" s="51" t="str">
        <f t="shared" si="9"/>
        <v/>
      </c>
      <c r="R601" s="51" t="str">
        <f>IF(M601="","",IF(AND(M601&lt;&gt;'Tabelas auxiliares'!$B$236,M601&lt;&gt;'Tabelas auxiliares'!$B$237,M601&lt;&gt;'Tabelas auxiliares'!$C$236,M601&lt;&gt;'Tabelas auxiliares'!$C$237),"FOLHA DE PESSOAL",IF(Q601='Tabelas auxiliares'!$A$237,"CUSTEIO",IF(Q601='Tabelas auxiliares'!$A$236,"INVESTIMENTO","ERRO - VERIFICAR"))))</f>
        <v/>
      </c>
      <c r="S601" s="66"/>
    </row>
    <row r="602" spans="17:19" x14ac:dyDescent="0.25">
      <c r="Q602" s="51" t="str">
        <f t="shared" si="9"/>
        <v/>
      </c>
      <c r="R602" s="51" t="str">
        <f>IF(M602="","",IF(AND(M602&lt;&gt;'Tabelas auxiliares'!$B$236,M602&lt;&gt;'Tabelas auxiliares'!$B$237,M602&lt;&gt;'Tabelas auxiliares'!$C$236,M602&lt;&gt;'Tabelas auxiliares'!$C$237),"FOLHA DE PESSOAL",IF(Q602='Tabelas auxiliares'!$A$237,"CUSTEIO",IF(Q602='Tabelas auxiliares'!$A$236,"INVESTIMENTO","ERRO - VERIFICAR"))))</f>
        <v/>
      </c>
      <c r="S602" s="66"/>
    </row>
    <row r="603" spans="17:19" x14ac:dyDescent="0.25">
      <c r="Q603" s="51" t="str">
        <f t="shared" si="9"/>
        <v/>
      </c>
      <c r="R603" s="51" t="str">
        <f>IF(M603="","",IF(AND(M603&lt;&gt;'Tabelas auxiliares'!$B$236,M603&lt;&gt;'Tabelas auxiliares'!$B$237,M603&lt;&gt;'Tabelas auxiliares'!$C$236,M603&lt;&gt;'Tabelas auxiliares'!$C$237),"FOLHA DE PESSOAL",IF(Q603='Tabelas auxiliares'!$A$237,"CUSTEIO",IF(Q603='Tabelas auxiliares'!$A$236,"INVESTIMENTO","ERRO - VERIFICAR"))))</f>
        <v/>
      </c>
      <c r="S603" s="66"/>
    </row>
    <row r="604" spans="17:19" x14ac:dyDescent="0.25">
      <c r="Q604" s="51" t="str">
        <f t="shared" si="9"/>
        <v/>
      </c>
      <c r="R604" s="51" t="str">
        <f>IF(M604="","",IF(AND(M604&lt;&gt;'Tabelas auxiliares'!$B$236,M604&lt;&gt;'Tabelas auxiliares'!$B$237,M604&lt;&gt;'Tabelas auxiliares'!$C$236,M604&lt;&gt;'Tabelas auxiliares'!$C$237),"FOLHA DE PESSOAL",IF(Q604='Tabelas auxiliares'!$A$237,"CUSTEIO",IF(Q604='Tabelas auxiliares'!$A$236,"INVESTIMENTO","ERRO - VERIFICAR"))))</f>
        <v/>
      </c>
      <c r="S604" s="66"/>
    </row>
    <row r="605" spans="17:19" x14ac:dyDescent="0.25">
      <c r="Q605" s="51" t="str">
        <f t="shared" si="9"/>
        <v/>
      </c>
      <c r="R605" s="51" t="str">
        <f>IF(M605="","",IF(AND(M605&lt;&gt;'Tabelas auxiliares'!$B$236,M605&lt;&gt;'Tabelas auxiliares'!$B$237,M605&lt;&gt;'Tabelas auxiliares'!$C$236,M605&lt;&gt;'Tabelas auxiliares'!$C$237),"FOLHA DE PESSOAL",IF(Q605='Tabelas auxiliares'!$A$237,"CUSTEIO",IF(Q605='Tabelas auxiliares'!$A$236,"INVESTIMENTO","ERRO - VERIFICAR"))))</f>
        <v/>
      </c>
      <c r="S605" s="66"/>
    </row>
    <row r="606" spans="17:19" x14ac:dyDescent="0.25">
      <c r="Q606" s="51" t="str">
        <f t="shared" si="9"/>
        <v/>
      </c>
      <c r="R606" s="51" t="str">
        <f>IF(M606="","",IF(AND(M606&lt;&gt;'Tabelas auxiliares'!$B$236,M606&lt;&gt;'Tabelas auxiliares'!$B$237,M606&lt;&gt;'Tabelas auxiliares'!$C$236,M606&lt;&gt;'Tabelas auxiliares'!$C$237),"FOLHA DE PESSOAL",IF(Q606='Tabelas auxiliares'!$A$237,"CUSTEIO",IF(Q606='Tabelas auxiliares'!$A$236,"INVESTIMENTO","ERRO - VERIFICAR"))))</f>
        <v/>
      </c>
      <c r="S606" s="66"/>
    </row>
    <row r="607" spans="17:19" x14ac:dyDescent="0.25">
      <c r="Q607" s="51" t="str">
        <f t="shared" si="9"/>
        <v/>
      </c>
      <c r="R607" s="51" t="str">
        <f>IF(M607="","",IF(AND(M607&lt;&gt;'Tabelas auxiliares'!$B$236,M607&lt;&gt;'Tabelas auxiliares'!$B$237,M607&lt;&gt;'Tabelas auxiliares'!$C$236,M607&lt;&gt;'Tabelas auxiliares'!$C$237),"FOLHA DE PESSOAL",IF(Q607='Tabelas auxiliares'!$A$237,"CUSTEIO",IF(Q607='Tabelas auxiliares'!$A$236,"INVESTIMENTO","ERRO - VERIFICAR"))))</f>
        <v/>
      </c>
      <c r="S607" s="66"/>
    </row>
    <row r="608" spans="17:19" x14ac:dyDescent="0.25">
      <c r="Q608" s="51" t="str">
        <f t="shared" si="9"/>
        <v/>
      </c>
      <c r="R608" s="51" t="str">
        <f>IF(M608="","",IF(AND(M608&lt;&gt;'Tabelas auxiliares'!$B$236,M608&lt;&gt;'Tabelas auxiliares'!$B$237,M608&lt;&gt;'Tabelas auxiliares'!$C$236,M608&lt;&gt;'Tabelas auxiliares'!$C$237),"FOLHA DE PESSOAL",IF(Q608='Tabelas auxiliares'!$A$237,"CUSTEIO",IF(Q608='Tabelas auxiliares'!$A$236,"INVESTIMENTO","ERRO - VERIFICAR"))))</f>
        <v/>
      </c>
      <c r="S608" s="66"/>
    </row>
    <row r="609" spans="17:19" x14ac:dyDescent="0.25">
      <c r="Q609" s="51" t="str">
        <f t="shared" si="9"/>
        <v/>
      </c>
      <c r="R609" s="51" t="str">
        <f>IF(M609="","",IF(AND(M609&lt;&gt;'Tabelas auxiliares'!$B$236,M609&lt;&gt;'Tabelas auxiliares'!$B$237,M609&lt;&gt;'Tabelas auxiliares'!$C$236,M609&lt;&gt;'Tabelas auxiliares'!$C$237),"FOLHA DE PESSOAL",IF(Q609='Tabelas auxiliares'!$A$237,"CUSTEIO",IF(Q609='Tabelas auxiliares'!$A$236,"INVESTIMENTO","ERRO - VERIFICAR"))))</f>
        <v/>
      </c>
      <c r="S609" s="66"/>
    </row>
    <row r="610" spans="17:19" x14ac:dyDescent="0.25">
      <c r="Q610" s="51" t="str">
        <f t="shared" si="9"/>
        <v/>
      </c>
      <c r="R610" s="51" t="str">
        <f>IF(M610="","",IF(AND(M610&lt;&gt;'Tabelas auxiliares'!$B$236,M610&lt;&gt;'Tabelas auxiliares'!$B$237,M610&lt;&gt;'Tabelas auxiliares'!$C$236,M610&lt;&gt;'Tabelas auxiliares'!$C$237),"FOLHA DE PESSOAL",IF(Q610='Tabelas auxiliares'!$A$237,"CUSTEIO",IF(Q610='Tabelas auxiliares'!$A$236,"INVESTIMENTO","ERRO - VERIFICAR"))))</f>
        <v/>
      </c>
      <c r="S610" s="66"/>
    </row>
    <row r="611" spans="17:19" x14ac:dyDescent="0.25">
      <c r="Q611" s="51" t="str">
        <f t="shared" si="9"/>
        <v/>
      </c>
      <c r="R611" s="51" t="str">
        <f>IF(M611="","",IF(AND(M611&lt;&gt;'Tabelas auxiliares'!$B$236,M611&lt;&gt;'Tabelas auxiliares'!$B$237,M611&lt;&gt;'Tabelas auxiliares'!$C$236,M611&lt;&gt;'Tabelas auxiliares'!$C$237),"FOLHA DE PESSOAL",IF(Q611='Tabelas auxiliares'!$A$237,"CUSTEIO",IF(Q611='Tabelas auxiliares'!$A$236,"INVESTIMENTO","ERRO - VERIFICAR"))))</f>
        <v/>
      </c>
      <c r="S611" s="66"/>
    </row>
    <row r="612" spans="17:19" x14ac:dyDescent="0.25">
      <c r="Q612" s="51" t="str">
        <f t="shared" si="9"/>
        <v/>
      </c>
      <c r="R612" s="51" t="str">
        <f>IF(M612="","",IF(AND(M612&lt;&gt;'Tabelas auxiliares'!$B$236,M612&lt;&gt;'Tabelas auxiliares'!$B$237,M612&lt;&gt;'Tabelas auxiliares'!$C$236,M612&lt;&gt;'Tabelas auxiliares'!$C$237),"FOLHA DE PESSOAL",IF(Q612='Tabelas auxiliares'!$A$237,"CUSTEIO",IF(Q612='Tabelas auxiliares'!$A$236,"INVESTIMENTO","ERRO - VERIFICAR"))))</f>
        <v/>
      </c>
      <c r="S612" s="66"/>
    </row>
    <row r="613" spans="17:19" x14ac:dyDescent="0.25">
      <c r="Q613" s="51" t="str">
        <f t="shared" si="9"/>
        <v/>
      </c>
      <c r="R613" s="51" t="str">
        <f>IF(M613="","",IF(AND(M613&lt;&gt;'Tabelas auxiliares'!$B$236,M613&lt;&gt;'Tabelas auxiliares'!$B$237,M613&lt;&gt;'Tabelas auxiliares'!$C$236,M613&lt;&gt;'Tabelas auxiliares'!$C$237),"FOLHA DE PESSOAL",IF(Q613='Tabelas auxiliares'!$A$237,"CUSTEIO",IF(Q613='Tabelas auxiliares'!$A$236,"INVESTIMENTO","ERRO - VERIFICAR"))))</f>
        <v/>
      </c>
      <c r="S613" s="66"/>
    </row>
    <row r="614" spans="17:19" x14ac:dyDescent="0.25">
      <c r="Q614" s="51" t="str">
        <f t="shared" si="9"/>
        <v/>
      </c>
      <c r="R614" s="51" t="str">
        <f>IF(M614="","",IF(AND(M614&lt;&gt;'Tabelas auxiliares'!$B$236,M614&lt;&gt;'Tabelas auxiliares'!$B$237,M614&lt;&gt;'Tabelas auxiliares'!$C$236,M614&lt;&gt;'Tabelas auxiliares'!$C$237),"FOLHA DE PESSOAL",IF(Q614='Tabelas auxiliares'!$A$237,"CUSTEIO",IF(Q614='Tabelas auxiliares'!$A$236,"INVESTIMENTO","ERRO - VERIFICAR"))))</f>
        <v/>
      </c>
      <c r="S614" s="66"/>
    </row>
    <row r="615" spans="17:19" x14ac:dyDescent="0.25">
      <c r="Q615" s="51" t="str">
        <f t="shared" si="9"/>
        <v/>
      </c>
      <c r="R615" s="51" t="str">
        <f>IF(M615="","",IF(AND(M615&lt;&gt;'Tabelas auxiliares'!$B$236,M615&lt;&gt;'Tabelas auxiliares'!$B$237,M615&lt;&gt;'Tabelas auxiliares'!$C$236,M615&lt;&gt;'Tabelas auxiliares'!$C$237),"FOLHA DE PESSOAL",IF(Q615='Tabelas auxiliares'!$A$237,"CUSTEIO",IF(Q615='Tabelas auxiliares'!$A$236,"INVESTIMENTO","ERRO - VERIFICAR"))))</f>
        <v/>
      </c>
      <c r="S615" s="66"/>
    </row>
    <row r="616" spans="17:19" x14ac:dyDescent="0.25">
      <c r="Q616" s="51" t="str">
        <f t="shared" si="9"/>
        <v/>
      </c>
      <c r="R616" s="51" t="str">
        <f>IF(M616="","",IF(AND(M616&lt;&gt;'Tabelas auxiliares'!$B$236,M616&lt;&gt;'Tabelas auxiliares'!$B$237,M616&lt;&gt;'Tabelas auxiliares'!$C$236,M616&lt;&gt;'Tabelas auxiliares'!$C$237),"FOLHA DE PESSOAL",IF(Q616='Tabelas auxiliares'!$A$237,"CUSTEIO",IF(Q616='Tabelas auxiliares'!$A$236,"INVESTIMENTO","ERRO - VERIFICAR"))))</f>
        <v/>
      </c>
      <c r="S616" s="66"/>
    </row>
    <row r="617" spans="17:19" x14ac:dyDescent="0.25">
      <c r="Q617" s="51" t="str">
        <f t="shared" si="9"/>
        <v/>
      </c>
      <c r="R617" s="51" t="str">
        <f>IF(M617="","",IF(AND(M617&lt;&gt;'Tabelas auxiliares'!$B$236,M617&lt;&gt;'Tabelas auxiliares'!$B$237,M617&lt;&gt;'Tabelas auxiliares'!$C$236,M617&lt;&gt;'Tabelas auxiliares'!$C$237),"FOLHA DE PESSOAL",IF(Q617='Tabelas auxiliares'!$A$237,"CUSTEIO",IF(Q617='Tabelas auxiliares'!$A$236,"INVESTIMENTO","ERRO - VERIFICAR"))))</f>
        <v/>
      </c>
      <c r="S617" s="66"/>
    </row>
    <row r="618" spans="17:19" x14ac:dyDescent="0.25">
      <c r="Q618" s="51" t="str">
        <f t="shared" si="9"/>
        <v/>
      </c>
      <c r="R618" s="51" t="str">
        <f>IF(M618="","",IF(AND(M618&lt;&gt;'Tabelas auxiliares'!$B$236,M618&lt;&gt;'Tabelas auxiliares'!$B$237,M618&lt;&gt;'Tabelas auxiliares'!$C$236,M618&lt;&gt;'Tabelas auxiliares'!$C$237),"FOLHA DE PESSOAL",IF(Q618='Tabelas auxiliares'!$A$237,"CUSTEIO",IF(Q618='Tabelas auxiliares'!$A$236,"INVESTIMENTO","ERRO - VERIFICAR"))))</f>
        <v/>
      </c>
      <c r="S618" s="66"/>
    </row>
    <row r="619" spans="17:19" x14ac:dyDescent="0.25">
      <c r="Q619" s="51" t="str">
        <f t="shared" si="9"/>
        <v/>
      </c>
      <c r="R619" s="51" t="str">
        <f>IF(M619="","",IF(AND(M619&lt;&gt;'Tabelas auxiliares'!$B$236,M619&lt;&gt;'Tabelas auxiliares'!$B$237,M619&lt;&gt;'Tabelas auxiliares'!$C$236,M619&lt;&gt;'Tabelas auxiliares'!$C$237),"FOLHA DE PESSOAL",IF(Q619='Tabelas auxiliares'!$A$237,"CUSTEIO",IF(Q619='Tabelas auxiliares'!$A$236,"INVESTIMENTO","ERRO - VERIFICAR"))))</f>
        <v/>
      </c>
      <c r="S619" s="66"/>
    </row>
    <row r="620" spans="17:19" x14ac:dyDescent="0.25">
      <c r="Q620" s="51" t="str">
        <f t="shared" si="9"/>
        <v/>
      </c>
      <c r="R620" s="51" t="str">
        <f>IF(M620="","",IF(AND(M620&lt;&gt;'Tabelas auxiliares'!$B$236,M620&lt;&gt;'Tabelas auxiliares'!$B$237,M620&lt;&gt;'Tabelas auxiliares'!$C$236,M620&lt;&gt;'Tabelas auxiliares'!$C$237),"FOLHA DE PESSOAL",IF(Q620='Tabelas auxiliares'!$A$237,"CUSTEIO",IF(Q620='Tabelas auxiliares'!$A$236,"INVESTIMENTO","ERRO - VERIFICAR"))))</f>
        <v/>
      </c>
      <c r="S620" s="66"/>
    </row>
    <row r="621" spans="17:19" x14ac:dyDescent="0.25">
      <c r="Q621" s="51" t="str">
        <f t="shared" si="9"/>
        <v/>
      </c>
      <c r="R621" s="51" t="str">
        <f>IF(M621="","",IF(AND(M621&lt;&gt;'Tabelas auxiliares'!$B$236,M621&lt;&gt;'Tabelas auxiliares'!$B$237,M621&lt;&gt;'Tabelas auxiliares'!$C$236,M621&lt;&gt;'Tabelas auxiliares'!$C$237),"FOLHA DE PESSOAL",IF(Q621='Tabelas auxiliares'!$A$237,"CUSTEIO",IF(Q621='Tabelas auxiliares'!$A$236,"INVESTIMENTO","ERRO - VERIFICAR"))))</f>
        <v/>
      </c>
      <c r="S621" s="66"/>
    </row>
    <row r="622" spans="17:19" x14ac:dyDescent="0.25">
      <c r="Q622" s="51" t="str">
        <f t="shared" si="9"/>
        <v/>
      </c>
      <c r="R622" s="51" t="str">
        <f>IF(M622="","",IF(AND(M622&lt;&gt;'Tabelas auxiliares'!$B$236,M622&lt;&gt;'Tabelas auxiliares'!$B$237,M622&lt;&gt;'Tabelas auxiliares'!$C$236,M622&lt;&gt;'Tabelas auxiliares'!$C$237),"FOLHA DE PESSOAL",IF(Q622='Tabelas auxiliares'!$A$237,"CUSTEIO",IF(Q622='Tabelas auxiliares'!$A$236,"INVESTIMENTO","ERRO - VERIFICAR"))))</f>
        <v/>
      </c>
      <c r="S622" s="66"/>
    </row>
    <row r="623" spans="17:19" x14ac:dyDescent="0.25">
      <c r="Q623" s="51" t="str">
        <f t="shared" si="9"/>
        <v/>
      </c>
      <c r="R623" s="51" t="str">
        <f>IF(M623="","",IF(AND(M623&lt;&gt;'Tabelas auxiliares'!$B$236,M623&lt;&gt;'Tabelas auxiliares'!$B$237,M623&lt;&gt;'Tabelas auxiliares'!$C$236,M623&lt;&gt;'Tabelas auxiliares'!$C$237),"FOLHA DE PESSOAL",IF(Q623='Tabelas auxiliares'!$A$237,"CUSTEIO",IF(Q623='Tabelas auxiliares'!$A$236,"INVESTIMENTO","ERRO - VERIFICAR"))))</f>
        <v/>
      </c>
      <c r="S623" s="66"/>
    </row>
    <row r="624" spans="17:19" x14ac:dyDescent="0.25">
      <c r="Q624" s="51" t="str">
        <f t="shared" si="9"/>
        <v/>
      </c>
      <c r="R624" s="51" t="str">
        <f>IF(M624="","",IF(AND(M624&lt;&gt;'Tabelas auxiliares'!$B$236,M624&lt;&gt;'Tabelas auxiliares'!$B$237,M624&lt;&gt;'Tabelas auxiliares'!$C$236,M624&lt;&gt;'Tabelas auxiliares'!$C$237),"FOLHA DE PESSOAL",IF(Q624='Tabelas auxiliares'!$A$237,"CUSTEIO",IF(Q624='Tabelas auxiliares'!$A$236,"INVESTIMENTO","ERRO - VERIFICAR"))))</f>
        <v/>
      </c>
      <c r="S624" s="66"/>
    </row>
    <row r="625" spans="17:19" x14ac:dyDescent="0.25">
      <c r="Q625" s="51" t="str">
        <f t="shared" si="9"/>
        <v/>
      </c>
      <c r="R625" s="51" t="str">
        <f>IF(M625="","",IF(AND(M625&lt;&gt;'Tabelas auxiliares'!$B$236,M625&lt;&gt;'Tabelas auxiliares'!$B$237,M625&lt;&gt;'Tabelas auxiliares'!$C$236,M625&lt;&gt;'Tabelas auxiliares'!$C$237),"FOLHA DE PESSOAL",IF(Q625='Tabelas auxiliares'!$A$237,"CUSTEIO",IF(Q625='Tabelas auxiliares'!$A$236,"INVESTIMENTO","ERRO - VERIFICAR"))))</f>
        <v/>
      </c>
      <c r="S625" s="66"/>
    </row>
    <row r="626" spans="17:19" x14ac:dyDescent="0.25">
      <c r="Q626" s="51" t="str">
        <f t="shared" si="9"/>
        <v/>
      </c>
      <c r="R626" s="51" t="str">
        <f>IF(M626="","",IF(AND(M626&lt;&gt;'Tabelas auxiliares'!$B$236,M626&lt;&gt;'Tabelas auxiliares'!$B$237,M626&lt;&gt;'Tabelas auxiliares'!$C$236,M626&lt;&gt;'Tabelas auxiliares'!$C$237),"FOLHA DE PESSOAL",IF(Q626='Tabelas auxiliares'!$A$237,"CUSTEIO",IF(Q626='Tabelas auxiliares'!$A$236,"INVESTIMENTO","ERRO - VERIFICAR"))))</f>
        <v/>
      </c>
      <c r="S626" s="66"/>
    </row>
    <row r="627" spans="17:19" x14ac:dyDescent="0.25">
      <c r="Q627" s="51" t="str">
        <f t="shared" si="9"/>
        <v/>
      </c>
      <c r="R627" s="51" t="str">
        <f>IF(M627="","",IF(AND(M627&lt;&gt;'Tabelas auxiliares'!$B$236,M627&lt;&gt;'Tabelas auxiliares'!$B$237,M627&lt;&gt;'Tabelas auxiliares'!$C$236,M627&lt;&gt;'Tabelas auxiliares'!$C$237),"FOLHA DE PESSOAL",IF(Q627='Tabelas auxiliares'!$A$237,"CUSTEIO",IF(Q627='Tabelas auxiliares'!$A$236,"INVESTIMENTO","ERRO - VERIFICAR"))))</f>
        <v/>
      </c>
      <c r="S627" s="66"/>
    </row>
    <row r="628" spans="17:19" x14ac:dyDescent="0.25">
      <c r="Q628" s="51" t="str">
        <f t="shared" si="9"/>
        <v/>
      </c>
      <c r="R628" s="51" t="str">
        <f>IF(M628="","",IF(AND(M628&lt;&gt;'Tabelas auxiliares'!$B$236,M628&lt;&gt;'Tabelas auxiliares'!$B$237,M628&lt;&gt;'Tabelas auxiliares'!$C$236,M628&lt;&gt;'Tabelas auxiliares'!$C$237),"FOLHA DE PESSOAL",IF(Q628='Tabelas auxiliares'!$A$237,"CUSTEIO",IF(Q628='Tabelas auxiliares'!$A$236,"INVESTIMENTO","ERRO - VERIFICAR"))))</f>
        <v/>
      </c>
      <c r="S628" s="66"/>
    </row>
    <row r="629" spans="17:19" x14ac:dyDescent="0.25">
      <c r="Q629" s="51" t="str">
        <f t="shared" si="9"/>
        <v/>
      </c>
      <c r="R629" s="51" t="str">
        <f>IF(M629="","",IF(AND(M629&lt;&gt;'Tabelas auxiliares'!$B$236,M629&lt;&gt;'Tabelas auxiliares'!$B$237,M629&lt;&gt;'Tabelas auxiliares'!$C$236,M629&lt;&gt;'Tabelas auxiliares'!$C$237),"FOLHA DE PESSOAL",IF(Q629='Tabelas auxiliares'!$A$237,"CUSTEIO",IF(Q629='Tabelas auxiliares'!$A$236,"INVESTIMENTO","ERRO - VERIFICAR"))))</f>
        <v/>
      </c>
      <c r="S629" s="66"/>
    </row>
    <row r="630" spans="17:19" x14ac:dyDescent="0.25">
      <c r="Q630" s="51" t="str">
        <f t="shared" si="9"/>
        <v/>
      </c>
      <c r="R630" s="51" t="str">
        <f>IF(M630="","",IF(AND(M630&lt;&gt;'Tabelas auxiliares'!$B$236,M630&lt;&gt;'Tabelas auxiliares'!$B$237,M630&lt;&gt;'Tabelas auxiliares'!$C$236,M630&lt;&gt;'Tabelas auxiliares'!$C$237),"FOLHA DE PESSOAL",IF(Q630='Tabelas auxiliares'!$A$237,"CUSTEIO",IF(Q630='Tabelas auxiliares'!$A$236,"INVESTIMENTO","ERRO - VERIFICAR"))))</f>
        <v/>
      </c>
      <c r="S630" s="66"/>
    </row>
    <row r="631" spans="17:19" x14ac:dyDescent="0.25">
      <c r="Q631" s="51" t="str">
        <f t="shared" si="9"/>
        <v/>
      </c>
      <c r="R631" s="51" t="str">
        <f>IF(M631="","",IF(AND(M631&lt;&gt;'Tabelas auxiliares'!$B$236,M631&lt;&gt;'Tabelas auxiliares'!$B$237,M631&lt;&gt;'Tabelas auxiliares'!$C$236,M631&lt;&gt;'Tabelas auxiliares'!$C$237),"FOLHA DE PESSOAL",IF(Q631='Tabelas auxiliares'!$A$237,"CUSTEIO",IF(Q631='Tabelas auxiliares'!$A$236,"INVESTIMENTO","ERRO - VERIFICAR"))))</f>
        <v/>
      </c>
      <c r="S631" s="66"/>
    </row>
    <row r="632" spans="17:19" x14ac:dyDescent="0.25">
      <c r="Q632" s="51" t="str">
        <f t="shared" si="9"/>
        <v/>
      </c>
      <c r="R632" s="51" t="str">
        <f>IF(M632="","",IF(AND(M632&lt;&gt;'Tabelas auxiliares'!$B$236,M632&lt;&gt;'Tabelas auxiliares'!$B$237,M632&lt;&gt;'Tabelas auxiliares'!$C$236,M632&lt;&gt;'Tabelas auxiliares'!$C$237),"FOLHA DE PESSOAL",IF(Q632='Tabelas auxiliares'!$A$237,"CUSTEIO",IF(Q632='Tabelas auxiliares'!$A$236,"INVESTIMENTO","ERRO - VERIFICAR"))))</f>
        <v/>
      </c>
      <c r="S632" s="66"/>
    </row>
    <row r="633" spans="17:19" x14ac:dyDescent="0.25">
      <c r="Q633" s="51" t="str">
        <f t="shared" si="9"/>
        <v/>
      </c>
      <c r="R633" s="51" t="str">
        <f>IF(M633="","",IF(AND(M633&lt;&gt;'Tabelas auxiliares'!$B$236,M633&lt;&gt;'Tabelas auxiliares'!$B$237,M633&lt;&gt;'Tabelas auxiliares'!$C$236,M633&lt;&gt;'Tabelas auxiliares'!$C$237),"FOLHA DE PESSOAL",IF(Q633='Tabelas auxiliares'!$A$237,"CUSTEIO",IF(Q633='Tabelas auxiliares'!$A$236,"INVESTIMENTO","ERRO - VERIFICAR"))))</f>
        <v/>
      </c>
      <c r="S633" s="66"/>
    </row>
    <row r="634" spans="17:19" x14ac:dyDescent="0.25">
      <c r="Q634" s="51" t="str">
        <f t="shared" si="9"/>
        <v/>
      </c>
      <c r="R634" s="51" t="str">
        <f>IF(M634="","",IF(AND(M634&lt;&gt;'Tabelas auxiliares'!$B$236,M634&lt;&gt;'Tabelas auxiliares'!$B$237,M634&lt;&gt;'Tabelas auxiliares'!$C$236,M634&lt;&gt;'Tabelas auxiliares'!$C$237),"FOLHA DE PESSOAL",IF(Q634='Tabelas auxiliares'!$A$237,"CUSTEIO",IF(Q634='Tabelas auxiliares'!$A$236,"INVESTIMENTO","ERRO - VERIFICAR"))))</f>
        <v/>
      </c>
      <c r="S634" s="66"/>
    </row>
    <row r="635" spans="17:19" x14ac:dyDescent="0.25">
      <c r="Q635" s="51" t="str">
        <f t="shared" si="9"/>
        <v/>
      </c>
      <c r="R635" s="51" t="str">
        <f>IF(M635="","",IF(AND(M635&lt;&gt;'Tabelas auxiliares'!$B$236,M635&lt;&gt;'Tabelas auxiliares'!$B$237,M635&lt;&gt;'Tabelas auxiliares'!$C$236,M635&lt;&gt;'Tabelas auxiliares'!$C$237),"FOLHA DE PESSOAL",IF(Q635='Tabelas auxiliares'!$A$237,"CUSTEIO",IF(Q635='Tabelas auxiliares'!$A$236,"INVESTIMENTO","ERRO - VERIFICAR"))))</f>
        <v/>
      </c>
      <c r="S635" s="66"/>
    </row>
    <row r="636" spans="17:19" x14ac:dyDescent="0.25">
      <c r="Q636" s="51" t="str">
        <f t="shared" si="9"/>
        <v/>
      </c>
      <c r="R636" s="51" t="str">
        <f>IF(M636="","",IF(AND(M636&lt;&gt;'Tabelas auxiliares'!$B$236,M636&lt;&gt;'Tabelas auxiliares'!$B$237,M636&lt;&gt;'Tabelas auxiliares'!$C$236,M636&lt;&gt;'Tabelas auxiliares'!$C$237),"FOLHA DE PESSOAL",IF(Q636='Tabelas auxiliares'!$A$237,"CUSTEIO",IF(Q636='Tabelas auxiliares'!$A$236,"INVESTIMENTO","ERRO - VERIFICAR"))))</f>
        <v/>
      </c>
      <c r="S636" s="66"/>
    </row>
    <row r="637" spans="17:19" x14ac:dyDescent="0.25">
      <c r="Q637" s="51" t="str">
        <f t="shared" si="9"/>
        <v/>
      </c>
      <c r="R637" s="51" t="str">
        <f>IF(M637="","",IF(AND(M637&lt;&gt;'Tabelas auxiliares'!$B$236,M637&lt;&gt;'Tabelas auxiliares'!$B$237,M637&lt;&gt;'Tabelas auxiliares'!$C$236,M637&lt;&gt;'Tabelas auxiliares'!$C$237),"FOLHA DE PESSOAL",IF(Q637='Tabelas auxiliares'!$A$237,"CUSTEIO",IF(Q637='Tabelas auxiliares'!$A$236,"INVESTIMENTO","ERRO - VERIFICAR"))))</f>
        <v/>
      </c>
      <c r="S637" s="66"/>
    </row>
    <row r="638" spans="17:19" x14ac:dyDescent="0.25">
      <c r="Q638" s="51" t="str">
        <f t="shared" si="9"/>
        <v/>
      </c>
      <c r="R638" s="51" t="str">
        <f>IF(M638="","",IF(AND(M638&lt;&gt;'Tabelas auxiliares'!$B$236,M638&lt;&gt;'Tabelas auxiliares'!$B$237,M638&lt;&gt;'Tabelas auxiliares'!$C$236,M638&lt;&gt;'Tabelas auxiliares'!$C$237),"FOLHA DE PESSOAL",IF(Q638='Tabelas auxiliares'!$A$237,"CUSTEIO",IF(Q638='Tabelas auxiliares'!$A$236,"INVESTIMENTO","ERRO - VERIFICAR"))))</f>
        <v/>
      </c>
      <c r="S638" s="66"/>
    </row>
    <row r="639" spans="17:19" x14ac:dyDescent="0.25">
      <c r="Q639" s="51" t="str">
        <f t="shared" si="9"/>
        <v/>
      </c>
      <c r="R639" s="51" t="str">
        <f>IF(M639="","",IF(AND(M639&lt;&gt;'Tabelas auxiliares'!$B$236,M639&lt;&gt;'Tabelas auxiliares'!$B$237,M639&lt;&gt;'Tabelas auxiliares'!$C$236,M639&lt;&gt;'Tabelas auxiliares'!$C$237),"FOLHA DE PESSOAL",IF(Q639='Tabelas auxiliares'!$A$237,"CUSTEIO",IF(Q639='Tabelas auxiliares'!$A$236,"INVESTIMENTO","ERRO - VERIFICAR"))))</f>
        <v/>
      </c>
      <c r="S639" s="66"/>
    </row>
    <row r="640" spans="17:19" x14ac:dyDescent="0.25">
      <c r="Q640" s="51" t="str">
        <f t="shared" si="9"/>
        <v/>
      </c>
      <c r="R640" s="51" t="str">
        <f>IF(M640="","",IF(AND(M640&lt;&gt;'Tabelas auxiliares'!$B$236,M640&lt;&gt;'Tabelas auxiliares'!$B$237,M640&lt;&gt;'Tabelas auxiliares'!$C$236,M640&lt;&gt;'Tabelas auxiliares'!$C$237),"FOLHA DE PESSOAL",IF(Q640='Tabelas auxiliares'!$A$237,"CUSTEIO",IF(Q640='Tabelas auxiliares'!$A$236,"INVESTIMENTO","ERRO - VERIFICAR"))))</f>
        <v/>
      </c>
      <c r="S640" s="66"/>
    </row>
    <row r="641" spans="17:19" x14ac:dyDescent="0.25">
      <c r="Q641" s="51" t="str">
        <f t="shared" si="9"/>
        <v/>
      </c>
      <c r="R641" s="51" t="str">
        <f>IF(M641="","",IF(AND(M641&lt;&gt;'Tabelas auxiliares'!$B$236,M641&lt;&gt;'Tabelas auxiliares'!$B$237,M641&lt;&gt;'Tabelas auxiliares'!$C$236,M641&lt;&gt;'Tabelas auxiliares'!$C$237),"FOLHA DE PESSOAL",IF(Q641='Tabelas auxiliares'!$A$237,"CUSTEIO",IF(Q641='Tabelas auxiliares'!$A$236,"INVESTIMENTO","ERRO - VERIFICAR"))))</f>
        <v/>
      </c>
      <c r="S641" s="66"/>
    </row>
    <row r="642" spans="17:19" x14ac:dyDescent="0.25">
      <c r="Q642" s="51" t="str">
        <f t="shared" si="9"/>
        <v/>
      </c>
      <c r="R642" s="51" t="str">
        <f>IF(M642="","",IF(AND(M642&lt;&gt;'Tabelas auxiliares'!$B$236,M642&lt;&gt;'Tabelas auxiliares'!$B$237,M642&lt;&gt;'Tabelas auxiliares'!$C$236,M642&lt;&gt;'Tabelas auxiliares'!$C$237),"FOLHA DE PESSOAL",IF(Q642='Tabelas auxiliares'!$A$237,"CUSTEIO",IF(Q642='Tabelas auxiliares'!$A$236,"INVESTIMENTO","ERRO - VERIFICAR"))))</f>
        <v/>
      </c>
      <c r="S642" s="66"/>
    </row>
    <row r="643" spans="17:19" x14ac:dyDescent="0.25">
      <c r="Q643" s="51" t="str">
        <f t="shared" si="9"/>
        <v/>
      </c>
      <c r="R643" s="51" t="str">
        <f>IF(M643="","",IF(AND(M643&lt;&gt;'Tabelas auxiliares'!$B$236,M643&lt;&gt;'Tabelas auxiliares'!$B$237,M643&lt;&gt;'Tabelas auxiliares'!$C$236,M643&lt;&gt;'Tabelas auxiliares'!$C$237),"FOLHA DE PESSOAL",IF(Q643='Tabelas auxiliares'!$A$237,"CUSTEIO",IF(Q643='Tabelas auxiliares'!$A$236,"INVESTIMENTO","ERRO - VERIFICAR"))))</f>
        <v/>
      </c>
      <c r="S643" s="66"/>
    </row>
    <row r="644" spans="17:19" x14ac:dyDescent="0.25">
      <c r="Q644" s="51" t="str">
        <f t="shared" ref="Q644:Q707" si="10">LEFT(O644,1)</f>
        <v/>
      </c>
      <c r="R644" s="51" t="str">
        <f>IF(M644="","",IF(AND(M644&lt;&gt;'Tabelas auxiliares'!$B$236,M644&lt;&gt;'Tabelas auxiliares'!$B$237,M644&lt;&gt;'Tabelas auxiliares'!$C$236,M644&lt;&gt;'Tabelas auxiliares'!$C$237),"FOLHA DE PESSOAL",IF(Q644='Tabelas auxiliares'!$A$237,"CUSTEIO",IF(Q644='Tabelas auxiliares'!$A$236,"INVESTIMENTO","ERRO - VERIFICAR"))))</f>
        <v/>
      </c>
      <c r="S644" s="66"/>
    </row>
    <row r="645" spans="17:19" x14ac:dyDescent="0.25">
      <c r="Q645" s="51" t="str">
        <f t="shared" si="10"/>
        <v/>
      </c>
      <c r="R645" s="51" t="str">
        <f>IF(M645="","",IF(AND(M645&lt;&gt;'Tabelas auxiliares'!$B$236,M645&lt;&gt;'Tabelas auxiliares'!$B$237,M645&lt;&gt;'Tabelas auxiliares'!$C$236,M645&lt;&gt;'Tabelas auxiliares'!$C$237),"FOLHA DE PESSOAL",IF(Q645='Tabelas auxiliares'!$A$237,"CUSTEIO",IF(Q645='Tabelas auxiliares'!$A$236,"INVESTIMENTO","ERRO - VERIFICAR"))))</f>
        <v/>
      </c>
      <c r="S645" s="66"/>
    </row>
    <row r="646" spans="17:19" x14ac:dyDescent="0.25">
      <c r="Q646" s="51" t="str">
        <f t="shared" si="10"/>
        <v/>
      </c>
      <c r="R646" s="51" t="str">
        <f>IF(M646="","",IF(AND(M646&lt;&gt;'Tabelas auxiliares'!$B$236,M646&lt;&gt;'Tabelas auxiliares'!$B$237,M646&lt;&gt;'Tabelas auxiliares'!$C$236,M646&lt;&gt;'Tabelas auxiliares'!$C$237),"FOLHA DE PESSOAL",IF(Q646='Tabelas auxiliares'!$A$237,"CUSTEIO",IF(Q646='Tabelas auxiliares'!$A$236,"INVESTIMENTO","ERRO - VERIFICAR"))))</f>
        <v/>
      </c>
      <c r="S646" s="66"/>
    </row>
    <row r="647" spans="17:19" x14ac:dyDescent="0.25">
      <c r="Q647" s="51" t="str">
        <f t="shared" si="10"/>
        <v/>
      </c>
      <c r="R647" s="51" t="str">
        <f>IF(M647="","",IF(AND(M647&lt;&gt;'Tabelas auxiliares'!$B$236,M647&lt;&gt;'Tabelas auxiliares'!$B$237,M647&lt;&gt;'Tabelas auxiliares'!$C$236,M647&lt;&gt;'Tabelas auxiliares'!$C$237),"FOLHA DE PESSOAL",IF(Q647='Tabelas auxiliares'!$A$237,"CUSTEIO",IF(Q647='Tabelas auxiliares'!$A$236,"INVESTIMENTO","ERRO - VERIFICAR"))))</f>
        <v/>
      </c>
      <c r="S647" s="66"/>
    </row>
    <row r="648" spans="17:19" x14ac:dyDescent="0.25">
      <c r="Q648" s="51" t="str">
        <f t="shared" si="10"/>
        <v/>
      </c>
      <c r="R648" s="51" t="str">
        <f>IF(M648="","",IF(AND(M648&lt;&gt;'Tabelas auxiliares'!$B$236,M648&lt;&gt;'Tabelas auxiliares'!$B$237,M648&lt;&gt;'Tabelas auxiliares'!$C$236,M648&lt;&gt;'Tabelas auxiliares'!$C$237),"FOLHA DE PESSOAL",IF(Q648='Tabelas auxiliares'!$A$237,"CUSTEIO",IF(Q648='Tabelas auxiliares'!$A$236,"INVESTIMENTO","ERRO - VERIFICAR"))))</f>
        <v/>
      </c>
      <c r="S648" s="66"/>
    </row>
    <row r="649" spans="17:19" x14ac:dyDescent="0.25">
      <c r="Q649" s="51" t="str">
        <f t="shared" si="10"/>
        <v/>
      </c>
      <c r="R649" s="51" t="str">
        <f>IF(M649="","",IF(AND(M649&lt;&gt;'Tabelas auxiliares'!$B$236,M649&lt;&gt;'Tabelas auxiliares'!$B$237,M649&lt;&gt;'Tabelas auxiliares'!$C$236,M649&lt;&gt;'Tabelas auxiliares'!$C$237),"FOLHA DE PESSOAL",IF(Q649='Tabelas auxiliares'!$A$237,"CUSTEIO",IF(Q649='Tabelas auxiliares'!$A$236,"INVESTIMENTO","ERRO - VERIFICAR"))))</f>
        <v/>
      </c>
      <c r="S649" s="66"/>
    </row>
    <row r="650" spans="17:19" x14ac:dyDescent="0.25">
      <c r="Q650" s="51" t="str">
        <f t="shared" si="10"/>
        <v/>
      </c>
      <c r="R650" s="51" t="str">
        <f>IF(M650="","",IF(AND(M650&lt;&gt;'Tabelas auxiliares'!$B$236,M650&lt;&gt;'Tabelas auxiliares'!$B$237,M650&lt;&gt;'Tabelas auxiliares'!$C$236,M650&lt;&gt;'Tabelas auxiliares'!$C$237),"FOLHA DE PESSOAL",IF(Q650='Tabelas auxiliares'!$A$237,"CUSTEIO",IF(Q650='Tabelas auxiliares'!$A$236,"INVESTIMENTO","ERRO - VERIFICAR"))))</f>
        <v/>
      </c>
      <c r="S650" s="66"/>
    </row>
    <row r="651" spans="17:19" x14ac:dyDescent="0.25">
      <c r="Q651" s="51" t="str">
        <f t="shared" si="10"/>
        <v/>
      </c>
      <c r="R651" s="51" t="str">
        <f>IF(M651="","",IF(AND(M651&lt;&gt;'Tabelas auxiliares'!$B$236,M651&lt;&gt;'Tabelas auxiliares'!$B$237,M651&lt;&gt;'Tabelas auxiliares'!$C$236,M651&lt;&gt;'Tabelas auxiliares'!$C$237),"FOLHA DE PESSOAL",IF(Q651='Tabelas auxiliares'!$A$237,"CUSTEIO",IF(Q651='Tabelas auxiliares'!$A$236,"INVESTIMENTO","ERRO - VERIFICAR"))))</f>
        <v/>
      </c>
      <c r="S651" s="66"/>
    </row>
    <row r="652" spans="17:19" x14ac:dyDescent="0.25">
      <c r="Q652" s="51" t="str">
        <f t="shared" si="10"/>
        <v/>
      </c>
      <c r="R652" s="51" t="str">
        <f>IF(M652="","",IF(AND(M652&lt;&gt;'Tabelas auxiliares'!$B$236,M652&lt;&gt;'Tabelas auxiliares'!$B$237,M652&lt;&gt;'Tabelas auxiliares'!$C$236,M652&lt;&gt;'Tabelas auxiliares'!$C$237),"FOLHA DE PESSOAL",IF(Q652='Tabelas auxiliares'!$A$237,"CUSTEIO",IF(Q652='Tabelas auxiliares'!$A$236,"INVESTIMENTO","ERRO - VERIFICAR"))))</f>
        <v/>
      </c>
      <c r="S652" s="66"/>
    </row>
    <row r="653" spans="17:19" x14ac:dyDescent="0.25">
      <c r="Q653" s="51" t="str">
        <f t="shared" si="10"/>
        <v/>
      </c>
      <c r="R653" s="51" t="str">
        <f>IF(M653="","",IF(AND(M653&lt;&gt;'Tabelas auxiliares'!$B$236,M653&lt;&gt;'Tabelas auxiliares'!$B$237,M653&lt;&gt;'Tabelas auxiliares'!$C$236,M653&lt;&gt;'Tabelas auxiliares'!$C$237),"FOLHA DE PESSOAL",IF(Q653='Tabelas auxiliares'!$A$237,"CUSTEIO",IF(Q653='Tabelas auxiliares'!$A$236,"INVESTIMENTO","ERRO - VERIFICAR"))))</f>
        <v/>
      </c>
      <c r="S653" s="66"/>
    </row>
    <row r="654" spans="17:19" x14ac:dyDescent="0.25">
      <c r="Q654" s="51" t="str">
        <f t="shared" si="10"/>
        <v/>
      </c>
      <c r="R654" s="51" t="str">
        <f>IF(M654="","",IF(AND(M654&lt;&gt;'Tabelas auxiliares'!$B$236,M654&lt;&gt;'Tabelas auxiliares'!$B$237,M654&lt;&gt;'Tabelas auxiliares'!$C$236,M654&lt;&gt;'Tabelas auxiliares'!$C$237),"FOLHA DE PESSOAL",IF(Q654='Tabelas auxiliares'!$A$237,"CUSTEIO",IF(Q654='Tabelas auxiliares'!$A$236,"INVESTIMENTO","ERRO - VERIFICAR"))))</f>
        <v/>
      </c>
      <c r="S654" s="66"/>
    </row>
    <row r="655" spans="17:19" x14ac:dyDescent="0.25">
      <c r="Q655" s="51" t="str">
        <f t="shared" si="10"/>
        <v/>
      </c>
      <c r="R655" s="51" t="str">
        <f>IF(M655="","",IF(AND(M655&lt;&gt;'Tabelas auxiliares'!$B$236,M655&lt;&gt;'Tabelas auxiliares'!$B$237,M655&lt;&gt;'Tabelas auxiliares'!$C$236,M655&lt;&gt;'Tabelas auxiliares'!$C$237),"FOLHA DE PESSOAL",IF(Q655='Tabelas auxiliares'!$A$237,"CUSTEIO",IF(Q655='Tabelas auxiliares'!$A$236,"INVESTIMENTO","ERRO - VERIFICAR"))))</f>
        <v/>
      </c>
      <c r="S655" s="66"/>
    </row>
    <row r="656" spans="17:19" x14ac:dyDescent="0.25">
      <c r="Q656" s="51" t="str">
        <f t="shared" si="10"/>
        <v/>
      </c>
      <c r="R656" s="51" t="str">
        <f>IF(M656="","",IF(AND(M656&lt;&gt;'Tabelas auxiliares'!$B$236,M656&lt;&gt;'Tabelas auxiliares'!$B$237,M656&lt;&gt;'Tabelas auxiliares'!$C$236,M656&lt;&gt;'Tabelas auxiliares'!$C$237),"FOLHA DE PESSOAL",IF(Q656='Tabelas auxiliares'!$A$237,"CUSTEIO",IF(Q656='Tabelas auxiliares'!$A$236,"INVESTIMENTO","ERRO - VERIFICAR"))))</f>
        <v/>
      </c>
      <c r="S656" s="66"/>
    </row>
    <row r="657" spans="17:19" x14ac:dyDescent="0.25">
      <c r="Q657" s="51" t="str">
        <f t="shared" si="10"/>
        <v/>
      </c>
      <c r="R657" s="51" t="str">
        <f>IF(M657="","",IF(AND(M657&lt;&gt;'Tabelas auxiliares'!$B$236,M657&lt;&gt;'Tabelas auxiliares'!$B$237,M657&lt;&gt;'Tabelas auxiliares'!$C$236,M657&lt;&gt;'Tabelas auxiliares'!$C$237),"FOLHA DE PESSOAL",IF(Q657='Tabelas auxiliares'!$A$237,"CUSTEIO",IF(Q657='Tabelas auxiliares'!$A$236,"INVESTIMENTO","ERRO - VERIFICAR"))))</f>
        <v/>
      </c>
      <c r="S657" s="66"/>
    </row>
    <row r="658" spans="17:19" x14ac:dyDescent="0.25">
      <c r="Q658" s="51" t="str">
        <f t="shared" si="10"/>
        <v/>
      </c>
      <c r="R658" s="51" t="str">
        <f>IF(M658="","",IF(AND(M658&lt;&gt;'Tabelas auxiliares'!$B$236,M658&lt;&gt;'Tabelas auxiliares'!$B$237,M658&lt;&gt;'Tabelas auxiliares'!$C$236,M658&lt;&gt;'Tabelas auxiliares'!$C$237),"FOLHA DE PESSOAL",IF(Q658='Tabelas auxiliares'!$A$237,"CUSTEIO",IF(Q658='Tabelas auxiliares'!$A$236,"INVESTIMENTO","ERRO - VERIFICAR"))))</f>
        <v/>
      </c>
      <c r="S658" s="66"/>
    </row>
    <row r="659" spans="17:19" x14ac:dyDescent="0.25">
      <c r="Q659" s="51" t="str">
        <f t="shared" si="10"/>
        <v/>
      </c>
      <c r="R659" s="51" t="str">
        <f>IF(M659="","",IF(AND(M659&lt;&gt;'Tabelas auxiliares'!$B$236,M659&lt;&gt;'Tabelas auxiliares'!$B$237,M659&lt;&gt;'Tabelas auxiliares'!$C$236,M659&lt;&gt;'Tabelas auxiliares'!$C$237),"FOLHA DE PESSOAL",IF(Q659='Tabelas auxiliares'!$A$237,"CUSTEIO",IF(Q659='Tabelas auxiliares'!$A$236,"INVESTIMENTO","ERRO - VERIFICAR"))))</f>
        <v/>
      </c>
      <c r="S659" s="66"/>
    </row>
    <row r="660" spans="17:19" x14ac:dyDescent="0.25">
      <c r="Q660" s="51" t="str">
        <f t="shared" si="10"/>
        <v/>
      </c>
      <c r="R660" s="51" t="str">
        <f>IF(M660="","",IF(AND(M660&lt;&gt;'Tabelas auxiliares'!$B$236,M660&lt;&gt;'Tabelas auxiliares'!$B$237,M660&lt;&gt;'Tabelas auxiliares'!$C$236,M660&lt;&gt;'Tabelas auxiliares'!$C$237),"FOLHA DE PESSOAL",IF(Q660='Tabelas auxiliares'!$A$237,"CUSTEIO",IF(Q660='Tabelas auxiliares'!$A$236,"INVESTIMENTO","ERRO - VERIFICAR"))))</f>
        <v/>
      </c>
      <c r="S660" s="66"/>
    </row>
    <row r="661" spans="17:19" x14ac:dyDescent="0.25">
      <c r="Q661" s="51" t="str">
        <f t="shared" si="10"/>
        <v/>
      </c>
      <c r="R661" s="51" t="str">
        <f>IF(M661="","",IF(AND(M661&lt;&gt;'Tabelas auxiliares'!$B$236,M661&lt;&gt;'Tabelas auxiliares'!$B$237,M661&lt;&gt;'Tabelas auxiliares'!$C$236,M661&lt;&gt;'Tabelas auxiliares'!$C$237),"FOLHA DE PESSOAL",IF(Q661='Tabelas auxiliares'!$A$237,"CUSTEIO",IF(Q661='Tabelas auxiliares'!$A$236,"INVESTIMENTO","ERRO - VERIFICAR"))))</f>
        <v/>
      </c>
      <c r="S661" s="66"/>
    </row>
    <row r="662" spans="17:19" x14ac:dyDescent="0.25">
      <c r="Q662" s="51" t="str">
        <f t="shared" si="10"/>
        <v/>
      </c>
      <c r="R662" s="51" t="str">
        <f>IF(M662="","",IF(AND(M662&lt;&gt;'Tabelas auxiliares'!$B$236,M662&lt;&gt;'Tabelas auxiliares'!$B$237,M662&lt;&gt;'Tabelas auxiliares'!$C$236,M662&lt;&gt;'Tabelas auxiliares'!$C$237),"FOLHA DE PESSOAL",IF(Q662='Tabelas auxiliares'!$A$237,"CUSTEIO",IF(Q662='Tabelas auxiliares'!$A$236,"INVESTIMENTO","ERRO - VERIFICAR"))))</f>
        <v/>
      </c>
      <c r="S662" s="66"/>
    </row>
    <row r="663" spans="17:19" x14ac:dyDescent="0.25">
      <c r="Q663" s="51" t="str">
        <f t="shared" si="10"/>
        <v/>
      </c>
      <c r="R663" s="51" t="str">
        <f>IF(M663="","",IF(AND(M663&lt;&gt;'Tabelas auxiliares'!$B$236,M663&lt;&gt;'Tabelas auxiliares'!$B$237,M663&lt;&gt;'Tabelas auxiliares'!$C$236,M663&lt;&gt;'Tabelas auxiliares'!$C$237),"FOLHA DE PESSOAL",IF(Q663='Tabelas auxiliares'!$A$237,"CUSTEIO",IF(Q663='Tabelas auxiliares'!$A$236,"INVESTIMENTO","ERRO - VERIFICAR"))))</f>
        <v/>
      </c>
      <c r="S663" s="66"/>
    </row>
    <row r="664" spans="17:19" x14ac:dyDescent="0.25">
      <c r="Q664" s="51" t="str">
        <f t="shared" si="10"/>
        <v/>
      </c>
      <c r="R664" s="51" t="str">
        <f>IF(M664="","",IF(AND(M664&lt;&gt;'Tabelas auxiliares'!$B$236,M664&lt;&gt;'Tabelas auxiliares'!$B$237,M664&lt;&gt;'Tabelas auxiliares'!$C$236,M664&lt;&gt;'Tabelas auxiliares'!$C$237),"FOLHA DE PESSOAL",IF(Q664='Tabelas auxiliares'!$A$237,"CUSTEIO",IF(Q664='Tabelas auxiliares'!$A$236,"INVESTIMENTO","ERRO - VERIFICAR"))))</f>
        <v/>
      </c>
      <c r="S664" s="66"/>
    </row>
    <row r="665" spans="17:19" x14ac:dyDescent="0.25">
      <c r="Q665" s="51" t="str">
        <f t="shared" si="10"/>
        <v/>
      </c>
      <c r="R665" s="51" t="str">
        <f>IF(M665="","",IF(AND(M665&lt;&gt;'Tabelas auxiliares'!$B$236,M665&lt;&gt;'Tabelas auxiliares'!$B$237,M665&lt;&gt;'Tabelas auxiliares'!$C$236,M665&lt;&gt;'Tabelas auxiliares'!$C$237),"FOLHA DE PESSOAL",IF(Q665='Tabelas auxiliares'!$A$237,"CUSTEIO",IF(Q665='Tabelas auxiliares'!$A$236,"INVESTIMENTO","ERRO - VERIFICAR"))))</f>
        <v/>
      </c>
      <c r="S665" s="66"/>
    </row>
    <row r="666" spans="17:19" x14ac:dyDescent="0.25">
      <c r="Q666" s="51" t="str">
        <f t="shared" si="10"/>
        <v/>
      </c>
      <c r="R666" s="51" t="str">
        <f>IF(M666="","",IF(AND(M666&lt;&gt;'Tabelas auxiliares'!$B$236,M666&lt;&gt;'Tabelas auxiliares'!$B$237,M666&lt;&gt;'Tabelas auxiliares'!$C$236,M666&lt;&gt;'Tabelas auxiliares'!$C$237),"FOLHA DE PESSOAL",IF(Q666='Tabelas auxiliares'!$A$237,"CUSTEIO",IF(Q666='Tabelas auxiliares'!$A$236,"INVESTIMENTO","ERRO - VERIFICAR"))))</f>
        <v/>
      </c>
      <c r="S666" s="66"/>
    </row>
    <row r="667" spans="17:19" x14ac:dyDescent="0.25">
      <c r="Q667" s="51" t="str">
        <f t="shared" si="10"/>
        <v/>
      </c>
      <c r="R667" s="51" t="str">
        <f>IF(M667="","",IF(AND(M667&lt;&gt;'Tabelas auxiliares'!$B$236,M667&lt;&gt;'Tabelas auxiliares'!$B$237,M667&lt;&gt;'Tabelas auxiliares'!$C$236,M667&lt;&gt;'Tabelas auxiliares'!$C$237),"FOLHA DE PESSOAL",IF(Q667='Tabelas auxiliares'!$A$237,"CUSTEIO",IF(Q667='Tabelas auxiliares'!$A$236,"INVESTIMENTO","ERRO - VERIFICAR"))))</f>
        <v/>
      </c>
      <c r="S667" s="66"/>
    </row>
    <row r="668" spans="17:19" x14ac:dyDescent="0.25">
      <c r="Q668" s="51" t="str">
        <f t="shared" si="10"/>
        <v/>
      </c>
      <c r="R668" s="51" t="str">
        <f>IF(M668="","",IF(AND(M668&lt;&gt;'Tabelas auxiliares'!$B$236,M668&lt;&gt;'Tabelas auxiliares'!$B$237,M668&lt;&gt;'Tabelas auxiliares'!$C$236,M668&lt;&gt;'Tabelas auxiliares'!$C$237),"FOLHA DE PESSOAL",IF(Q668='Tabelas auxiliares'!$A$237,"CUSTEIO",IF(Q668='Tabelas auxiliares'!$A$236,"INVESTIMENTO","ERRO - VERIFICAR"))))</f>
        <v/>
      </c>
      <c r="S668" s="66"/>
    </row>
    <row r="669" spans="17:19" x14ac:dyDescent="0.25">
      <c r="Q669" s="51" t="str">
        <f t="shared" si="10"/>
        <v/>
      </c>
      <c r="R669" s="51" t="str">
        <f>IF(M669="","",IF(AND(M669&lt;&gt;'Tabelas auxiliares'!$B$236,M669&lt;&gt;'Tabelas auxiliares'!$B$237,M669&lt;&gt;'Tabelas auxiliares'!$C$236,M669&lt;&gt;'Tabelas auxiliares'!$C$237),"FOLHA DE PESSOAL",IF(Q669='Tabelas auxiliares'!$A$237,"CUSTEIO",IF(Q669='Tabelas auxiliares'!$A$236,"INVESTIMENTO","ERRO - VERIFICAR"))))</f>
        <v/>
      </c>
      <c r="S669" s="66"/>
    </row>
    <row r="670" spans="17:19" x14ac:dyDescent="0.25">
      <c r="Q670" s="51" t="str">
        <f t="shared" si="10"/>
        <v/>
      </c>
      <c r="R670" s="51" t="str">
        <f>IF(M670="","",IF(AND(M670&lt;&gt;'Tabelas auxiliares'!$B$236,M670&lt;&gt;'Tabelas auxiliares'!$B$237,M670&lt;&gt;'Tabelas auxiliares'!$C$236,M670&lt;&gt;'Tabelas auxiliares'!$C$237),"FOLHA DE PESSOAL",IF(Q670='Tabelas auxiliares'!$A$237,"CUSTEIO",IF(Q670='Tabelas auxiliares'!$A$236,"INVESTIMENTO","ERRO - VERIFICAR"))))</f>
        <v/>
      </c>
      <c r="S670" s="66"/>
    </row>
    <row r="671" spans="17:19" x14ac:dyDescent="0.25">
      <c r="Q671" s="51" t="str">
        <f t="shared" si="10"/>
        <v/>
      </c>
      <c r="R671" s="51" t="str">
        <f>IF(M671="","",IF(AND(M671&lt;&gt;'Tabelas auxiliares'!$B$236,M671&lt;&gt;'Tabelas auxiliares'!$B$237,M671&lt;&gt;'Tabelas auxiliares'!$C$236,M671&lt;&gt;'Tabelas auxiliares'!$C$237),"FOLHA DE PESSOAL",IF(Q671='Tabelas auxiliares'!$A$237,"CUSTEIO",IF(Q671='Tabelas auxiliares'!$A$236,"INVESTIMENTO","ERRO - VERIFICAR"))))</f>
        <v/>
      </c>
      <c r="S671" s="66"/>
    </row>
    <row r="672" spans="17:19" x14ac:dyDescent="0.25">
      <c r="Q672" s="51" t="str">
        <f t="shared" si="10"/>
        <v/>
      </c>
      <c r="R672" s="51" t="str">
        <f>IF(M672="","",IF(AND(M672&lt;&gt;'Tabelas auxiliares'!$B$236,M672&lt;&gt;'Tabelas auxiliares'!$B$237,M672&lt;&gt;'Tabelas auxiliares'!$C$236,M672&lt;&gt;'Tabelas auxiliares'!$C$237),"FOLHA DE PESSOAL",IF(Q672='Tabelas auxiliares'!$A$237,"CUSTEIO",IF(Q672='Tabelas auxiliares'!$A$236,"INVESTIMENTO","ERRO - VERIFICAR"))))</f>
        <v/>
      </c>
      <c r="S672" s="66"/>
    </row>
    <row r="673" spans="17:19" x14ac:dyDescent="0.25">
      <c r="Q673" s="51" t="str">
        <f t="shared" si="10"/>
        <v/>
      </c>
      <c r="R673" s="51" t="str">
        <f>IF(M673="","",IF(AND(M673&lt;&gt;'Tabelas auxiliares'!$B$236,M673&lt;&gt;'Tabelas auxiliares'!$B$237,M673&lt;&gt;'Tabelas auxiliares'!$C$236,M673&lt;&gt;'Tabelas auxiliares'!$C$237),"FOLHA DE PESSOAL",IF(Q673='Tabelas auxiliares'!$A$237,"CUSTEIO",IF(Q673='Tabelas auxiliares'!$A$236,"INVESTIMENTO","ERRO - VERIFICAR"))))</f>
        <v/>
      </c>
      <c r="S673" s="66"/>
    </row>
    <row r="674" spans="17:19" x14ac:dyDescent="0.25">
      <c r="Q674" s="51" t="str">
        <f t="shared" si="10"/>
        <v/>
      </c>
      <c r="R674" s="51" t="str">
        <f>IF(M674="","",IF(AND(M674&lt;&gt;'Tabelas auxiliares'!$B$236,M674&lt;&gt;'Tabelas auxiliares'!$B$237,M674&lt;&gt;'Tabelas auxiliares'!$C$236,M674&lt;&gt;'Tabelas auxiliares'!$C$237),"FOLHA DE PESSOAL",IF(Q674='Tabelas auxiliares'!$A$237,"CUSTEIO",IF(Q674='Tabelas auxiliares'!$A$236,"INVESTIMENTO","ERRO - VERIFICAR"))))</f>
        <v/>
      </c>
      <c r="S674" s="66"/>
    </row>
    <row r="675" spans="17:19" x14ac:dyDescent="0.25">
      <c r="Q675" s="51" t="str">
        <f t="shared" si="10"/>
        <v/>
      </c>
      <c r="R675" s="51" t="str">
        <f>IF(M675="","",IF(AND(M675&lt;&gt;'Tabelas auxiliares'!$B$236,M675&lt;&gt;'Tabelas auxiliares'!$B$237,M675&lt;&gt;'Tabelas auxiliares'!$C$236,M675&lt;&gt;'Tabelas auxiliares'!$C$237),"FOLHA DE PESSOAL",IF(Q675='Tabelas auxiliares'!$A$237,"CUSTEIO",IF(Q675='Tabelas auxiliares'!$A$236,"INVESTIMENTO","ERRO - VERIFICAR"))))</f>
        <v/>
      </c>
      <c r="S675" s="66"/>
    </row>
    <row r="676" spans="17:19" x14ac:dyDescent="0.25">
      <c r="Q676" s="51" t="str">
        <f t="shared" si="10"/>
        <v/>
      </c>
      <c r="R676" s="51" t="str">
        <f>IF(M676="","",IF(AND(M676&lt;&gt;'Tabelas auxiliares'!$B$236,M676&lt;&gt;'Tabelas auxiliares'!$B$237,M676&lt;&gt;'Tabelas auxiliares'!$C$236,M676&lt;&gt;'Tabelas auxiliares'!$C$237),"FOLHA DE PESSOAL",IF(Q676='Tabelas auxiliares'!$A$237,"CUSTEIO",IF(Q676='Tabelas auxiliares'!$A$236,"INVESTIMENTO","ERRO - VERIFICAR"))))</f>
        <v/>
      </c>
      <c r="S676" s="66"/>
    </row>
    <row r="677" spans="17:19" x14ac:dyDescent="0.25">
      <c r="Q677" s="51" t="str">
        <f t="shared" si="10"/>
        <v/>
      </c>
      <c r="R677" s="51" t="str">
        <f>IF(M677="","",IF(AND(M677&lt;&gt;'Tabelas auxiliares'!$B$236,M677&lt;&gt;'Tabelas auxiliares'!$B$237,M677&lt;&gt;'Tabelas auxiliares'!$C$236,M677&lt;&gt;'Tabelas auxiliares'!$C$237),"FOLHA DE PESSOAL",IF(Q677='Tabelas auxiliares'!$A$237,"CUSTEIO",IF(Q677='Tabelas auxiliares'!$A$236,"INVESTIMENTO","ERRO - VERIFICAR"))))</f>
        <v/>
      </c>
      <c r="S677" s="66"/>
    </row>
    <row r="678" spans="17:19" x14ac:dyDescent="0.25">
      <c r="Q678" s="51" t="str">
        <f t="shared" si="10"/>
        <v/>
      </c>
      <c r="R678" s="51" t="str">
        <f>IF(M678="","",IF(AND(M678&lt;&gt;'Tabelas auxiliares'!$B$236,M678&lt;&gt;'Tabelas auxiliares'!$B$237,M678&lt;&gt;'Tabelas auxiliares'!$C$236,M678&lt;&gt;'Tabelas auxiliares'!$C$237),"FOLHA DE PESSOAL",IF(Q678='Tabelas auxiliares'!$A$237,"CUSTEIO",IF(Q678='Tabelas auxiliares'!$A$236,"INVESTIMENTO","ERRO - VERIFICAR"))))</f>
        <v/>
      </c>
      <c r="S678" s="66"/>
    </row>
    <row r="679" spans="17:19" x14ac:dyDescent="0.25">
      <c r="Q679" s="51" t="str">
        <f t="shared" si="10"/>
        <v/>
      </c>
      <c r="R679" s="51" t="str">
        <f>IF(M679="","",IF(AND(M679&lt;&gt;'Tabelas auxiliares'!$B$236,M679&lt;&gt;'Tabelas auxiliares'!$B$237,M679&lt;&gt;'Tabelas auxiliares'!$C$236,M679&lt;&gt;'Tabelas auxiliares'!$C$237),"FOLHA DE PESSOAL",IF(Q679='Tabelas auxiliares'!$A$237,"CUSTEIO",IF(Q679='Tabelas auxiliares'!$A$236,"INVESTIMENTO","ERRO - VERIFICAR"))))</f>
        <v/>
      </c>
      <c r="S679" s="66"/>
    </row>
    <row r="680" spans="17:19" x14ac:dyDescent="0.25">
      <c r="Q680" s="51" t="str">
        <f t="shared" si="10"/>
        <v/>
      </c>
      <c r="R680" s="51" t="str">
        <f>IF(M680="","",IF(AND(M680&lt;&gt;'Tabelas auxiliares'!$B$236,M680&lt;&gt;'Tabelas auxiliares'!$B$237,M680&lt;&gt;'Tabelas auxiliares'!$C$236,M680&lt;&gt;'Tabelas auxiliares'!$C$237),"FOLHA DE PESSOAL",IF(Q680='Tabelas auxiliares'!$A$237,"CUSTEIO",IF(Q680='Tabelas auxiliares'!$A$236,"INVESTIMENTO","ERRO - VERIFICAR"))))</f>
        <v/>
      </c>
      <c r="S680" s="66"/>
    </row>
    <row r="681" spans="17:19" x14ac:dyDescent="0.25">
      <c r="Q681" s="51" t="str">
        <f t="shared" si="10"/>
        <v/>
      </c>
      <c r="R681" s="51" t="str">
        <f>IF(M681="","",IF(AND(M681&lt;&gt;'Tabelas auxiliares'!$B$236,M681&lt;&gt;'Tabelas auxiliares'!$B$237,M681&lt;&gt;'Tabelas auxiliares'!$C$236,M681&lt;&gt;'Tabelas auxiliares'!$C$237),"FOLHA DE PESSOAL",IF(Q681='Tabelas auxiliares'!$A$237,"CUSTEIO",IF(Q681='Tabelas auxiliares'!$A$236,"INVESTIMENTO","ERRO - VERIFICAR"))))</f>
        <v/>
      </c>
      <c r="S681" s="66"/>
    </row>
    <row r="682" spans="17:19" x14ac:dyDescent="0.25">
      <c r="Q682" s="51" t="str">
        <f t="shared" si="10"/>
        <v/>
      </c>
      <c r="R682" s="51" t="str">
        <f>IF(M682="","",IF(AND(M682&lt;&gt;'Tabelas auxiliares'!$B$236,M682&lt;&gt;'Tabelas auxiliares'!$B$237,M682&lt;&gt;'Tabelas auxiliares'!$C$236,M682&lt;&gt;'Tabelas auxiliares'!$C$237),"FOLHA DE PESSOAL",IF(Q682='Tabelas auxiliares'!$A$237,"CUSTEIO",IF(Q682='Tabelas auxiliares'!$A$236,"INVESTIMENTO","ERRO - VERIFICAR"))))</f>
        <v/>
      </c>
      <c r="S682" s="66"/>
    </row>
    <row r="683" spans="17:19" x14ac:dyDescent="0.25">
      <c r="Q683" s="51" t="str">
        <f t="shared" si="10"/>
        <v/>
      </c>
      <c r="R683" s="51" t="str">
        <f>IF(M683="","",IF(AND(M683&lt;&gt;'Tabelas auxiliares'!$B$236,M683&lt;&gt;'Tabelas auxiliares'!$B$237,M683&lt;&gt;'Tabelas auxiliares'!$C$236,M683&lt;&gt;'Tabelas auxiliares'!$C$237),"FOLHA DE PESSOAL",IF(Q683='Tabelas auxiliares'!$A$237,"CUSTEIO",IF(Q683='Tabelas auxiliares'!$A$236,"INVESTIMENTO","ERRO - VERIFICAR"))))</f>
        <v/>
      </c>
      <c r="S683" s="66"/>
    </row>
    <row r="684" spans="17:19" x14ac:dyDescent="0.25">
      <c r="Q684" s="51" t="str">
        <f t="shared" si="10"/>
        <v/>
      </c>
      <c r="R684" s="51" t="str">
        <f>IF(M684="","",IF(AND(M684&lt;&gt;'Tabelas auxiliares'!$B$236,M684&lt;&gt;'Tabelas auxiliares'!$B$237,M684&lt;&gt;'Tabelas auxiliares'!$C$236,M684&lt;&gt;'Tabelas auxiliares'!$C$237),"FOLHA DE PESSOAL",IF(Q684='Tabelas auxiliares'!$A$237,"CUSTEIO",IF(Q684='Tabelas auxiliares'!$A$236,"INVESTIMENTO","ERRO - VERIFICAR"))))</f>
        <v/>
      </c>
      <c r="S684" s="66"/>
    </row>
    <row r="685" spans="17:19" x14ac:dyDescent="0.25">
      <c r="Q685" s="51" t="str">
        <f t="shared" si="10"/>
        <v/>
      </c>
      <c r="R685" s="51" t="str">
        <f>IF(M685="","",IF(AND(M685&lt;&gt;'Tabelas auxiliares'!$B$236,M685&lt;&gt;'Tabelas auxiliares'!$B$237,M685&lt;&gt;'Tabelas auxiliares'!$C$236,M685&lt;&gt;'Tabelas auxiliares'!$C$237),"FOLHA DE PESSOAL",IF(Q685='Tabelas auxiliares'!$A$237,"CUSTEIO",IF(Q685='Tabelas auxiliares'!$A$236,"INVESTIMENTO","ERRO - VERIFICAR"))))</f>
        <v/>
      </c>
      <c r="S685" s="66"/>
    </row>
    <row r="686" spans="17:19" x14ac:dyDescent="0.25">
      <c r="Q686" s="51" t="str">
        <f t="shared" si="10"/>
        <v/>
      </c>
      <c r="R686" s="51" t="str">
        <f>IF(M686="","",IF(AND(M686&lt;&gt;'Tabelas auxiliares'!$B$236,M686&lt;&gt;'Tabelas auxiliares'!$B$237,M686&lt;&gt;'Tabelas auxiliares'!$C$236,M686&lt;&gt;'Tabelas auxiliares'!$C$237),"FOLHA DE PESSOAL",IF(Q686='Tabelas auxiliares'!$A$237,"CUSTEIO",IF(Q686='Tabelas auxiliares'!$A$236,"INVESTIMENTO","ERRO - VERIFICAR"))))</f>
        <v/>
      </c>
      <c r="S686" s="66"/>
    </row>
    <row r="687" spans="17:19" x14ac:dyDescent="0.25">
      <c r="Q687" s="51" t="str">
        <f t="shared" si="10"/>
        <v/>
      </c>
      <c r="R687" s="51" t="str">
        <f>IF(M687="","",IF(AND(M687&lt;&gt;'Tabelas auxiliares'!$B$236,M687&lt;&gt;'Tabelas auxiliares'!$B$237,M687&lt;&gt;'Tabelas auxiliares'!$C$236,M687&lt;&gt;'Tabelas auxiliares'!$C$237),"FOLHA DE PESSOAL",IF(Q687='Tabelas auxiliares'!$A$237,"CUSTEIO",IF(Q687='Tabelas auxiliares'!$A$236,"INVESTIMENTO","ERRO - VERIFICAR"))))</f>
        <v/>
      </c>
      <c r="S687" s="66"/>
    </row>
    <row r="688" spans="17:19" x14ac:dyDescent="0.25">
      <c r="Q688" s="51" t="str">
        <f t="shared" si="10"/>
        <v/>
      </c>
      <c r="R688" s="51" t="str">
        <f>IF(M688="","",IF(AND(M688&lt;&gt;'Tabelas auxiliares'!$B$236,M688&lt;&gt;'Tabelas auxiliares'!$B$237,M688&lt;&gt;'Tabelas auxiliares'!$C$236,M688&lt;&gt;'Tabelas auxiliares'!$C$237),"FOLHA DE PESSOAL",IF(Q688='Tabelas auxiliares'!$A$237,"CUSTEIO",IF(Q688='Tabelas auxiliares'!$A$236,"INVESTIMENTO","ERRO - VERIFICAR"))))</f>
        <v/>
      </c>
      <c r="S688" s="66"/>
    </row>
    <row r="689" spans="17:19" x14ac:dyDescent="0.25">
      <c r="Q689" s="51" t="str">
        <f t="shared" si="10"/>
        <v/>
      </c>
      <c r="R689" s="51" t="str">
        <f>IF(M689="","",IF(AND(M689&lt;&gt;'Tabelas auxiliares'!$B$236,M689&lt;&gt;'Tabelas auxiliares'!$B$237,M689&lt;&gt;'Tabelas auxiliares'!$C$236,M689&lt;&gt;'Tabelas auxiliares'!$C$237),"FOLHA DE PESSOAL",IF(Q689='Tabelas auxiliares'!$A$237,"CUSTEIO",IF(Q689='Tabelas auxiliares'!$A$236,"INVESTIMENTO","ERRO - VERIFICAR"))))</f>
        <v/>
      </c>
      <c r="S689" s="66"/>
    </row>
    <row r="690" spans="17:19" x14ac:dyDescent="0.25">
      <c r="Q690" s="51" t="str">
        <f t="shared" si="10"/>
        <v/>
      </c>
      <c r="R690" s="51" t="str">
        <f>IF(M690="","",IF(AND(M690&lt;&gt;'Tabelas auxiliares'!$B$236,M690&lt;&gt;'Tabelas auxiliares'!$B$237,M690&lt;&gt;'Tabelas auxiliares'!$C$236,M690&lt;&gt;'Tabelas auxiliares'!$C$237),"FOLHA DE PESSOAL",IF(Q690='Tabelas auxiliares'!$A$237,"CUSTEIO",IF(Q690='Tabelas auxiliares'!$A$236,"INVESTIMENTO","ERRO - VERIFICAR"))))</f>
        <v/>
      </c>
      <c r="S690" s="66"/>
    </row>
    <row r="691" spans="17:19" x14ac:dyDescent="0.25">
      <c r="Q691" s="51" t="str">
        <f t="shared" si="10"/>
        <v/>
      </c>
      <c r="R691" s="51" t="str">
        <f>IF(M691="","",IF(AND(M691&lt;&gt;'Tabelas auxiliares'!$B$236,M691&lt;&gt;'Tabelas auxiliares'!$B$237,M691&lt;&gt;'Tabelas auxiliares'!$C$236,M691&lt;&gt;'Tabelas auxiliares'!$C$237),"FOLHA DE PESSOAL",IF(Q691='Tabelas auxiliares'!$A$237,"CUSTEIO",IF(Q691='Tabelas auxiliares'!$A$236,"INVESTIMENTO","ERRO - VERIFICAR"))))</f>
        <v/>
      </c>
      <c r="S691" s="66"/>
    </row>
    <row r="692" spans="17:19" x14ac:dyDescent="0.25">
      <c r="Q692" s="51" t="str">
        <f t="shared" si="10"/>
        <v/>
      </c>
      <c r="R692" s="51" t="str">
        <f>IF(M692="","",IF(AND(M692&lt;&gt;'Tabelas auxiliares'!$B$236,M692&lt;&gt;'Tabelas auxiliares'!$B$237,M692&lt;&gt;'Tabelas auxiliares'!$C$236,M692&lt;&gt;'Tabelas auxiliares'!$C$237),"FOLHA DE PESSOAL",IF(Q692='Tabelas auxiliares'!$A$237,"CUSTEIO",IF(Q692='Tabelas auxiliares'!$A$236,"INVESTIMENTO","ERRO - VERIFICAR"))))</f>
        <v/>
      </c>
      <c r="S692" s="66"/>
    </row>
    <row r="693" spans="17:19" x14ac:dyDescent="0.25">
      <c r="Q693" s="51" t="str">
        <f t="shared" si="10"/>
        <v/>
      </c>
      <c r="R693" s="51" t="str">
        <f>IF(M693="","",IF(AND(M693&lt;&gt;'Tabelas auxiliares'!$B$236,M693&lt;&gt;'Tabelas auxiliares'!$B$237,M693&lt;&gt;'Tabelas auxiliares'!$C$236,M693&lt;&gt;'Tabelas auxiliares'!$C$237),"FOLHA DE PESSOAL",IF(Q693='Tabelas auxiliares'!$A$237,"CUSTEIO",IF(Q693='Tabelas auxiliares'!$A$236,"INVESTIMENTO","ERRO - VERIFICAR"))))</f>
        <v/>
      </c>
      <c r="S693" s="66"/>
    </row>
    <row r="694" spans="17:19" x14ac:dyDescent="0.25">
      <c r="Q694" s="51" t="str">
        <f t="shared" si="10"/>
        <v/>
      </c>
      <c r="R694" s="51" t="str">
        <f>IF(M694="","",IF(AND(M694&lt;&gt;'Tabelas auxiliares'!$B$236,M694&lt;&gt;'Tabelas auxiliares'!$B$237,M694&lt;&gt;'Tabelas auxiliares'!$C$236,M694&lt;&gt;'Tabelas auxiliares'!$C$237),"FOLHA DE PESSOAL",IF(Q694='Tabelas auxiliares'!$A$237,"CUSTEIO",IF(Q694='Tabelas auxiliares'!$A$236,"INVESTIMENTO","ERRO - VERIFICAR"))))</f>
        <v/>
      </c>
      <c r="S694" s="66"/>
    </row>
    <row r="695" spans="17:19" x14ac:dyDescent="0.25">
      <c r="Q695" s="51" t="str">
        <f t="shared" si="10"/>
        <v/>
      </c>
      <c r="R695" s="51" t="str">
        <f>IF(M695="","",IF(AND(M695&lt;&gt;'Tabelas auxiliares'!$B$236,M695&lt;&gt;'Tabelas auxiliares'!$B$237,M695&lt;&gt;'Tabelas auxiliares'!$C$236,M695&lt;&gt;'Tabelas auxiliares'!$C$237),"FOLHA DE PESSOAL",IF(Q695='Tabelas auxiliares'!$A$237,"CUSTEIO",IF(Q695='Tabelas auxiliares'!$A$236,"INVESTIMENTO","ERRO - VERIFICAR"))))</f>
        <v/>
      </c>
      <c r="S695" s="66"/>
    </row>
    <row r="696" spans="17:19" x14ac:dyDescent="0.25">
      <c r="Q696" s="51" t="str">
        <f t="shared" si="10"/>
        <v/>
      </c>
      <c r="R696" s="51" t="str">
        <f>IF(M696="","",IF(AND(M696&lt;&gt;'Tabelas auxiliares'!$B$236,M696&lt;&gt;'Tabelas auxiliares'!$B$237,M696&lt;&gt;'Tabelas auxiliares'!$C$236,M696&lt;&gt;'Tabelas auxiliares'!$C$237),"FOLHA DE PESSOAL",IF(Q696='Tabelas auxiliares'!$A$237,"CUSTEIO",IF(Q696='Tabelas auxiliares'!$A$236,"INVESTIMENTO","ERRO - VERIFICAR"))))</f>
        <v/>
      </c>
      <c r="S696" s="66"/>
    </row>
    <row r="697" spans="17:19" x14ac:dyDescent="0.25">
      <c r="Q697" s="51" t="str">
        <f t="shared" si="10"/>
        <v/>
      </c>
      <c r="R697" s="51" t="str">
        <f>IF(M697="","",IF(AND(M697&lt;&gt;'Tabelas auxiliares'!$B$236,M697&lt;&gt;'Tabelas auxiliares'!$B$237,M697&lt;&gt;'Tabelas auxiliares'!$C$236,M697&lt;&gt;'Tabelas auxiliares'!$C$237),"FOLHA DE PESSOAL",IF(Q697='Tabelas auxiliares'!$A$237,"CUSTEIO",IF(Q697='Tabelas auxiliares'!$A$236,"INVESTIMENTO","ERRO - VERIFICAR"))))</f>
        <v/>
      </c>
      <c r="S697" s="66"/>
    </row>
    <row r="698" spans="17:19" x14ac:dyDescent="0.25">
      <c r="Q698" s="51" t="str">
        <f t="shared" si="10"/>
        <v/>
      </c>
      <c r="R698" s="51" t="str">
        <f>IF(M698="","",IF(AND(M698&lt;&gt;'Tabelas auxiliares'!$B$236,M698&lt;&gt;'Tabelas auxiliares'!$B$237,M698&lt;&gt;'Tabelas auxiliares'!$C$236,M698&lt;&gt;'Tabelas auxiliares'!$C$237),"FOLHA DE PESSOAL",IF(Q698='Tabelas auxiliares'!$A$237,"CUSTEIO",IF(Q698='Tabelas auxiliares'!$A$236,"INVESTIMENTO","ERRO - VERIFICAR"))))</f>
        <v/>
      </c>
      <c r="S698" s="66"/>
    </row>
    <row r="699" spans="17:19" x14ac:dyDescent="0.25">
      <c r="Q699" s="51" t="str">
        <f t="shared" si="10"/>
        <v/>
      </c>
      <c r="R699" s="51" t="str">
        <f>IF(M699="","",IF(AND(M699&lt;&gt;'Tabelas auxiliares'!$B$236,M699&lt;&gt;'Tabelas auxiliares'!$B$237,M699&lt;&gt;'Tabelas auxiliares'!$C$236,M699&lt;&gt;'Tabelas auxiliares'!$C$237),"FOLHA DE PESSOAL",IF(Q699='Tabelas auxiliares'!$A$237,"CUSTEIO",IF(Q699='Tabelas auxiliares'!$A$236,"INVESTIMENTO","ERRO - VERIFICAR"))))</f>
        <v/>
      </c>
      <c r="S699" s="66"/>
    </row>
    <row r="700" spans="17:19" x14ac:dyDescent="0.25">
      <c r="Q700" s="51" t="str">
        <f t="shared" si="10"/>
        <v/>
      </c>
      <c r="R700" s="51" t="str">
        <f>IF(M700="","",IF(AND(M700&lt;&gt;'Tabelas auxiliares'!$B$236,M700&lt;&gt;'Tabelas auxiliares'!$B$237,M700&lt;&gt;'Tabelas auxiliares'!$C$236,M700&lt;&gt;'Tabelas auxiliares'!$C$237),"FOLHA DE PESSOAL",IF(Q700='Tabelas auxiliares'!$A$237,"CUSTEIO",IF(Q700='Tabelas auxiliares'!$A$236,"INVESTIMENTO","ERRO - VERIFICAR"))))</f>
        <v/>
      </c>
      <c r="S700" s="66"/>
    </row>
    <row r="701" spans="17:19" x14ac:dyDescent="0.25">
      <c r="Q701" s="51" t="str">
        <f t="shared" si="10"/>
        <v/>
      </c>
      <c r="R701" s="51" t="str">
        <f>IF(M701="","",IF(AND(M701&lt;&gt;'Tabelas auxiliares'!$B$236,M701&lt;&gt;'Tabelas auxiliares'!$B$237,M701&lt;&gt;'Tabelas auxiliares'!$C$236,M701&lt;&gt;'Tabelas auxiliares'!$C$237),"FOLHA DE PESSOAL",IF(Q701='Tabelas auxiliares'!$A$237,"CUSTEIO",IF(Q701='Tabelas auxiliares'!$A$236,"INVESTIMENTO","ERRO - VERIFICAR"))))</f>
        <v/>
      </c>
      <c r="S701" s="66"/>
    </row>
    <row r="702" spans="17:19" x14ac:dyDescent="0.25">
      <c r="Q702" s="51" t="str">
        <f t="shared" si="10"/>
        <v/>
      </c>
      <c r="R702" s="51" t="str">
        <f>IF(M702="","",IF(AND(M702&lt;&gt;'Tabelas auxiliares'!$B$236,M702&lt;&gt;'Tabelas auxiliares'!$B$237,M702&lt;&gt;'Tabelas auxiliares'!$C$236,M702&lt;&gt;'Tabelas auxiliares'!$C$237),"FOLHA DE PESSOAL",IF(Q702='Tabelas auxiliares'!$A$237,"CUSTEIO",IF(Q702='Tabelas auxiliares'!$A$236,"INVESTIMENTO","ERRO - VERIFICAR"))))</f>
        <v/>
      </c>
      <c r="S702" s="66"/>
    </row>
    <row r="703" spans="17:19" x14ac:dyDescent="0.25">
      <c r="Q703" s="51" t="str">
        <f t="shared" si="10"/>
        <v/>
      </c>
      <c r="R703" s="51" t="str">
        <f>IF(M703="","",IF(AND(M703&lt;&gt;'Tabelas auxiliares'!$B$236,M703&lt;&gt;'Tabelas auxiliares'!$B$237,M703&lt;&gt;'Tabelas auxiliares'!$C$236,M703&lt;&gt;'Tabelas auxiliares'!$C$237),"FOLHA DE PESSOAL",IF(Q703='Tabelas auxiliares'!$A$237,"CUSTEIO",IF(Q703='Tabelas auxiliares'!$A$236,"INVESTIMENTO","ERRO - VERIFICAR"))))</f>
        <v/>
      </c>
      <c r="S703" s="66"/>
    </row>
    <row r="704" spans="17:19" x14ac:dyDescent="0.25">
      <c r="Q704" s="51" t="str">
        <f t="shared" si="10"/>
        <v/>
      </c>
      <c r="R704" s="51" t="str">
        <f>IF(M704="","",IF(AND(M704&lt;&gt;'Tabelas auxiliares'!$B$236,M704&lt;&gt;'Tabelas auxiliares'!$B$237,M704&lt;&gt;'Tabelas auxiliares'!$C$236,M704&lt;&gt;'Tabelas auxiliares'!$C$237),"FOLHA DE PESSOAL",IF(Q704='Tabelas auxiliares'!$A$237,"CUSTEIO",IF(Q704='Tabelas auxiliares'!$A$236,"INVESTIMENTO","ERRO - VERIFICAR"))))</f>
        <v/>
      </c>
      <c r="S704" s="66"/>
    </row>
    <row r="705" spans="17:19" x14ac:dyDescent="0.25">
      <c r="Q705" s="51" t="str">
        <f t="shared" si="10"/>
        <v/>
      </c>
      <c r="R705" s="51" t="str">
        <f>IF(M705="","",IF(AND(M705&lt;&gt;'Tabelas auxiliares'!$B$236,M705&lt;&gt;'Tabelas auxiliares'!$B$237,M705&lt;&gt;'Tabelas auxiliares'!$C$236,M705&lt;&gt;'Tabelas auxiliares'!$C$237),"FOLHA DE PESSOAL",IF(Q705='Tabelas auxiliares'!$A$237,"CUSTEIO",IF(Q705='Tabelas auxiliares'!$A$236,"INVESTIMENTO","ERRO - VERIFICAR"))))</f>
        <v/>
      </c>
      <c r="S705" s="66"/>
    </row>
    <row r="706" spans="17:19" x14ac:dyDescent="0.25">
      <c r="Q706" s="51" t="str">
        <f t="shared" si="10"/>
        <v/>
      </c>
      <c r="R706" s="51" t="str">
        <f>IF(M706="","",IF(AND(M706&lt;&gt;'Tabelas auxiliares'!$B$236,M706&lt;&gt;'Tabelas auxiliares'!$B$237,M706&lt;&gt;'Tabelas auxiliares'!$C$236,M706&lt;&gt;'Tabelas auxiliares'!$C$237),"FOLHA DE PESSOAL",IF(Q706='Tabelas auxiliares'!$A$237,"CUSTEIO",IF(Q706='Tabelas auxiliares'!$A$236,"INVESTIMENTO","ERRO - VERIFICAR"))))</f>
        <v/>
      </c>
      <c r="S706" s="66"/>
    </row>
    <row r="707" spans="17:19" x14ac:dyDescent="0.25">
      <c r="Q707" s="51" t="str">
        <f t="shared" si="10"/>
        <v/>
      </c>
      <c r="R707" s="51" t="str">
        <f>IF(M707="","",IF(AND(M707&lt;&gt;'Tabelas auxiliares'!$B$236,M707&lt;&gt;'Tabelas auxiliares'!$B$237,M707&lt;&gt;'Tabelas auxiliares'!$C$236,M707&lt;&gt;'Tabelas auxiliares'!$C$237),"FOLHA DE PESSOAL",IF(Q707='Tabelas auxiliares'!$A$237,"CUSTEIO",IF(Q707='Tabelas auxiliares'!$A$236,"INVESTIMENTO","ERRO - VERIFICAR"))))</f>
        <v/>
      </c>
      <c r="S707" s="66"/>
    </row>
    <row r="708" spans="17:19" x14ac:dyDescent="0.25">
      <c r="Q708" s="51" t="str">
        <f t="shared" ref="Q708:Q771" si="11">LEFT(O708,1)</f>
        <v/>
      </c>
      <c r="R708" s="51" t="str">
        <f>IF(M708="","",IF(AND(M708&lt;&gt;'Tabelas auxiliares'!$B$236,M708&lt;&gt;'Tabelas auxiliares'!$B$237,M708&lt;&gt;'Tabelas auxiliares'!$C$236,M708&lt;&gt;'Tabelas auxiliares'!$C$237),"FOLHA DE PESSOAL",IF(Q708='Tabelas auxiliares'!$A$237,"CUSTEIO",IF(Q708='Tabelas auxiliares'!$A$236,"INVESTIMENTO","ERRO - VERIFICAR"))))</f>
        <v/>
      </c>
      <c r="S708" s="66"/>
    </row>
    <row r="709" spans="17:19" x14ac:dyDescent="0.25">
      <c r="Q709" s="51" t="str">
        <f t="shared" si="11"/>
        <v/>
      </c>
      <c r="R709" s="51" t="str">
        <f>IF(M709="","",IF(AND(M709&lt;&gt;'Tabelas auxiliares'!$B$236,M709&lt;&gt;'Tabelas auxiliares'!$B$237,M709&lt;&gt;'Tabelas auxiliares'!$C$236,M709&lt;&gt;'Tabelas auxiliares'!$C$237),"FOLHA DE PESSOAL",IF(Q709='Tabelas auxiliares'!$A$237,"CUSTEIO",IF(Q709='Tabelas auxiliares'!$A$236,"INVESTIMENTO","ERRO - VERIFICAR"))))</f>
        <v/>
      </c>
      <c r="S709" s="66"/>
    </row>
    <row r="710" spans="17:19" x14ac:dyDescent="0.25">
      <c r="Q710" s="51" t="str">
        <f t="shared" si="11"/>
        <v/>
      </c>
      <c r="R710" s="51" t="str">
        <f>IF(M710="","",IF(AND(M710&lt;&gt;'Tabelas auxiliares'!$B$236,M710&lt;&gt;'Tabelas auxiliares'!$B$237,M710&lt;&gt;'Tabelas auxiliares'!$C$236,M710&lt;&gt;'Tabelas auxiliares'!$C$237),"FOLHA DE PESSOAL",IF(Q710='Tabelas auxiliares'!$A$237,"CUSTEIO",IF(Q710='Tabelas auxiliares'!$A$236,"INVESTIMENTO","ERRO - VERIFICAR"))))</f>
        <v/>
      </c>
      <c r="S710" s="66"/>
    </row>
    <row r="711" spans="17:19" x14ac:dyDescent="0.25">
      <c r="Q711" s="51" t="str">
        <f t="shared" si="11"/>
        <v/>
      </c>
      <c r="R711" s="51" t="str">
        <f>IF(M711="","",IF(AND(M711&lt;&gt;'Tabelas auxiliares'!$B$236,M711&lt;&gt;'Tabelas auxiliares'!$B$237,M711&lt;&gt;'Tabelas auxiliares'!$C$236,M711&lt;&gt;'Tabelas auxiliares'!$C$237),"FOLHA DE PESSOAL",IF(Q711='Tabelas auxiliares'!$A$237,"CUSTEIO",IF(Q711='Tabelas auxiliares'!$A$236,"INVESTIMENTO","ERRO - VERIFICAR"))))</f>
        <v/>
      </c>
      <c r="S711" s="66"/>
    </row>
    <row r="712" spans="17:19" x14ac:dyDescent="0.25">
      <c r="Q712" s="51" t="str">
        <f t="shared" si="11"/>
        <v/>
      </c>
      <c r="R712" s="51" t="str">
        <f>IF(M712="","",IF(AND(M712&lt;&gt;'Tabelas auxiliares'!$B$236,M712&lt;&gt;'Tabelas auxiliares'!$B$237,M712&lt;&gt;'Tabelas auxiliares'!$C$236,M712&lt;&gt;'Tabelas auxiliares'!$C$237),"FOLHA DE PESSOAL",IF(Q712='Tabelas auxiliares'!$A$237,"CUSTEIO",IF(Q712='Tabelas auxiliares'!$A$236,"INVESTIMENTO","ERRO - VERIFICAR"))))</f>
        <v/>
      </c>
      <c r="S712" s="66"/>
    </row>
    <row r="713" spans="17:19" x14ac:dyDescent="0.25">
      <c r="Q713" s="51" t="str">
        <f t="shared" si="11"/>
        <v/>
      </c>
      <c r="R713" s="51" t="str">
        <f>IF(M713="","",IF(AND(M713&lt;&gt;'Tabelas auxiliares'!$B$236,M713&lt;&gt;'Tabelas auxiliares'!$B$237,M713&lt;&gt;'Tabelas auxiliares'!$C$236,M713&lt;&gt;'Tabelas auxiliares'!$C$237),"FOLHA DE PESSOAL",IF(Q713='Tabelas auxiliares'!$A$237,"CUSTEIO",IF(Q713='Tabelas auxiliares'!$A$236,"INVESTIMENTO","ERRO - VERIFICAR"))))</f>
        <v/>
      </c>
      <c r="S713" s="66"/>
    </row>
    <row r="714" spans="17:19" x14ac:dyDescent="0.25">
      <c r="Q714" s="51" t="str">
        <f t="shared" si="11"/>
        <v/>
      </c>
      <c r="R714" s="51" t="str">
        <f>IF(M714="","",IF(AND(M714&lt;&gt;'Tabelas auxiliares'!$B$236,M714&lt;&gt;'Tabelas auxiliares'!$B$237,M714&lt;&gt;'Tabelas auxiliares'!$C$236,M714&lt;&gt;'Tabelas auxiliares'!$C$237),"FOLHA DE PESSOAL",IF(Q714='Tabelas auxiliares'!$A$237,"CUSTEIO",IF(Q714='Tabelas auxiliares'!$A$236,"INVESTIMENTO","ERRO - VERIFICAR"))))</f>
        <v/>
      </c>
      <c r="S714" s="66"/>
    </row>
    <row r="715" spans="17:19" x14ac:dyDescent="0.25">
      <c r="Q715" s="51" t="str">
        <f t="shared" si="11"/>
        <v/>
      </c>
      <c r="R715" s="51" t="str">
        <f>IF(M715="","",IF(AND(M715&lt;&gt;'Tabelas auxiliares'!$B$236,M715&lt;&gt;'Tabelas auxiliares'!$B$237,M715&lt;&gt;'Tabelas auxiliares'!$C$236,M715&lt;&gt;'Tabelas auxiliares'!$C$237),"FOLHA DE PESSOAL",IF(Q715='Tabelas auxiliares'!$A$237,"CUSTEIO",IF(Q715='Tabelas auxiliares'!$A$236,"INVESTIMENTO","ERRO - VERIFICAR"))))</f>
        <v/>
      </c>
      <c r="S715" s="66"/>
    </row>
    <row r="716" spans="17:19" x14ac:dyDescent="0.25">
      <c r="Q716" s="51" t="str">
        <f t="shared" si="11"/>
        <v/>
      </c>
      <c r="R716" s="51" t="str">
        <f>IF(M716="","",IF(AND(M716&lt;&gt;'Tabelas auxiliares'!$B$236,M716&lt;&gt;'Tabelas auxiliares'!$B$237,M716&lt;&gt;'Tabelas auxiliares'!$C$236,M716&lt;&gt;'Tabelas auxiliares'!$C$237),"FOLHA DE PESSOAL",IF(Q716='Tabelas auxiliares'!$A$237,"CUSTEIO",IF(Q716='Tabelas auxiliares'!$A$236,"INVESTIMENTO","ERRO - VERIFICAR"))))</f>
        <v/>
      </c>
      <c r="S716" s="66"/>
    </row>
    <row r="717" spans="17:19" x14ac:dyDescent="0.25">
      <c r="Q717" s="51" t="str">
        <f t="shared" si="11"/>
        <v/>
      </c>
      <c r="R717" s="51" t="str">
        <f>IF(M717="","",IF(AND(M717&lt;&gt;'Tabelas auxiliares'!$B$236,M717&lt;&gt;'Tabelas auxiliares'!$B$237,M717&lt;&gt;'Tabelas auxiliares'!$C$236,M717&lt;&gt;'Tabelas auxiliares'!$C$237),"FOLHA DE PESSOAL",IF(Q717='Tabelas auxiliares'!$A$237,"CUSTEIO",IF(Q717='Tabelas auxiliares'!$A$236,"INVESTIMENTO","ERRO - VERIFICAR"))))</f>
        <v/>
      </c>
      <c r="S717" s="66"/>
    </row>
    <row r="718" spans="17:19" x14ac:dyDescent="0.25">
      <c r="Q718" s="51" t="str">
        <f t="shared" si="11"/>
        <v/>
      </c>
      <c r="R718" s="51" t="str">
        <f>IF(M718="","",IF(AND(M718&lt;&gt;'Tabelas auxiliares'!$B$236,M718&lt;&gt;'Tabelas auxiliares'!$B$237,M718&lt;&gt;'Tabelas auxiliares'!$C$236,M718&lt;&gt;'Tabelas auxiliares'!$C$237),"FOLHA DE PESSOAL",IF(Q718='Tabelas auxiliares'!$A$237,"CUSTEIO",IF(Q718='Tabelas auxiliares'!$A$236,"INVESTIMENTO","ERRO - VERIFICAR"))))</f>
        <v/>
      </c>
      <c r="S718" s="66"/>
    </row>
    <row r="719" spans="17:19" x14ac:dyDescent="0.25">
      <c r="Q719" s="51" t="str">
        <f t="shared" si="11"/>
        <v/>
      </c>
      <c r="R719" s="51" t="str">
        <f>IF(M719="","",IF(AND(M719&lt;&gt;'Tabelas auxiliares'!$B$236,M719&lt;&gt;'Tabelas auxiliares'!$B$237,M719&lt;&gt;'Tabelas auxiliares'!$C$236,M719&lt;&gt;'Tabelas auxiliares'!$C$237),"FOLHA DE PESSOAL",IF(Q719='Tabelas auxiliares'!$A$237,"CUSTEIO",IF(Q719='Tabelas auxiliares'!$A$236,"INVESTIMENTO","ERRO - VERIFICAR"))))</f>
        <v/>
      </c>
      <c r="S719" s="66"/>
    </row>
    <row r="720" spans="17:19" x14ac:dyDescent="0.25">
      <c r="Q720" s="51" t="str">
        <f t="shared" si="11"/>
        <v/>
      </c>
      <c r="R720" s="51" t="str">
        <f>IF(M720="","",IF(AND(M720&lt;&gt;'Tabelas auxiliares'!$B$236,M720&lt;&gt;'Tabelas auxiliares'!$B$237,M720&lt;&gt;'Tabelas auxiliares'!$C$236,M720&lt;&gt;'Tabelas auxiliares'!$C$237),"FOLHA DE PESSOAL",IF(Q720='Tabelas auxiliares'!$A$237,"CUSTEIO",IF(Q720='Tabelas auxiliares'!$A$236,"INVESTIMENTO","ERRO - VERIFICAR"))))</f>
        <v/>
      </c>
      <c r="S720" s="66"/>
    </row>
    <row r="721" spans="17:19" x14ac:dyDescent="0.25">
      <c r="Q721" s="51" t="str">
        <f t="shared" si="11"/>
        <v/>
      </c>
      <c r="R721" s="51" t="str">
        <f>IF(M721="","",IF(AND(M721&lt;&gt;'Tabelas auxiliares'!$B$236,M721&lt;&gt;'Tabelas auxiliares'!$B$237,M721&lt;&gt;'Tabelas auxiliares'!$C$236,M721&lt;&gt;'Tabelas auxiliares'!$C$237),"FOLHA DE PESSOAL",IF(Q721='Tabelas auxiliares'!$A$237,"CUSTEIO",IF(Q721='Tabelas auxiliares'!$A$236,"INVESTIMENTO","ERRO - VERIFICAR"))))</f>
        <v/>
      </c>
      <c r="S721" s="66"/>
    </row>
    <row r="722" spans="17:19" x14ac:dyDescent="0.25">
      <c r="Q722" s="51" t="str">
        <f t="shared" si="11"/>
        <v/>
      </c>
      <c r="R722" s="51" t="str">
        <f>IF(M722="","",IF(AND(M722&lt;&gt;'Tabelas auxiliares'!$B$236,M722&lt;&gt;'Tabelas auxiliares'!$B$237,M722&lt;&gt;'Tabelas auxiliares'!$C$236,M722&lt;&gt;'Tabelas auxiliares'!$C$237),"FOLHA DE PESSOAL",IF(Q722='Tabelas auxiliares'!$A$237,"CUSTEIO",IF(Q722='Tabelas auxiliares'!$A$236,"INVESTIMENTO","ERRO - VERIFICAR"))))</f>
        <v/>
      </c>
      <c r="S722" s="66"/>
    </row>
    <row r="723" spans="17:19" x14ac:dyDescent="0.25">
      <c r="Q723" s="51" t="str">
        <f t="shared" si="11"/>
        <v/>
      </c>
      <c r="R723" s="51" t="str">
        <f>IF(M723="","",IF(AND(M723&lt;&gt;'Tabelas auxiliares'!$B$236,M723&lt;&gt;'Tabelas auxiliares'!$B$237,M723&lt;&gt;'Tabelas auxiliares'!$C$236,M723&lt;&gt;'Tabelas auxiliares'!$C$237),"FOLHA DE PESSOAL",IF(Q723='Tabelas auxiliares'!$A$237,"CUSTEIO",IF(Q723='Tabelas auxiliares'!$A$236,"INVESTIMENTO","ERRO - VERIFICAR"))))</f>
        <v/>
      </c>
      <c r="S723" s="66"/>
    </row>
    <row r="724" spans="17:19" x14ac:dyDescent="0.25">
      <c r="Q724" s="51" t="str">
        <f t="shared" si="11"/>
        <v/>
      </c>
      <c r="R724" s="51" t="str">
        <f>IF(M724="","",IF(AND(M724&lt;&gt;'Tabelas auxiliares'!$B$236,M724&lt;&gt;'Tabelas auxiliares'!$B$237,M724&lt;&gt;'Tabelas auxiliares'!$C$236,M724&lt;&gt;'Tabelas auxiliares'!$C$237),"FOLHA DE PESSOAL",IF(Q724='Tabelas auxiliares'!$A$237,"CUSTEIO",IF(Q724='Tabelas auxiliares'!$A$236,"INVESTIMENTO","ERRO - VERIFICAR"))))</f>
        <v/>
      </c>
      <c r="S724" s="66"/>
    </row>
    <row r="725" spans="17:19" x14ac:dyDescent="0.25">
      <c r="Q725" s="51" t="str">
        <f t="shared" si="11"/>
        <v/>
      </c>
      <c r="R725" s="51" t="str">
        <f>IF(M725="","",IF(AND(M725&lt;&gt;'Tabelas auxiliares'!$B$236,M725&lt;&gt;'Tabelas auxiliares'!$B$237,M725&lt;&gt;'Tabelas auxiliares'!$C$236,M725&lt;&gt;'Tabelas auxiliares'!$C$237),"FOLHA DE PESSOAL",IF(Q725='Tabelas auxiliares'!$A$237,"CUSTEIO",IF(Q725='Tabelas auxiliares'!$A$236,"INVESTIMENTO","ERRO - VERIFICAR"))))</f>
        <v/>
      </c>
      <c r="S725" s="66"/>
    </row>
    <row r="726" spans="17:19" x14ac:dyDescent="0.25">
      <c r="Q726" s="51" t="str">
        <f t="shared" si="11"/>
        <v/>
      </c>
      <c r="R726" s="51" t="str">
        <f>IF(M726="","",IF(AND(M726&lt;&gt;'Tabelas auxiliares'!$B$236,M726&lt;&gt;'Tabelas auxiliares'!$B$237,M726&lt;&gt;'Tabelas auxiliares'!$C$236,M726&lt;&gt;'Tabelas auxiliares'!$C$237),"FOLHA DE PESSOAL",IF(Q726='Tabelas auxiliares'!$A$237,"CUSTEIO",IF(Q726='Tabelas auxiliares'!$A$236,"INVESTIMENTO","ERRO - VERIFICAR"))))</f>
        <v/>
      </c>
      <c r="S726" s="66"/>
    </row>
    <row r="727" spans="17:19" x14ac:dyDescent="0.25">
      <c r="Q727" s="51" t="str">
        <f t="shared" si="11"/>
        <v/>
      </c>
      <c r="R727" s="51" t="str">
        <f>IF(M727="","",IF(AND(M727&lt;&gt;'Tabelas auxiliares'!$B$236,M727&lt;&gt;'Tabelas auxiliares'!$B$237,M727&lt;&gt;'Tabelas auxiliares'!$C$236,M727&lt;&gt;'Tabelas auxiliares'!$C$237),"FOLHA DE PESSOAL",IF(Q727='Tabelas auxiliares'!$A$237,"CUSTEIO",IF(Q727='Tabelas auxiliares'!$A$236,"INVESTIMENTO","ERRO - VERIFICAR"))))</f>
        <v/>
      </c>
      <c r="S727" s="66"/>
    </row>
    <row r="728" spans="17:19" x14ac:dyDescent="0.25">
      <c r="Q728" s="51" t="str">
        <f t="shared" si="11"/>
        <v/>
      </c>
      <c r="R728" s="51" t="str">
        <f>IF(M728="","",IF(AND(M728&lt;&gt;'Tabelas auxiliares'!$B$236,M728&lt;&gt;'Tabelas auxiliares'!$B$237,M728&lt;&gt;'Tabelas auxiliares'!$C$236,M728&lt;&gt;'Tabelas auxiliares'!$C$237),"FOLHA DE PESSOAL",IF(Q728='Tabelas auxiliares'!$A$237,"CUSTEIO",IF(Q728='Tabelas auxiliares'!$A$236,"INVESTIMENTO","ERRO - VERIFICAR"))))</f>
        <v/>
      </c>
      <c r="S728" s="66"/>
    </row>
    <row r="729" spans="17:19" x14ac:dyDescent="0.25">
      <c r="Q729" s="51" t="str">
        <f t="shared" si="11"/>
        <v/>
      </c>
      <c r="R729" s="51" t="str">
        <f>IF(M729="","",IF(AND(M729&lt;&gt;'Tabelas auxiliares'!$B$236,M729&lt;&gt;'Tabelas auxiliares'!$B$237,M729&lt;&gt;'Tabelas auxiliares'!$C$236,M729&lt;&gt;'Tabelas auxiliares'!$C$237),"FOLHA DE PESSOAL",IF(Q729='Tabelas auxiliares'!$A$237,"CUSTEIO",IF(Q729='Tabelas auxiliares'!$A$236,"INVESTIMENTO","ERRO - VERIFICAR"))))</f>
        <v/>
      </c>
      <c r="S729" s="66"/>
    </row>
    <row r="730" spans="17:19" x14ac:dyDescent="0.25">
      <c r="Q730" s="51" t="str">
        <f t="shared" si="11"/>
        <v/>
      </c>
      <c r="R730" s="51" t="str">
        <f>IF(M730="","",IF(AND(M730&lt;&gt;'Tabelas auxiliares'!$B$236,M730&lt;&gt;'Tabelas auxiliares'!$B$237,M730&lt;&gt;'Tabelas auxiliares'!$C$236,M730&lt;&gt;'Tabelas auxiliares'!$C$237),"FOLHA DE PESSOAL",IF(Q730='Tabelas auxiliares'!$A$237,"CUSTEIO",IF(Q730='Tabelas auxiliares'!$A$236,"INVESTIMENTO","ERRO - VERIFICAR"))))</f>
        <v/>
      </c>
      <c r="S730" s="66"/>
    </row>
    <row r="731" spans="17:19" x14ac:dyDescent="0.25">
      <c r="Q731" s="51" t="str">
        <f t="shared" si="11"/>
        <v/>
      </c>
      <c r="R731" s="51" t="str">
        <f>IF(M731="","",IF(AND(M731&lt;&gt;'Tabelas auxiliares'!$B$236,M731&lt;&gt;'Tabelas auxiliares'!$B$237,M731&lt;&gt;'Tabelas auxiliares'!$C$236,M731&lt;&gt;'Tabelas auxiliares'!$C$237),"FOLHA DE PESSOAL",IF(Q731='Tabelas auxiliares'!$A$237,"CUSTEIO",IF(Q731='Tabelas auxiliares'!$A$236,"INVESTIMENTO","ERRO - VERIFICAR"))))</f>
        <v/>
      </c>
      <c r="S731" s="66"/>
    </row>
    <row r="732" spans="17:19" x14ac:dyDescent="0.25">
      <c r="Q732" s="51" t="str">
        <f t="shared" si="11"/>
        <v/>
      </c>
      <c r="R732" s="51" t="str">
        <f>IF(M732="","",IF(AND(M732&lt;&gt;'Tabelas auxiliares'!$B$236,M732&lt;&gt;'Tabelas auxiliares'!$B$237,M732&lt;&gt;'Tabelas auxiliares'!$C$236,M732&lt;&gt;'Tabelas auxiliares'!$C$237),"FOLHA DE PESSOAL",IF(Q732='Tabelas auxiliares'!$A$237,"CUSTEIO",IF(Q732='Tabelas auxiliares'!$A$236,"INVESTIMENTO","ERRO - VERIFICAR"))))</f>
        <v/>
      </c>
      <c r="S732" s="66"/>
    </row>
    <row r="733" spans="17:19" x14ac:dyDescent="0.25">
      <c r="Q733" s="51" t="str">
        <f t="shared" si="11"/>
        <v/>
      </c>
      <c r="R733" s="51" t="str">
        <f>IF(M733="","",IF(AND(M733&lt;&gt;'Tabelas auxiliares'!$B$236,M733&lt;&gt;'Tabelas auxiliares'!$B$237,M733&lt;&gt;'Tabelas auxiliares'!$C$236,M733&lt;&gt;'Tabelas auxiliares'!$C$237),"FOLHA DE PESSOAL",IF(Q733='Tabelas auxiliares'!$A$237,"CUSTEIO",IF(Q733='Tabelas auxiliares'!$A$236,"INVESTIMENTO","ERRO - VERIFICAR"))))</f>
        <v/>
      </c>
      <c r="S733" s="66"/>
    </row>
    <row r="734" spans="17:19" x14ac:dyDescent="0.25">
      <c r="Q734" s="51" t="str">
        <f t="shared" si="11"/>
        <v/>
      </c>
      <c r="R734" s="51" t="str">
        <f>IF(M734="","",IF(AND(M734&lt;&gt;'Tabelas auxiliares'!$B$236,M734&lt;&gt;'Tabelas auxiliares'!$B$237,M734&lt;&gt;'Tabelas auxiliares'!$C$236,M734&lt;&gt;'Tabelas auxiliares'!$C$237),"FOLHA DE PESSOAL",IF(Q734='Tabelas auxiliares'!$A$237,"CUSTEIO",IF(Q734='Tabelas auxiliares'!$A$236,"INVESTIMENTO","ERRO - VERIFICAR"))))</f>
        <v/>
      </c>
      <c r="S734" s="66"/>
    </row>
    <row r="735" spans="17:19" x14ac:dyDescent="0.25">
      <c r="Q735" s="51" t="str">
        <f t="shared" si="11"/>
        <v/>
      </c>
      <c r="R735" s="51" t="str">
        <f>IF(M735="","",IF(AND(M735&lt;&gt;'Tabelas auxiliares'!$B$236,M735&lt;&gt;'Tabelas auxiliares'!$B$237,M735&lt;&gt;'Tabelas auxiliares'!$C$236,M735&lt;&gt;'Tabelas auxiliares'!$C$237),"FOLHA DE PESSOAL",IF(Q735='Tabelas auxiliares'!$A$237,"CUSTEIO",IF(Q735='Tabelas auxiliares'!$A$236,"INVESTIMENTO","ERRO - VERIFICAR"))))</f>
        <v/>
      </c>
      <c r="S735" s="66"/>
    </row>
    <row r="736" spans="17:19" x14ac:dyDescent="0.25">
      <c r="Q736" s="51" t="str">
        <f t="shared" si="11"/>
        <v/>
      </c>
      <c r="R736" s="51" t="str">
        <f>IF(M736="","",IF(AND(M736&lt;&gt;'Tabelas auxiliares'!$B$236,M736&lt;&gt;'Tabelas auxiliares'!$B$237,M736&lt;&gt;'Tabelas auxiliares'!$C$236,M736&lt;&gt;'Tabelas auxiliares'!$C$237),"FOLHA DE PESSOAL",IF(Q736='Tabelas auxiliares'!$A$237,"CUSTEIO",IF(Q736='Tabelas auxiliares'!$A$236,"INVESTIMENTO","ERRO - VERIFICAR"))))</f>
        <v/>
      </c>
      <c r="S736" s="66"/>
    </row>
    <row r="737" spans="17:19" x14ac:dyDescent="0.25">
      <c r="Q737" s="51" t="str">
        <f t="shared" si="11"/>
        <v/>
      </c>
      <c r="R737" s="51" t="str">
        <f>IF(M737="","",IF(AND(M737&lt;&gt;'Tabelas auxiliares'!$B$236,M737&lt;&gt;'Tabelas auxiliares'!$B$237,M737&lt;&gt;'Tabelas auxiliares'!$C$236,M737&lt;&gt;'Tabelas auxiliares'!$C$237),"FOLHA DE PESSOAL",IF(Q737='Tabelas auxiliares'!$A$237,"CUSTEIO",IF(Q737='Tabelas auxiliares'!$A$236,"INVESTIMENTO","ERRO - VERIFICAR"))))</f>
        <v/>
      </c>
      <c r="S737" s="66"/>
    </row>
    <row r="738" spans="17:19" x14ac:dyDescent="0.25">
      <c r="Q738" s="51" t="str">
        <f t="shared" si="11"/>
        <v/>
      </c>
      <c r="R738" s="51" t="str">
        <f>IF(M738="","",IF(AND(M738&lt;&gt;'Tabelas auxiliares'!$B$236,M738&lt;&gt;'Tabelas auxiliares'!$B$237,M738&lt;&gt;'Tabelas auxiliares'!$C$236,M738&lt;&gt;'Tabelas auxiliares'!$C$237),"FOLHA DE PESSOAL",IF(Q738='Tabelas auxiliares'!$A$237,"CUSTEIO",IF(Q738='Tabelas auxiliares'!$A$236,"INVESTIMENTO","ERRO - VERIFICAR"))))</f>
        <v/>
      </c>
      <c r="S738" s="66"/>
    </row>
    <row r="739" spans="17:19" x14ac:dyDescent="0.25">
      <c r="Q739" s="51" t="str">
        <f t="shared" si="11"/>
        <v/>
      </c>
      <c r="R739" s="51" t="str">
        <f>IF(M739="","",IF(AND(M739&lt;&gt;'Tabelas auxiliares'!$B$236,M739&lt;&gt;'Tabelas auxiliares'!$B$237,M739&lt;&gt;'Tabelas auxiliares'!$C$236,M739&lt;&gt;'Tabelas auxiliares'!$C$237),"FOLHA DE PESSOAL",IF(Q739='Tabelas auxiliares'!$A$237,"CUSTEIO",IF(Q739='Tabelas auxiliares'!$A$236,"INVESTIMENTO","ERRO - VERIFICAR"))))</f>
        <v/>
      </c>
      <c r="S739" s="66"/>
    </row>
    <row r="740" spans="17:19" x14ac:dyDescent="0.25">
      <c r="Q740" s="51" t="str">
        <f t="shared" si="11"/>
        <v/>
      </c>
      <c r="R740" s="51" t="str">
        <f>IF(M740="","",IF(AND(M740&lt;&gt;'Tabelas auxiliares'!$B$236,M740&lt;&gt;'Tabelas auxiliares'!$B$237,M740&lt;&gt;'Tabelas auxiliares'!$C$236,M740&lt;&gt;'Tabelas auxiliares'!$C$237),"FOLHA DE PESSOAL",IF(Q740='Tabelas auxiliares'!$A$237,"CUSTEIO",IF(Q740='Tabelas auxiliares'!$A$236,"INVESTIMENTO","ERRO - VERIFICAR"))))</f>
        <v/>
      </c>
      <c r="S740" s="66"/>
    </row>
    <row r="741" spans="17:19" x14ac:dyDescent="0.25">
      <c r="Q741" s="51" t="str">
        <f t="shared" si="11"/>
        <v/>
      </c>
      <c r="R741" s="51" t="str">
        <f>IF(M741="","",IF(AND(M741&lt;&gt;'Tabelas auxiliares'!$B$236,M741&lt;&gt;'Tabelas auxiliares'!$B$237,M741&lt;&gt;'Tabelas auxiliares'!$C$236,M741&lt;&gt;'Tabelas auxiliares'!$C$237),"FOLHA DE PESSOAL",IF(Q741='Tabelas auxiliares'!$A$237,"CUSTEIO",IF(Q741='Tabelas auxiliares'!$A$236,"INVESTIMENTO","ERRO - VERIFICAR"))))</f>
        <v/>
      </c>
      <c r="S741" s="66"/>
    </row>
    <row r="742" spans="17:19" x14ac:dyDescent="0.25">
      <c r="Q742" s="51" t="str">
        <f t="shared" si="11"/>
        <v/>
      </c>
      <c r="R742" s="51" t="str">
        <f>IF(M742="","",IF(AND(M742&lt;&gt;'Tabelas auxiliares'!$B$236,M742&lt;&gt;'Tabelas auxiliares'!$B$237,M742&lt;&gt;'Tabelas auxiliares'!$C$236,M742&lt;&gt;'Tabelas auxiliares'!$C$237),"FOLHA DE PESSOAL",IF(Q742='Tabelas auxiliares'!$A$237,"CUSTEIO",IF(Q742='Tabelas auxiliares'!$A$236,"INVESTIMENTO","ERRO - VERIFICAR"))))</f>
        <v/>
      </c>
      <c r="S742" s="66"/>
    </row>
    <row r="743" spans="17:19" x14ac:dyDescent="0.25">
      <c r="Q743" s="51" t="str">
        <f t="shared" si="11"/>
        <v/>
      </c>
      <c r="R743" s="51" t="str">
        <f>IF(M743="","",IF(AND(M743&lt;&gt;'Tabelas auxiliares'!$B$236,M743&lt;&gt;'Tabelas auxiliares'!$B$237,M743&lt;&gt;'Tabelas auxiliares'!$C$236,M743&lt;&gt;'Tabelas auxiliares'!$C$237),"FOLHA DE PESSOAL",IF(Q743='Tabelas auxiliares'!$A$237,"CUSTEIO",IF(Q743='Tabelas auxiliares'!$A$236,"INVESTIMENTO","ERRO - VERIFICAR"))))</f>
        <v/>
      </c>
      <c r="S743" s="66"/>
    </row>
    <row r="744" spans="17:19" x14ac:dyDescent="0.25">
      <c r="Q744" s="51" t="str">
        <f t="shared" si="11"/>
        <v/>
      </c>
      <c r="R744" s="51" t="str">
        <f>IF(M744="","",IF(AND(M744&lt;&gt;'Tabelas auxiliares'!$B$236,M744&lt;&gt;'Tabelas auxiliares'!$B$237,M744&lt;&gt;'Tabelas auxiliares'!$C$236,M744&lt;&gt;'Tabelas auxiliares'!$C$237),"FOLHA DE PESSOAL",IF(Q744='Tabelas auxiliares'!$A$237,"CUSTEIO",IF(Q744='Tabelas auxiliares'!$A$236,"INVESTIMENTO","ERRO - VERIFICAR"))))</f>
        <v/>
      </c>
      <c r="S744" s="66"/>
    </row>
    <row r="745" spans="17:19" x14ac:dyDescent="0.25">
      <c r="Q745" s="51" t="str">
        <f t="shared" si="11"/>
        <v/>
      </c>
      <c r="R745" s="51" t="str">
        <f>IF(M745="","",IF(AND(M745&lt;&gt;'Tabelas auxiliares'!$B$236,M745&lt;&gt;'Tabelas auxiliares'!$B$237,M745&lt;&gt;'Tabelas auxiliares'!$C$236,M745&lt;&gt;'Tabelas auxiliares'!$C$237),"FOLHA DE PESSOAL",IF(Q745='Tabelas auxiliares'!$A$237,"CUSTEIO",IF(Q745='Tabelas auxiliares'!$A$236,"INVESTIMENTO","ERRO - VERIFICAR"))))</f>
        <v/>
      </c>
      <c r="S745" s="66"/>
    </row>
    <row r="746" spans="17:19" x14ac:dyDescent="0.25">
      <c r="Q746" s="51" t="str">
        <f t="shared" si="11"/>
        <v/>
      </c>
      <c r="R746" s="51" t="str">
        <f>IF(M746="","",IF(AND(M746&lt;&gt;'Tabelas auxiliares'!$B$236,M746&lt;&gt;'Tabelas auxiliares'!$B$237,M746&lt;&gt;'Tabelas auxiliares'!$C$236,M746&lt;&gt;'Tabelas auxiliares'!$C$237),"FOLHA DE PESSOAL",IF(Q746='Tabelas auxiliares'!$A$237,"CUSTEIO",IF(Q746='Tabelas auxiliares'!$A$236,"INVESTIMENTO","ERRO - VERIFICAR"))))</f>
        <v/>
      </c>
      <c r="S746" s="66"/>
    </row>
    <row r="747" spans="17:19" x14ac:dyDescent="0.25">
      <c r="Q747" s="51" t="str">
        <f t="shared" si="11"/>
        <v/>
      </c>
      <c r="R747" s="51" t="str">
        <f>IF(M747="","",IF(AND(M747&lt;&gt;'Tabelas auxiliares'!$B$236,M747&lt;&gt;'Tabelas auxiliares'!$B$237,M747&lt;&gt;'Tabelas auxiliares'!$C$236,M747&lt;&gt;'Tabelas auxiliares'!$C$237),"FOLHA DE PESSOAL",IF(Q747='Tabelas auxiliares'!$A$237,"CUSTEIO",IF(Q747='Tabelas auxiliares'!$A$236,"INVESTIMENTO","ERRO - VERIFICAR"))))</f>
        <v/>
      </c>
      <c r="S747" s="66"/>
    </row>
    <row r="748" spans="17:19" x14ac:dyDescent="0.25">
      <c r="Q748" s="51" t="str">
        <f t="shared" si="11"/>
        <v/>
      </c>
      <c r="R748" s="51" t="str">
        <f>IF(M748="","",IF(AND(M748&lt;&gt;'Tabelas auxiliares'!$B$236,M748&lt;&gt;'Tabelas auxiliares'!$B$237,M748&lt;&gt;'Tabelas auxiliares'!$C$236,M748&lt;&gt;'Tabelas auxiliares'!$C$237),"FOLHA DE PESSOAL",IF(Q748='Tabelas auxiliares'!$A$237,"CUSTEIO",IF(Q748='Tabelas auxiliares'!$A$236,"INVESTIMENTO","ERRO - VERIFICAR"))))</f>
        <v/>
      </c>
      <c r="S748" s="66"/>
    </row>
    <row r="749" spans="17:19" x14ac:dyDescent="0.25">
      <c r="Q749" s="51" t="str">
        <f t="shared" si="11"/>
        <v/>
      </c>
      <c r="R749" s="51" t="str">
        <f>IF(M749="","",IF(AND(M749&lt;&gt;'Tabelas auxiliares'!$B$236,M749&lt;&gt;'Tabelas auxiliares'!$B$237,M749&lt;&gt;'Tabelas auxiliares'!$C$236,M749&lt;&gt;'Tabelas auxiliares'!$C$237),"FOLHA DE PESSOAL",IF(Q749='Tabelas auxiliares'!$A$237,"CUSTEIO",IF(Q749='Tabelas auxiliares'!$A$236,"INVESTIMENTO","ERRO - VERIFICAR"))))</f>
        <v/>
      </c>
      <c r="S749" s="66"/>
    </row>
    <row r="750" spans="17:19" x14ac:dyDescent="0.25">
      <c r="Q750" s="51" t="str">
        <f t="shared" si="11"/>
        <v/>
      </c>
      <c r="R750" s="51" t="str">
        <f>IF(M750="","",IF(AND(M750&lt;&gt;'Tabelas auxiliares'!$B$236,M750&lt;&gt;'Tabelas auxiliares'!$B$237,M750&lt;&gt;'Tabelas auxiliares'!$C$236,M750&lt;&gt;'Tabelas auxiliares'!$C$237),"FOLHA DE PESSOAL",IF(Q750='Tabelas auxiliares'!$A$237,"CUSTEIO",IF(Q750='Tabelas auxiliares'!$A$236,"INVESTIMENTO","ERRO - VERIFICAR"))))</f>
        <v/>
      </c>
      <c r="S750" s="66"/>
    </row>
    <row r="751" spans="17:19" x14ac:dyDescent="0.25">
      <c r="Q751" s="51" t="str">
        <f t="shared" si="11"/>
        <v/>
      </c>
      <c r="R751" s="51" t="str">
        <f>IF(M751="","",IF(AND(M751&lt;&gt;'Tabelas auxiliares'!$B$236,M751&lt;&gt;'Tabelas auxiliares'!$B$237,M751&lt;&gt;'Tabelas auxiliares'!$C$236,M751&lt;&gt;'Tabelas auxiliares'!$C$237),"FOLHA DE PESSOAL",IF(Q751='Tabelas auxiliares'!$A$237,"CUSTEIO",IF(Q751='Tabelas auxiliares'!$A$236,"INVESTIMENTO","ERRO - VERIFICAR"))))</f>
        <v/>
      </c>
      <c r="S751" s="66"/>
    </row>
    <row r="752" spans="17:19" x14ac:dyDescent="0.25">
      <c r="Q752" s="51" t="str">
        <f t="shared" si="11"/>
        <v/>
      </c>
      <c r="R752" s="51" t="str">
        <f>IF(M752="","",IF(AND(M752&lt;&gt;'Tabelas auxiliares'!$B$236,M752&lt;&gt;'Tabelas auxiliares'!$B$237,M752&lt;&gt;'Tabelas auxiliares'!$C$236,M752&lt;&gt;'Tabelas auxiliares'!$C$237),"FOLHA DE PESSOAL",IF(Q752='Tabelas auxiliares'!$A$237,"CUSTEIO",IF(Q752='Tabelas auxiliares'!$A$236,"INVESTIMENTO","ERRO - VERIFICAR"))))</f>
        <v/>
      </c>
      <c r="S752" s="66"/>
    </row>
    <row r="753" spans="17:19" x14ac:dyDescent="0.25">
      <c r="Q753" s="51" t="str">
        <f t="shared" si="11"/>
        <v/>
      </c>
      <c r="R753" s="51" t="str">
        <f>IF(M753="","",IF(AND(M753&lt;&gt;'Tabelas auxiliares'!$B$236,M753&lt;&gt;'Tabelas auxiliares'!$B$237,M753&lt;&gt;'Tabelas auxiliares'!$C$236,M753&lt;&gt;'Tabelas auxiliares'!$C$237),"FOLHA DE PESSOAL",IF(Q753='Tabelas auxiliares'!$A$237,"CUSTEIO",IF(Q753='Tabelas auxiliares'!$A$236,"INVESTIMENTO","ERRO - VERIFICAR"))))</f>
        <v/>
      </c>
      <c r="S753" s="66"/>
    </row>
    <row r="754" spans="17:19" x14ac:dyDescent="0.25">
      <c r="Q754" s="51" t="str">
        <f t="shared" si="11"/>
        <v/>
      </c>
      <c r="R754" s="51" t="str">
        <f>IF(M754="","",IF(AND(M754&lt;&gt;'Tabelas auxiliares'!$B$236,M754&lt;&gt;'Tabelas auxiliares'!$B$237,M754&lt;&gt;'Tabelas auxiliares'!$C$236,M754&lt;&gt;'Tabelas auxiliares'!$C$237),"FOLHA DE PESSOAL",IF(Q754='Tabelas auxiliares'!$A$237,"CUSTEIO",IF(Q754='Tabelas auxiliares'!$A$236,"INVESTIMENTO","ERRO - VERIFICAR"))))</f>
        <v/>
      </c>
      <c r="S754" s="66"/>
    </row>
    <row r="755" spans="17:19" x14ac:dyDescent="0.25">
      <c r="Q755" s="51" t="str">
        <f t="shared" si="11"/>
        <v/>
      </c>
      <c r="R755" s="51" t="str">
        <f>IF(M755="","",IF(AND(M755&lt;&gt;'Tabelas auxiliares'!$B$236,M755&lt;&gt;'Tabelas auxiliares'!$B$237,M755&lt;&gt;'Tabelas auxiliares'!$C$236,M755&lt;&gt;'Tabelas auxiliares'!$C$237),"FOLHA DE PESSOAL",IF(Q755='Tabelas auxiliares'!$A$237,"CUSTEIO",IF(Q755='Tabelas auxiliares'!$A$236,"INVESTIMENTO","ERRO - VERIFICAR"))))</f>
        <v/>
      </c>
      <c r="S755" s="66"/>
    </row>
    <row r="756" spans="17:19" x14ac:dyDescent="0.25">
      <c r="Q756" s="51" t="str">
        <f t="shared" si="11"/>
        <v/>
      </c>
      <c r="R756" s="51" t="str">
        <f>IF(M756="","",IF(AND(M756&lt;&gt;'Tabelas auxiliares'!$B$236,M756&lt;&gt;'Tabelas auxiliares'!$B$237,M756&lt;&gt;'Tabelas auxiliares'!$C$236,M756&lt;&gt;'Tabelas auxiliares'!$C$237),"FOLHA DE PESSOAL",IF(Q756='Tabelas auxiliares'!$A$237,"CUSTEIO",IF(Q756='Tabelas auxiliares'!$A$236,"INVESTIMENTO","ERRO - VERIFICAR"))))</f>
        <v/>
      </c>
      <c r="S756" s="66"/>
    </row>
    <row r="757" spans="17:19" x14ac:dyDescent="0.25">
      <c r="Q757" s="51" t="str">
        <f t="shared" si="11"/>
        <v/>
      </c>
      <c r="R757" s="51" t="str">
        <f>IF(M757="","",IF(AND(M757&lt;&gt;'Tabelas auxiliares'!$B$236,M757&lt;&gt;'Tabelas auxiliares'!$B$237,M757&lt;&gt;'Tabelas auxiliares'!$C$236,M757&lt;&gt;'Tabelas auxiliares'!$C$237),"FOLHA DE PESSOAL",IF(Q757='Tabelas auxiliares'!$A$237,"CUSTEIO",IF(Q757='Tabelas auxiliares'!$A$236,"INVESTIMENTO","ERRO - VERIFICAR"))))</f>
        <v/>
      </c>
      <c r="S757" s="66"/>
    </row>
    <row r="758" spans="17:19" x14ac:dyDescent="0.25">
      <c r="Q758" s="51" t="str">
        <f t="shared" si="11"/>
        <v/>
      </c>
      <c r="R758" s="51" t="str">
        <f>IF(M758="","",IF(AND(M758&lt;&gt;'Tabelas auxiliares'!$B$236,M758&lt;&gt;'Tabelas auxiliares'!$B$237,M758&lt;&gt;'Tabelas auxiliares'!$C$236,M758&lt;&gt;'Tabelas auxiliares'!$C$237),"FOLHA DE PESSOAL",IF(Q758='Tabelas auxiliares'!$A$237,"CUSTEIO",IF(Q758='Tabelas auxiliares'!$A$236,"INVESTIMENTO","ERRO - VERIFICAR"))))</f>
        <v/>
      </c>
      <c r="S758" s="66"/>
    </row>
    <row r="759" spans="17:19" x14ac:dyDescent="0.25">
      <c r="Q759" s="51" t="str">
        <f t="shared" si="11"/>
        <v/>
      </c>
      <c r="R759" s="51" t="str">
        <f>IF(M759="","",IF(AND(M759&lt;&gt;'Tabelas auxiliares'!$B$236,M759&lt;&gt;'Tabelas auxiliares'!$B$237,M759&lt;&gt;'Tabelas auxiliares'!$C$236,M759&lt;&gt;'Tabelas auxiliares'!$C$237),"FOLHA DE PESSOAL",IF(Q759='Tabelas auxiliares'!$A$237,"CUSTEIO",IF(Q759='Tabelas auxiliares'!$A$236,"INVESTIMENTO","ERRO - VERIFICAR"))))</f>
        <v/>
      </c>
      <c r="S759" s="66"/>
    </row>
    <row r="760" spans="17:19" x14ac:dyDescent="0.25">
      <c r="Q760" s="51" t="str">
        <f t="shared" si="11"/>
        <v/>
      </c>
      <c r="R760" s="51" t="str">
        <f>IF(M760="","",IF(AND(M760&lt;&gt;'Tabelas auxiliares'!$B$236,M760&lt;&gt;'Tabelas auxiliares'!$B$237,M760&lt;&gt;'Tabelas auxiliares'!$C$236,M760&lt;&gt;'Tabelas auxiliares'!$C$237),"FOLHA DE PESSOAL",IF(Q760='Tabelas auxiliares'!$A$237,"CUSTEIO",IF(Q760='Tabelas auxiliares'!$A$236,"INVESTIMENTO","ERRO - VERIFICAR"))))</f>
        <v/>
      </c>
      <c r="S760" s="66"/>
    </row>
    <row r="761" spans="17:19" x14ac:dyDescent="0.25">
      <c r="Q761" s="51" t="str">
        <f t="shared" si="11"/>
        <v/>
      </c>
      <c r="R761" s="51" t="str">
        <f>IF(M761="","",IF(AND(M761&lt;&gt;'Tabelas auxiliares'!$B$236,M761&lt;&gt;'Tabelas auxiliares'!$B$237,M761&lt;&gt;'Tabelas auxiliares'!$C$236,M761&lt;&gt;'Tabelas auxiliares'!$C$237),"FOLHA DE PESSOAL",IF(Q761='Tabelas auxiliares'!$A$237,"CUSTEIO",IF(Q761='Tabelas auxiliares'!$A$236,"INVESTIMENTO","ERRO - VERIFICAR"))))</f>
        <v/>
      </c>
      <c r="S761" s="66"/>
    </row>
    <row r="762" spans="17:19" x14ac:dyDescent="0.25">
      <c r="Q762" s="51" t="str">
        <f t="shared" si="11"/>
        <v/>
      </c>
      <c r="R762" s="51" t="str">
        <f>IF(M762="","",IF(AND(M762&lt;&gt;'Tabelas auxiliares'!$B$236,M762&lt;&gt;'Tabelas auxiliares'!$B$237,M762&lt;&gt;'Tabelas auxiliares'!$C$236,M762&lt;&gt;'Tabelas auxiliares'!$C$237),"FOLHA DE PESSOAL",IF(Q762='Tabelas auxiliares'!$A$237,"CUSTEIO",IF(Q762='Tabelas auxiliares'!$A$236,"INVESTIMENTO","ERRO - VERIFICAR"))))</f>
        <v/>
      </c>
      <c r="S762" s="66"/>
    </row>
    <row r="763" spans="17:19" x14ac:dyDescent="0.25">
      <c r="Q763" s="51" t="str">
        <f t="shared" si="11"/>
        <v/>
      </c>
      <c r="R763" s="51" t="str">
        <f>IF(M763="","",IF(AND(M763&lt;&gt;'Tabelas auxiliares'!$B$236,M763&lt;&gt;'Tabelas auxiliares'!$B$237,M763&lt;&gt;'Tabelas auxiliares'!$C$236,M763&lt;&gt;'Tabelas auxiliares'!$C$237),"FOLHA DE PESSOAL",IF(Q763='Tabelas auxiliares'!$A$237,"CUSTEIO",IF(Q763='Tabelas auxiliares'!$A$236,"INVESTIMENTO","ERRO - VERIFICAR"))))</f>
        <v/>
      </c>
      <c r="S763" s="66"/>
    </row>
    <row r="764" spans="17:19" x14ac:dyDescent="0.25">
      <c r="Q764" s="51" t="str">
        <f t="shared" si="11"/>
        <v/>
      </c>
      <c r="R764" s="51" t="str">
        <f>IF(M764="","",IF(AND(M764&lt;&gt;'Tabelas auxiliares'!$B$236,M764&lt;&gt;'Tabelas auxiliares'!$B$237,M764&lt;&gt;'Tabelas auxiliares'!$C$236,M764&lt;&gt;'Tabelas auxiliares'!$C$237),"FOLHA DE PESSOAL",IF(Q764='Tabelas auxiliares'!$A$237,"CUSTEIO",IF(Q764='Tabelas auxiliares'!$A$236,"INVESTIMENTO","ERRO - VERIFICAR"))))</f>
        <v/>
      </c>
      <c r="S764" s="66"/>
    </row>
    <row r="765" spans="17:19" x14ac:dyDescent="0.25">
      <c r="Q765" s="51" t="str">
        <f t="shared" si="11"/>
        <v/>
      </c>
      <c r="R765" s="51" t="str">
        <f>IF(M765="","",IF(AND(M765&lt;&gt;'Tabelas auxiliares'!$B$236,M765&lt;&gt;'Tabelas auxiliares'!$B$237,M765&lt;&gt;'Tabelas auxiliares'!$C$236,M765&lt;&gt;'Tabelas auxiliares'!$C$237),"FOLHA DE PESSOAL",IF(Q765='Tabelas auxiliares'!$A$237,"CUSTEIO",IF(Q765='Tabelas auxiliares'!$A$236,"INVESTIMENTO","ERRO - VERIFICAR"))))</f>
        <v/>
      </c>
      <c r="S765" s="66"/>
    </row>
    <row r="766" spans="17:19" x14ac:dyDescent="0.25">
      <c r="Q766" s="51" t="str">
        <f t="shared" si="11"/>
        <v/>
      </c>
      <c r="R766" s="51" t="str">
        <f>IF(M766="","",IF(AND(M766&lt;&gt;'Tabelas auxiliares'!$B$236,M766&lt;&gt;'Tabelas auxiliares'!$B$237,M766&lt;&gt;'Tabelas auxiliares'!$C$236,M766&lt;&gt;'Tabelas auxiliares'!$C$237),"FOLHA DE PESSOAL",IF(Q766='Tabelas auxiliares'!$A$237,"CUSTEIO",IF(Q766='Tabelas auxiliares'!$A$236,"INVESTIMENTO","ERRO - VERIFICAR"))))</f>
        <v/>
      </c>
      <c r="S766" s="66"/>
    </row>
    <row r="767" spans="17:19" x14ac:dyDescent="0.25">
      <c r="Q767" s="51" t="str">
        <f t="shared" si="11"/>
        <v/>
      </c>
      <c r="R767" s="51" t="str">
        <f>IF(M767="","",IF(AND(M767&lt;&gt;'Tabelas auxiliares'!$B$236,M767&lt;&gt;'Tabelas auxiliares'!$B$237,M767&lt;&gt;'Tabelas auxiliares'!$C$236,M767&lt;&gt;'Tabelas auxiliares'!$C$237),"FOLHA DE PESSOAL",IF(Q767='Tabelas auxiliares'!$A$237,"CUSTEIO",IF(Q767='Tabelas auxiliares'!$A$236,"INVESTIMENTO","ERRO - VERIFICAR"))))</f>
        <v/>
      </c>
      <c r="S767" s="66"/>
    </row>
    <row r="768" spans="17:19" x14ac:dyDescent="0.25">
      <c r="Q768" s="51" t="str">
        <f t="shared" si="11"/>
        <v/>
      </c>
      <c r="R768" s="51" t="str">
        <f>IF(M768="","",IF(AND(M768&lt;&gt;'Tabelas auxiliares'!$B$236,M768&lt;&gt;'Tabelas auxiliares'!$B$237,M768&lt;&gt;'Tabelas auxiliares'!$C$236,M768&lt;&gt;'Tabelas auxiliares'!$C$237),"FOLHA DE PESSOAL",IF(Q768='Tabelas auxiliares'!$A$237,"CUSTEIO",IF(Q768='Tabelas auxiliares'!$A$236,"INVESTIMENTO","ERRO - VERIFICAR"))))</f>
        <v/>
      </c>
      <c r="S768" s="66"/>
    </row>
    <row r="769" spans="17:19" x14ac:dyDescent="0.25">
      <c r="Q769" s="51" t="str">
        <f t="shared" si="11"/>
        <v/>
      </c>
      <c r="R769" s="51" t="str">
        <f>IF(M769="","",IF(AND(M769&lt;&gt;'Tabelas auxiliares'!$B$236,M769&lt;&gt;'Tabelas auxiliares'!$B$237,M769&lt;&gt;'Tabelas auxiliares'!$C$236,M769&lt;&gt;'Tabelas auxiliares'!$C$237),"FOLHA DE PESSOAL",IF(Q769='Tabelas auxiliares'!$A$237,"CUSTEIO",IF(Q769='Tabelas auxiliares'!$A$236,"INVESTIMENTO","ERRO - VERIFICAR"))))</f>
        <v/>
      </c>
      <c r="S769" s="66"/>
    </row>
    <row r="770" spans="17:19" x14ac:dyDescent="0.25">
      <c r="Q770" s="51" t="str">
        <f t="shared" si="11"/>
        <v/>
      </c>
      <c r="R770" s="51" t="str">
        <f>IF(M770="","",IF(AND(M770&lt;&gt;'Tabelas auxiliares'!$B$236,M770&lt;&gt;'Tabelas auxiliares'!$B$237,M770&lt;&gt;'Tabelas auxiliares'!$C$236,M770&lt;&gt;'Tabelas auxiliares'!$C$237),"FOLHA DE PESSOAL",IF(Q770='Tabelas auxiliares'!$A$237,"CUSTEIO",IF(Q770='Tabelas auxiliares'!$A$236,"INVESTIMENTO","ERRO - VERIFICAR"))))</f>
        <v/>
      </c>
      <c r="S770" s="66"/>
    </row>
    <row r="771" spans="17:19" x14ac:dyDescent="0.25">
      <c r="Q771" s="51" t="str">
        <f t="shared" si="11"/>
        <v/>
      </c>
      <c r="R771" s="51" t="str">
        <f>IF(M771="","",IF(AND(M771&lt;&gt;'Tabelas auxiliares'!$B$236,M771&lt;&gt;'Tabelas auxiliares'!$B$237,M771&lt;&gt;'Tabelas auxiliares'!$C$236,M771&lt;&gt;'Tabelas auxiliares'!$C$237),"FOLHA DE PESSOAL",IF(Q771='Tabelas auxiliares'!$A$237,"CUSTEIO",IF(Q771='Tabelas auxiliares'!$A$236,"INVESTIMENTO","ERRO - VERIFICAR"))))</f>
        <v/>
      </c>
      <c r="S771" s="66"/>
    </row>
    <row r="772" spans="17:19" x14ac:dyDescent="0.25">
      <c r="Q772" s="51" t="str">
        <f t="shared" ref="Q772:Q835" si="12">LEFT(O772,1)</f>
        <v/>
      </c>
      <c r="R772" s="51" t="str">
        <f>IF(M772="","",IF(AND(M772&lt;&gt;'Tabelas auxiliares'!$B$236,M772&lt;&gt;'Tabelas auxiliares'!$B$237,M772&lt;&gt;'Tabelas auxiliares'!$C$236,M772&lt;&gt;'Tabelas auxiliares'!$C$237),"FOLHA DE PESSOAL",IF(Q772='Tabelas auxiliares'!$A$237,"CUSTEIO",IF(Q772='Tabelas auxiliares'!$A$236,"INVESTIMENTO","ERRO - VERIFICAR"))))</f>
        <v/>
      </c>
      <c r="S772" s="66"/>
    </row>
    <row r="773" spans="17:19" x14ac:dyDescent="0.25">
      <c r="Q773" s="51" t="str">
        <f t="shared" si="12"/>
        <v/>
      </c>
      <c r="R773" s="51" t="str">
        <f>IF(M773="","",IF(AND(M773&lt;&gt;'Tabelas auxiliares'!$B$236,M773&lt;&gt;'Tabelas auxiliares'!$B$237,M773&lt;&gt;'Tabelas auxiliares'!$C$236,M773&lt;&gt;'Tabelas auxiliares'!$C$237),"FOLHA DE PESSOAL",IF(Q773='Tabelas auxiliares'!$A$237,"CUSTEIO",IF(Q773='Tabelas auxiliares'!$A$236,"INVESTIMENTO","ERRO - VERIFICAR"))))</f>
        <v/>
      </c>
      <c r="S773" s="66"/>
    </row>
    <row r="774" spans="17:19" x14ac:dyDescent="0.25">
      <c r="Q774" s="51" t="str">
        <f t="shared" si="12"/>
        <v/>
      </c>
      <c r="R774" s="51" t="str">
        <f>IF(M774="","",IF(AND(M774&lt;&gt;'Tabelas auxiliares'!$B$236,M774&lt;&gt;'Tabelas auxiliares'!$B$237,M774&lt;&gt;'Tabelas auxiliares'!$C$236,M774&lt;&gt;'Tabelas auxiliares'!$C$237),"FOLHA DE PESSOAL",IF(Q774='Tabelas auxiliares'!$A$237,"CUSTEIO",IF(Q774='Tabelas auxiliares'!$A$236,"INVESTIMENTO","ERRO - VERIFICAR"))))</f>
        <v/>
      </c>
      <c r="S774" s="66"/>
    </row>
    <row r="775" spans="17:19" x14ac:dyDescent="0.25">
      <c r="Q775" s="51" t="str">
        <f t="shared" si="12"/>
        <v/>
      </c>
      <c r="R775" s="51" t="str">
        <f>IF(M775="","",IF(AND(M775&lt;&gt;'Tabelas auxiliares'!$B$236,M775&lt;&gt;'Tabelas auxiliares'!$B$237,M775&lt;&gt;'Tabelas auxiliares'!$C$236,M775&lt;&gt;'Tabelas auxiliares'!$C$237),"FOLHA DE PESSOAL",IF(Q775='Tabelas auxiliares'!$A$237,"CUSTEIO",IF(Q775='Tabelas auxiliares'!$A$236,"INVESTIMENTO","ERRO - VERIFICAR"))))</f>
        <v/>
      </c>
      <c r="S775" s="66"/>
    </row>
    <row r="776" spans="17:19" x14ac:dyDescent="0.25">
      <c r="Q776" s="51" t="str">
        <f t="shared" si="12"/>
        <v/>
      </c>
      <c r="R776" s="51" t="str">
        <f>IF(M776="","",IF(AND(M776&lt;&gt;'Tabelas auxiliares'!$B$236,M776&lt;&gt;'Tabelas auxiliares'!$B$237,M776&lt;&gt;'Tabelas auxiliares'!$C$236,M776&lt;&gt;'Tabelas auxiliares'!$C$237),"FOLHA DE PESSOAL",IF(Q776='Tabelas auxiliares'!$A$237,"CUSTEIO",IF(Q776='Tabelas auxiliares'!$A$236,"INVESTIMENTO","ERRO - VERIFICAR"))))</f>
        <v/>
      </c>
      <c r="S776" s="66"/>
    </row>
    <row r="777" spans="17:19" x14ac:dyDescent="0.25">
      <c r="Q777" s="51" t="str">
        <f t="shared" si="12"/>
        <v/>
      </c>
      <c r="R777" s="51" t="str">
        <f>IF(M777="","",IF(AND(M777&lt;&gt;'Tabelas auxiliares'!$B$236,M777&lt;&gt;'Tabelas auxiliares'!$B$237,M777&lt;&gt;'Tabelas auxiliares'!$C$236,M777&lt;&gt;'Tabelas auxiliares'!$C$237),"FOLHA DE PESSOAL",IF(Q777='Tabelas auxiliares'!$A$237,"CUSTEIO",IF(Q777='Tabelas auxiliares'!$A$236,"INVESTIMENTO","ERRO - VERIFICAR"))))</f>
        <v/>
      </c>
      <c r="S777" s="66"/>
    </row>
    <row r="778" spans="17:19" x14ac:dyDescent="0.25">
      <c r="Q778" s="51" t="str">
        <f t="shared" si="12"/>
        <v/>
      </c>
      <c r="R778" s="51" t="str">
        <f>IF(M778="","",IF(AND(M778&lt;&gt;'Tabelas auxiliares'!$B$236,M778&lt;&gt;'Tabelas auxiliares'!$B$237,M778&lt;&gt;'Tabelas auxiliares'!$C$236,M778&lt;&gt;'Tabelas auxiliares'!$C$237),"FOLHA DE PESSOAL",IF(Q778='Tabelas auxiliares'!$A$237,"CUSTEIO",IF(Q778='Tabelas auxiliares'!$A$236,"INVESTIMENTO","ERRO - VERIFICAR"))))</f>
        <v/>
      </c>
      <c r="S778" s="66"/>
    </row>
    <row r="779" spans="17:19" x14ac:dyDescent="0.25">
      <c r="Q779" s="51" t="str">
        <f t="shared" si="12"/>
        <v/>
      </c>
      <c r="R779" s="51" t="str">
        <f>IF(M779="","",IF(AND(M779&lt;&gt;'Tabelas auxiliares'!$B$236,M779&lt;&gt;'Tabelas auxiliares'!$B$237,M779&lt;&gt;'Tabelas auxiliares'!$C$236,M779&lt;&gt;'Tabelas auxiliares'!$C$237),"FOLHA DE PESSOAL",IF(Q779='Tabelas auxiliares'!$A$237,"CUSTEIO",IF(Q779='Tabelas auxiliares'!$A$236,"INVESTIMENTO","ERRO - VERIFICAR"))))</f>
        <v/>
      </c>
      <c r="S779" s="66"/>
    </row>
    <row r="780" spans="17:19" x14ac:dyDescent="0.25">
      <c r="Q780" s="51" t="str">
        <f t="shared" si="12"/>
        <v/>
      </c>
      <c r="R780" s="51" t="str">
        <f>IF(M780="","",IF(AND(M780&lt;&gt;'Tabelas auxiliares'!$B$236,M780&lt;&gt;'Tabelas auxiliares'!$B$237,M780&lt;&gt;'Tabelas auxiliares'!$C$236,M780&lt;&gt;'Tabelas auxiliares'!$C$237),"FOLHA DE PESSOAL",IF(Q780='Tabelas auxiliares'!$A$237,"CUSTEIO",IF(Q780='Tabelas auxiliares'!$A$236,"INVESTIMENTO","ERRO - VERIFICAR"))))</f>
        <v/>
      </c>
      <c r="S780" s="66"/>
    </row>
    <row r="781" spans="17:19" x14ac:dyDescent="0.25">
      <c r="Q781" s="51" t="str">
        <f t="shared" si="12"/>
        <v/>
      </c>
      <c r="R781" s="51" t="str">
        <f>IF(M781="","",IF(AND(M781&lt;&gt;'Tabelas auxiliares'!$B$236,M781&lt;&gt;'Tabelas auxiliares'!$B$237,M781&lt;&gt;'Tabelas auxiliares'!$C$236,M781&lt;&gt;'Tabelas auxiliares'!$C$237),"FOLHA DE PESSOAL",IF(Q781='Tabelas auxiliares'!$A$237,"CUSTEIO",IF(Q781='Tabelas auxiliares'!$A$236,"INVESTIMENTO","ERRO - VERIFICAR"))))</f>
        <v/>
      </c>
      <c r="S781" s="66"/>
    </row>
    <row r="782" spans="17:19" x14ac:dyDescent="0.25">
      <c r="Q782" s="51" t="str">
        <f t="shared" si="12"/>
        <v/>
      </c>
      <c r="R782" s="51" t="str">
        <f>IF(M782="","",IF(AND(M782&lt;&gt;'Tabelas auxiliares'!$B$236,M782&lt;&gt;'Tabelas auxiliares'!$B$237,M782&lt;&gt;'Tabelas auxiliares'!$C$236,M782&lt;&gt;'Tabelas auxiliares'!$C$237),"FOLHA DE PESSOAL",IF(Q782='Tabelas auxiliares'!$A$237,"CUSTEIO",IF(Q782='Tabelas auxiliares'!$A$236,"INVESTIMENTO","ERRO - VERIFICAR"))))</f>
        <v/>
      </c>
      <c r="S782" s="66"/>
    </row>
    <row r="783" spans="17:19" x14ac:dyDescent="0.25">
      <c r="Q783" s="51" t="str">
        <f t="shared" si="12"/>
        <v/>
      </c>
      <c r="R783" s="51" t="str">
        <f>IF(M783="","",IF(AND(M783&lt;&gt;'Tabelas auxiliares'!$B$236,M783&lt;&gt;'Tabelas auxiliares'!$B$237,M783&lt;&gt;'Tabelas auxiliares'!$C$236,M783&lt;&gt;'Tabelas auxiliares'!$C$237),"FOLHA DE PESSOAL",IF(Q783='Tabelas auxiliares'!$A$237,"CUSTEIO",IF(Q783='Tabelas auxiliares'!$A$236,"INVESTIMENTO","ERRO - VERIFICAR"))))</f>
        <v/>
      </c>
      <c r="S783" s="66"/>
    </row>
    <row r="784" spans="17:19" x14ac:dyDescent="0.25">
      <c r="Q784" s="51" t="str">
        <f t="shared" si="12"/>
        <v/>
      </c>
      <c r="R784" s="51" t="str">
        <f>IF(M784="","",IF(AND(M784&lt;&gt;'Tabelas auxiliares'!$B$236,M784&lt;&gt;'Tabelas auxiliares'!$B$237,M784&lt;&gt;'Tabelas auxiliares'!$C$236,M784&lt;&gt;'Tabelas auxiliares'!$C$237),"FOLHA DE PESSOAL",IF(Q784='Tabelas auxiliares'!$A$237,"CUSTEIO",IF(Q784='Tabelas auxiliares'!$A$236,"INVESTIMENTO","ERRO - VERIFICAR"))))</f>
        <v/>
      </c>
      <c r="S784" s="66"/>
    </row>
    <row r="785" spans="17:19" x14ac:dyDescent="0.25">
      <c r="Q785" s="51" t="str">
        <f t="shared" si="12"/>
        <v/>
      </c>
      <c r="R785" s="51" t="str">
        <f>IF(M785="","",IF(AND(M785&lt;&gt;'Tabelas auxiliares'!$B$236,M785&lt;&gt;'Tabelas auxiliares'!$B$237,M785&lt;&gt;'Tabelas auxiliares'!$C$236,M785&lt;&gt;'Tabelas auxiliares'!$C$237),"FOLHA DE PESSOAL",IF(Q785='Tabelas auxiliares'!$A$237,"CUSTEIO",IF(Q785='Tabelas auxiliares'!$A$236,"INVESTIMENTO","ERRO - VERIFICAR"))))</f>
        <v/>
      </c>
      <c r="S785" s="66"/>
    </row>
    <row r="786" spans="17:19" x14ac:dyDescent="0.25">
      <c r="Q786" s="51" t="str">
        <f t="shared" si="12"/>
        <v/>
      </c>
      <c r="R786" s="51" t="str">
        <f>IF(M786="","",IF(AND(M786&lt;&gt;'Tabelas auxiliares'!$B$236,M786&lt;&gt;'Tabelas auxiliares'!$B$237,M786&lt;&gt;'Tabelas auxiliares'!$C$236,M786&lt;&gt;'Tabelas auxiliares'!$C$237),"FOLHA DE PESSOAL",IF(Q786='Tabelas auxiliares'!$A$237,"CUSTEIO",IF(Q786='Tabelas auxiliares'!$A$236,"INVESTIMENTO","ERRO - VERIFICAR"))))</f>
        <v/>
      </c>
      <c r="S786" s="66"/>
    </row>
    <row r="787" spans="17:19" x14ac:dyDescent="0.25">
      <c r="Q787" s="51" t="str">
        <f t="shared" si="12"/>
        <v/>
      </c>
      <c r="R787" s="51" t="str">
        <f>IF(M787="","",IF(AND(M787&lt;&gt;'Tabelas auxiliares'!$B$236,M787&lt;&gt;'Tabelas auxiliares'!$B$237,M787&lt;&gt;'Tabelas auxiliares'!$C$236,M787&lt;&gt;'Tabelas auxiliares'!$C$237),"FOLHA DE PESSOAL",IF(Q787='Tabelas auxiliares'!$A$237,"CUSTEIO",IF(Q787='Tabelas auxiliares'!$A$236,"INVESTIMENTO","ERRO - VERIFICAR"))))</f>
        <v/>
      </c>
      <c r="S787" s="66"/>
    </row>
    <row r="788" spans="17:19" x14ac:dyDescent="0.25">
      <c r="Q788" s="51" t="str">
        <f t="shared" si="12"/>
        <v/>
      </c>
      <c r="R788" s="51" t="str">
        <f>IF(M788="","",IF(AND(M788&lt;&gt;'Tabelas auxiliares'!$B$236,M788&lt;&gt;'Tabelas auxiliares'!$B$237,M788&lt;&gt;'Tabelas auxiliares'!$C$236,M788&lt;&gt;'Tabelas auxiliares'!$C$237),"FOLHA DE PESSOAL",IF(Q788='Tabelas auxiliares'!$A$237,"CUSTEIO",IF(Q788='Tabelas auxiliares'!$A$236,"INVESTIMENTO","ERRO - VERIFICAR"))))</f>
        <v/>
      </c>
      <c r="S788" s="66"/>
    </row>
    <row r="789" spans="17:19" x14ac:dyDescent="0.25">
      <c r="Q789" s="51" t="str">
        <f t="shared" si="12"/>
        <v/>
      </c>
      <c r="R789" s="51" t="str">
        <f>IF(M789="","",IF(AND(M789&lt;&gt;'Tabelas auxiliares'!$B$236,M789&lt;&gt;'Tabelas auxiliares'!$B$237,M789&lt;&gt;'Tabelas auxiliares'!$C$236,M789&lt;&gt;'Tabelas auxiliares'!$C$237),"FOLHA DE PESSOAL",IF(Q789='Tabelas auxiliares'!$A$237,"CUSTEIO",IF(Q789='Tabelas auxiliares'!$A$236,"INVESTIMENTO","ERRO - VERIFICAR"))))</f>
        <v/>
      </c>
      <c r="S789" s="66"/>
    </row>
    <row r="790" spans="17:19" x14ac:dyDescent="0.25">
      <c r="Q790" s="51" t="str">
        <f t="shared" si="12"/>
        <v/>
      </c>
      <c r="R790" s="51" t="str">
        <f>IF(M790="","",IF(AND(M790&lt;&gt;'Tabelas auxiliares'!$B$236,M790&lt;&gt;'Tabelas auxiliares'!$B$237,M790&lt;&gt;'Tabelas auxiliares'!$C$236,M790&lt;&gt;'Tabelas auxiliares'!$C$237),"FOLHA DE PESSOAL",IF(Q790='Tabelas auxiliares'!$A$237,"CUSTEIO",IF(Q790='Tabelas auxiliares'!$A$236,"INVESTIMENTO","ERRO - VERIFICAR"))))</f>
        <v/>
      </c>
      <c r="S790" s="66"/>
    </row>
    <row r="791" spans="17:19" x14ac:dyDescent="0.25">
      <c r="Q791" s="51" t="str">
        <f t="shared" si="12"/>
        <v/>
      </c>
      <c r="R791" s="51" t="str">
        <f>IF(M791="","",IF(AND(M791&lt;&gt;'Tabelas auxiliares'!$B$236,M791&lt;&gt;'Tabelas auxiliares'!$B$237,M791&lt;&gt;'Tabelas auxiliares'!$C$236,M791&lt;&gt;'Tabelas auxiliares'!$C$237),"FOLHA DE PESSOAL",IF(Q791='Tabelas auxiliares'!$A$237,"CUSTEIO",IF(Q791='Tabelas auxiliares'!$A$236,"INVESTIMENTO","ERRO - VERIFICAR"))))</f>
        <v/>
      </c>
      <c r="S791" s="66"/>
    </row>
    <row r="792" spans="17:19" x14ac:dyDescent="0.25">
      <c r="Q792" s="51" t="str">
        <f t="shared" si="12"/>
        <v/>
      </c>
      <c r="R792" s="51" t="str">
        <f>IF(M792="","",IF(AND(M792&lt;&gt;'Tabelas auxiliares'!$B$236,M792&lt;&gt;'Tabelas auxiliares'!$B$237,M792&lt;&gt;'Tabelas auxiliares'!$C$236,M792&lt;&gt;'Tabelas auxiliares'!$C$237),"FOLHA DE PESSOAL",IF(Q792='Tabelas auxiliares'!$A$237,"CUSTEIO",IF(Q792='Tabelas auxiliares'!$A$236,"INVESTIMENTO","ERRO - VERIFICAR"))))</f>
        <v/>
      </c>
      <c r="S792" s="66"/>
    </row>
    <row r="793" spans="17:19" x14ac:dyDescent="0.25">
      <c r="Q793" s="51" t="str">
        <f t="shared" si="12"/>
        <v/>
      </c>
      <c r="R793" s="51" t="str">
        <f>IF(M793="","",IF(AND(M793&lt;&gt;'Tabelas auxiliares'!$B$236,M793&lt;&gt;'Tabelas auxiliares'!$B$237,M793&lt;&gt;'Tabelas auxiliares'!$C$236,M793&lt;&gt;'Tabelas auxiliares'!$C$237),"FOLHA DE PESSOAL",IF(Q793='Tabelas auxiliares'!$A$237,"CUSTEIO",IF(Q793='Tabelas auxiliares'!$A$236,"INVESTIMENTO","ERRO - VERIFICAR"))))</f>
        <v/>
      </c>
      <c r="S793" s="66"/>
    </row>
    <row r="794" spans="17:19" x14ac:dyDescent="0.25">
      <c r="Q794" s="51" t="str">
        <f t="shared" si="12"/>
        <v/>
      </c>
      <c r="R794" s="51" t="str">
        <f>IF(M794="","",IF(AND(M794&lt;&gt;'Tabelas auxiliares'!$B$236,M794&lt;&gt;'Tabelas auxiliares'!$B$237,M794&lt;&gt;'Tabelas auxiliares'!$C$236,M794&lt;&gt;'Tabelas auxiliares'!$C$237),"FOLHA DE PESSOAL",IF(Q794='Tabelas auxiliares'!$A$237,"CUSTEIO",IF(Q794='Tabelas auxiliares'!$A$236,"INVESTIMENTO","ERRO - VERIFICAR"))))</f>
        <v/>
      </c>
      <c r="S794" s="66"/>
    </row>
    <row r="795" spans="17:19" x14ac:dyDescent="0.25">
      <c r="Q795" s="51" t="str">
        <f t="shared" si="12"/>
        <v/>
      </c>
      <c r="R795" s="51" t="str">
        <f>IF(M795="","",IF(AND(M795&lt;&gt;'Tabelas auxiliares'!$B$236,M795&lt;&gt;'Tabelas auxiliares'!$B$237,M795&lt;&gt;'Tabelas auxiliares'!$C$236,M795&lt;&gt;'Tabelas auxiliares'!$C$237),"FOLHA DE PESSOAL",IF(Q795='Tabelas auxiliares'!$A$237,"CUSTEIO",IF(Q795='Tabelas auxiliares'!$A$236,"INVESTIMENTO","ERRO - VERIFICAR"))))</f>
        <v/>
      </c>
      <c r="S795" s="66"/>
    </row>
    <row r="796" spans="17:19" x14ac:dyDescent="0.25">
      <c r="Q796" s="51" t="str">
        <f t="shared" si="12"/>
        <v/>
      </c>
      <c r="R796" s="51" t="str">
        <f>IF(M796="","",IF(AND(M796&lt;&gt;'Tabelas auxiliares'!$B$236,M796&lt;&gt;'Tabelas auxiliares'!$B$237,M796&lt;&gt;'Tabelas auxiliares'!$C$236,M796&lt;&gt;'Tabelas auxiliares'!$C$237),"FOLHA DE PESSOAL",IF(Q796='Tabelas auxiliares'!$A$237,"CUSTEIO",IF(Q796='Tabelas auxiliares'!$A$236,"INVESTIMENTO","ERRO - VERIFICAR"))))</f>
        <v/>
      </c>
      <c r="S796" s="66"/>
    </row>
    <row r="797" spans="17:19" x14ac:dyDescent="0.25">
      <c r="Q797" s="51" t="str">
        <f t="shared" si="12"/>
        <v/>
      </c>
      <c r="R797" s="51" t="str">
        <f>IF(M797="","",IF(AND(M797&lt;&gt;'Tabelas auxiliares'!$B$236,M797&lt;&gt;'Tabelas auxiliares'!$B$237,M797&lt;&gt;'Tabelas auxiliares'!$C$236,M797&lt;&gt;'Tabelas auxiliares'!$C$237),"FOLHA DE PESSOAL",IF(Q797='Tabelas auxiliares'!$A$237,"CUSTEIO",IF(Q797='Tabelas auxiliares'!$A$236,"INVESTIMENTO","ERRO - VERIFICAR"))))</f>
        <v/>
      </c>
      <c r="S797" s="66"/>
    </row>
    <row r="798" spans="17:19" x14ac:dyDescent="0.25">
      <c r="Q798" s="51" t="str">
        <f t="shared" si="12"/>
        <v/>
      </c>
      <c r="R798" s="51" t="str">
        <f>IF(M798="","",IF(AND(M798&lt;&gt;'Tabelas auxiliares'!$B$236,M798&lt;&gt;'Tabelas auxiliares'!$B$237,M798&lt;&gt;'Tabelas auxiliares'!$C$236,M798&lt;&gt;'Tabelas auxiliares'!$C$237),"FOLHA DE PESSOAL",IF(Q798='Tabelas auxiliares'!$A$237,"CUSTEIO",IF(Q798='Tabelas auxiliares'!$A$236,"INVESTIMENTO","ERRO - VERIFICAR"))))</f>
        <v/>
      </c>
      <c r="S798" s="66"/>
    </row>
    <row r="799" spans="17:19" x14ac:dyDescent="0.25">
      <c r="Q799" s="51" t="str">
        <f t="shared" si="12"/>
        <v/>
      </c>
      <c r="R799" s="51" t="str">
        <f>IF(M799="","",IF(AND(M799&lt;&gt;'Tabelas auxiliares'!$B$236,M799&lt;&gt;'Tabelas auxiliares'!$B$237,M799&lt;&gt;'Tabelas auxiliares'!$C$236,M799&lt;&gt;'Tabelas auxiliares'!$C$237),"FOLHA DE PESSOAL",IF(Q799='Tabelas auxiliares'!$A$237,"CUSTEIO",IF(Q799='Tabelas auxiliares'!$A$236,"INVESTIMENTO","ERRO - VERIFICAR"))))</f>
        <v/>
      </c>
      <c r="S799" s="66"/>
    </row>
    <row r="800" spans="17:19" x14ac:dyDescent="0.25">
      <c r="Q800" s="51" t="str">
        <f t="shared" si="12"/>
        <v/>
      </c>
      <c r="R800" s="51" t="str">
        <f>IF(M800="","",IF(AND(M800&lt;&gt;'Tabelas auxiliares'!$B$236,M800&lt;&gt;'Tabelas auxiliares'!$B$237,M800&lt;&gt;'Tabelas auxiliares'!$C$236,M800&lt;&gt;'Tabelas auxiliares'!$C$237),"FOLHA DE PESSOAL",IF(Q800='Tabelas auxiliares'!$A$237,"CUSTEIO",IF(Q800='Tabelas auxiliares'!$A$236,"INVESTIMENTO","ERRO - VERIFICAR"))))</f>
        <v/>
      </c>
      <c r="S800" s="66"/>
    </row>
    <row r="801" spans="17:19" x14ac:dyDescent="0.25">
      <c r="Q801" s="51" t="str">
        <f t="shared" si="12"/>
        <v/>
      </c>
      <c r="R801" s="51" t="str">
        <f>IF(M801="","",IF(AND(M801&lt;&gt;'Tabelas auxiliares'!$B$236,M801&lt;&gt;'Tabelas auxiliares'!$B$237,M801&lt;&gt;'Tabelas auxiliares'!$C$236,M801&lt;&gt;'Tabelas auxiliares'!$C$237),"FOLHA DE PESSOAL",IF(Q801='Tabelas auxiliares'!$A$237,"CUSTEIO",IF(Q801='Tabelas auxiliares'!$A$236,"INVESTIMENTO","ERRO - VERIFICAR"))))</f>
        <v/>
      </c>
      <c r="S801" s="66"/>
    </row>
    <row r="802" spans="17:19" x14ac:dyDescent="0.25">
      <c r="Q802" s="51" t="str">
        <f t="shared" si="12"/>
        <v/>
      </c>
      <c r="R802" s="51" t="str">
        <f>IF(M802="","",IF(AND(M802&lt;&gt;'Tabelas auxiliares'!$B$236,M802&lt;&gt;'Tabelas auxiliares'!$B$237,M802&lt;&gt;'Tabelas auxiliares'!$C$236,M802&lt;&gt;'Tabelas auxiliares'!$C$237),"FOLHA DE PESSOAL",IF(Q802='Tabelas auxiliares'!$A$237,"CUSTEIO",IF(Q802='Tabelas auxiliares'!$A$236,"INVESTIMENTO","ERRO - VERIFICAR"))))</f>
        <v/>
      </c>
      <c r="S802" s="66"/>
    </row>
    <row r="803" spans="17:19" x14ac:dyDescent="0.25">
      <c r="Q803" s="51" t="str">
        <f t="shared" si="12"/>
        <v/>
      </c>
      <c r="R803" s="51" t="str">
        <f>IF(M803="","",IF(AND(M803&lt;&gt;'Tabelas auxiliares'!$B$236,M803&lt;&gt;'Tabelas auxiliares'!$B$237,M803&lt;&gt;'Tabelas auxiliares'!$C$236,M803&lt;&gt;'Tabelas auxiliares'!$C$237),"FOLHA DE PESSOAL",IF(Q803='Tabelas auxiliares'!$A$237,"CUSTEIO",IF(Q803='Tabelas auxiliares'!$A$236,"INVESTIMENTO","ERRO - VERIFICAR"))))</f>
        <v/>
      </c>
      <c r="S803" s="66"/>
    </row>
    <row r="804" spans="17:19" x14ac:dyDescent="0.25">
      <c r="Q804" s="51" t="str">
        <f t="shared" si="12"/>
        <v/>
      </c>
      <c r="R804" s="51" t="str">
        <f>IF(M804="","",IF(AND(M804&lt;&gt;'Tabelas auxiliares'!$B$236,M804&lt;&gt;'Tabelas auxiliares'!$B$237,M804&lt;&gt;'Tabelas auxiliares'!$C$236,M804&lt;&gt;'Tabelas auxiliares'!$C$237),"FOLHA DE PESSOAL",IF(Q804='Tabelas auxiliares'!$A$237,"CUSTEIO",IF(Q804='Tabelas auxiliares'!$A$236,"INVESTIMENTO","ERRO - VERIFICAR"))))</f>
        <v/>
      </c>
      <c r="S804" s="66"/>
    </row>
    <row r="805" spans="17:19" x14ac:dyDescent="0.25">
      <c r="Q805" s="51" t="str">
        <f t="shared" si="12"/>
        <v/>
      </c>
      <c r="R805" s="51" t="str">
        <f>IF(M805="","",IF(AND(M805&lt;&gt;'Tabelas auxiliares'!$B$236,M805&lt;&gt;'Tabelas auxiliares'!$B$237,M805&lt;&gt;'Tabelas auxiliares'!$C$236,M805&lt;&gt;'Tabelas auxiliares'!$C$237),"FOLHA DE PESSOAL",IF(Q805='Tabelas auxiliares'!$A$237,"CUSTEIO",IF(Q805='Tabelas auxiliares'!$A$236,"INVESTIMENTO","ERRO - VERIFICAR"))))</f>
        <v/>
      </c>
      <c r="S805" s="66"/>
    </row>
    <row r="806" spans="17:19" x14ac:dyDescent="0.25">
      <c r="Q806" s="51" t="str">
        <f t="shared" si="12"/>
        <v/>
      </c>
      <c r="R806" s="51" t="str">
        <f>IF(M806="","",IF(AND(M806&lt;&gt;'Tabelas auxiliares'!$B$236,M806&lt;&gt;'Tabelas auxiliares'!$B$237,M806&lt;&gt;'Tabelas auxiliares'!$C$236,M806&lt;&gt;'Tabelas auxiliares'!$C$237),"FOLHA DE PESSOAL",IF(Q806='Tabelas auxiliares'!$A$237,"CUSTEIO",IF(Q806='Tabelas auxiliares'!$A$236,"INVESTIMENTO","ERRO - VERIFICAR"))))</f>
        <v/>
      </c>
      <c r="S806" s="66"/>
    </row>
    <row r="807" spans="17:19" x14ac:dyDescent="0.25">
      <c r="Q807" s="51" t="str">
        <f t="shared" si="12"/>
        <v/>
      </c>
      <c r="R807" s="51" t="str">
        <f>IF(M807="","",IF(AND(M807&lt;&gt;'Tabelas auxiliares'!$B$236,M807&lt;&gt;'Tabelas auxiliares'!$B$237,M807&lt;&gt;'Tabelas auxiliares'!$C$236,M807&lt;&gt;'Tabelas auxiliares'!$C$237),"FOLHA DE PESSOAL",IF(Q807='Tabelas auxiliares'!$A$237,"CUSTEIO",IF(Q807='Tabelas auxiliares'!$A$236,"INVESTIMENTO","ERRO - VERIFICAR"))))</f>
        <v/>
      </c>
      <c r="S807" s="66"/>
    </row>
    <row r="808" spans="17:19" x14ac:dyDescent="0.25">
      <c r="Q808" s="51" t="str">
        <f t="shared" si="12"/>
        <v/>
      </c>
      <c r="R808" s="51" t="str">
        <f>IF(M808="","",IF(AND(M808&lt;&gt;'Tabelas auxiliares'!$B$236,M808&lt;&gt;'Tabelas auxiliares'!$B$237,M808&lt;&gt;'Tabelas auxiliares'!$C$236,M808&lt;&gt;'Tabelas auxiliares'!$C$237),"FOLHA DE PESSOAL",IF(Q808='Tabelas auxiliares'!$A$237,"CUSTEIO",IF(Q808='Tabelas auxiliares'!$A$236,"INVESTIMENTO","ERRO - VERIFICAR"))))</f>
        <v/>
      </c>
      <c r="S808" s="66"/>
    </row>
    <row r="809" spans="17:19" x14ac:dyDescent="0.25">
      <c r="Q809" s="51" t="str">
        <f t="shared" si="12"/>
        <v/>
      </c>
      <c r="R809" s="51" t="str">
        <f>IF(M809="","",IF(AND(M809&lt;&gt;'Tabelas auxiliares'!$B$236,M809&lt;&gt;'Tabelas auxiliares'!$B$237,M809&lt;&gt;'Tabelas auxiliares'!$C$236,M809&lt;&gt;'Tabelas auxiliares'!$C$237),"FOLHA DE PESSOAL",IF(Q809='Tabelas auxiliares'!$A$237,"CUSTEIO",IF(Q809='Tabelas auxiliares'!$A$236,"INVESTIMENTO","ERRO - VERIFICAR"))))</f>
        <v/>
      </c>
      <c r="S809" s="66"/>
    </row>
    <row r="810" spans="17:19" x14ac:dyDescent="0.25">
      <c r="Q810" s="51" t="str">
        <f t="shared" si="12"/>
        <v/>
      </c>
      <c r="R810" s="51" t="str">
        <f>IF(M810="","",IF(AND(M810&lt;&gt;'Tabelas auxiliares'!$B$236,M810&lt;&gt;'Tabelas auxiliares'!$B$237,M810&lt;&gt;'Tabelas auxiliares'!$C$236,M810&lt;&gt;'Tabelas auxiliares'!$C$237),"FOLHA DE PESSOAL",IF(Q810='Tabelas auxiliares'!$A$237,"CUSTEIO",IF(Q810='Tabelas auxiliares'!$A$236,"INVESTIMENTO","ERRO - VERIFICAR"))))</f>
        <v/>
      </c>
      <c r="S810" s="66"/>
    </row>
    <row r="811" spans="17:19" x14ac:dyDescent="0.25">
      <c r="Q811" s="51" t="str">
        <f t="shared" si="12"/>
        <v/>
      </c>
      <c r="R811" s="51" t="str">
        <f>IF(M811="","",IF(AND(M811&lt;&gt;'Tabelas auxiliares'!$B$236,M811&lt;&gt;'Tabelas auxiliares'!$B$237,M811&lt;&gt;'Tabelas auxiliares'!$C$236,M811&lt;&gt;'Tabelas auxiliares'!$C$237),"FOLHA DE PESSOAL",IF(Q811='Tabelas auxiliares'!$A$237,"CUSTEIO",IF(Q811='Tabelas auxiliares'!$A$236,"INVESTIMENTO","ERRO - VERIFICAR"))))</f>
        <v/>
      </c>
      <c r="S811" s="66"/>
    </row>
    <row r="812" spans="17:19" x14ac:dyDescent="0.25">
      <c r="Q812" s="51" t="str">
        <f t="shared" si="12"/>
        <v/>
      </c>
      <c r="R812" s="51" t="str">
        <f>IF(M812="","",IF(AND(M812&lt;&gt;'Tabelas auxiliares'!$B$236,M812&lt;&gt;'Tabelas auxiliares'!$B$237,M812&lt;&gt;'Tabelas auxiliares'!$C$236,M812&lt;&gt;'Tabelas auxiliares'!$C$237),"FOLHA DE PESSOAL",IF(Q812='Tabelas auxiliares'!$A$237,"CUSTEIO",IF(Q812='Tabelas auxiliares'!$A$236,"INVESTIMENTO","ERRO - VERIFICAR"))))</f>
        <v/>
      </c>
      <c r="S812" s="66"/>
    </row>
    <row r="813" spans="17:19" x14ac:dyDescent="0.25">
      <c r="Q813" s="51" t="str">
        <f t="shared" si="12"/>
        <v/>
      </c>
      <c r="R813" s="51" t="str">
        <f>IF(M813="","",IF(AND(M813&lt;&gt;'Tabelas auxiliares'!$B$236,M813&lt;&gt;'Tabelas auxiliares'!$B$237,M813&lt;&gt;'Tabelas auxiliares'!$C$236,M813&lt;&gt;'Tabelas auxiliares'!$C$237),"FOLHA DE PESSOAL",IF(Q813='Tabelas auxiliares'!$A$237,"CUSTEIO",IF(Q813='Tabelas auxiliares'!$A$236,"INVESTIMENTO","ERRO - VERIFICAR"))))</f>
        <v/>
      </c>
      <c r="S813" s="66"/>
    </row>
    <row r="814" spans="17:19" x14ac:dyDescent="0.25">
      <c r="Q814" s="51" t="str">
        <f t="shared" si="12"/>
        <v/>
      </c>
      <c r="R814" s="51" t="str">
        <f>IF(M814="","",IF(AND(M814&lt;&gt;'Tabelas auxiliares'!$B$236,M814&lt;&gt;'Tabelas auxiliares'!$B$237,M814&lt;&gt;'Tabelas auxiliares'!$C$236,M814&lt;&gt;'Tabelas auxiliares'!$C$237),"FOLHA DE PESSOAL",IF(Q814='Tabelas auxiliares'!$A$237,"CUSTEIO",IF(Q814='Tabelas auxiliares'!$A$236,"INVESTIMENTO","ERRO - VERIFICAR"))))</f>
        <v/>
      </c>
      <c r="S814" s="66"/>
    </row>
    <row r="815" spans="17:19" x14ac:dyDescent="0.25">
      <c r="Q815" s="51" t="str">
        <f t="shared" si="12"/>
        <v/>
      </c>
      <c r="R815" s="51" t="str">
        <f>IF(M815="","",IF(AND(M815&lt;&gt;'Tabelas auxiliares'!$B$236,M815&lt;&gt;'Tabelas auxiliares'!$B$237,M815&lt;&gt;'Tabelas auxiliares'!$C$236,M815&lt;&gt;'Tabelas auxiliares'!$C$237),"FOLHA DE PESSOAL",IF(Q815='Tabelas auxiliares'!$A$237,"CUSTEIO",IF(Q815='Tabelas auxiliares'!$A$236,"INVESTIMENTO","ERRO - VERIFICAR"))))</f>
        <v/>
      </c>
      <c r="S815" s="66"/>
    </row>
    <row r="816" spans="17:19" x14ac:dyDescent="0.25">
      <c r="Q816" s="51" t="str">
        <f t="shared" si="12"/>
        <v/>
      </c>
      <c r="R816" s="51" t="str">
        <f>IF(M816="","",IF(AND(M816&lt;&gt;'Tabelas auxiliares'!$B$236,M816&lt;&gt;'Tabelas auxiliares'!$B$237,M816&lt;&gt;'Tabelas auxiliares'!$C$236,M816&lt;&gt;'Tabelas auxiliares'!$C$237),"FOLHA DE PESSOAL",IF(Q816='Tabelas auxiliares'!$A$237,"CUSTEIO",IF(Q816='Tabelas auxiliares'!$A$236,"INVESTIMENTO","ERRO - VERIFICAR"))))</f>
        <v/>
      </c>
      <c r="S816" s="66"/>
    </row>
    <row r="817" spans="17:19" x14ac:dyDescent="0.25">
      <c r="Q817" s="51" t="str">
        <f t="shared" si="12"/>
        <v/>
      </c>
      <c r="R817" s="51" t="str">
        <f>IF(M817="","",IF(AND(M817&lt;&gt;'Tabelas auxiliares'!$B$236,M817&lt;&gt;'Tabelas auxiliares'!$B$237,M817&lt;&gt;'Tabelas auxiliares'!$C$236,M817&lt;&gt;'Tabelas auxiliares'!$C$237),"FOLHA DE PESSOAL",IF(Q817='Tabelas auxiliares'!$A$237,"CUSTEIO",IF(Q817='Tabelas auxiliares'!$A$236,"INVESTIMENTO","ERRO - VERIFICAR"))))</f>
        <v/>
      </c>
      <c r="S817" s="66"/>
    </row>
    <row r="818" spans="17:19" x14ac:dyDescent="0.25">
      <c r="Q818" s="51" t="str">
        <f t="shared" si="12"/>
        <v/>
      </c>
      <c r="R818" s="51" t="str">
        <f>IF(M818="","",IF(AND(M818&lt;&gt;'Tabelas auxiliares'!$B$236,M818&lt;&gt;'Tabelas auxiliares'!$B$237,M818&lt;&gt;'Tabelas auxiliares'!$C$236,M818&lt;&gt;'Tabelas auxiliares'!$C$237),"FOLHA DE PESSOAL",IF(Q818='Tabelas auxiliares'!$A$237,"CUSTEIO",IF(Q818='Tabelas auxiliares'!$A$236,"INVESTIMENTO","ERRO - VERIFICAR"))))</f>
        <v/>
      </c>
      <c r="S818" s="66"/>
    </row>
    <row r="819" spans="17:19" x14ac:dyDescent="0.25">
      <c r="Q819" s="51" t="str">
        <f t="shared" si="12"/>
        <v/>
      </c>
      <c r="R819" s="51" t="str">
        <f>IF(M819="","",IF(AND(M819&lt;&gt;'Tabelas auxiliares'!$B$236,M819&lt;&gt;'Tabelas auxiliares'!$B$237,M819&lt;&gt;'Tabelas auxiliares'!$C$236,M819&lt;&gt;'Tabelas auxiliares'!$C$237),"FOLHA DE PESSOAL",IF(Q819='Tabelas auxiliares'!$A$237,"CUSTEIO",IF(Q819='Tabelas auxiliares'!$A$236,"INVESTIMENTO","ERRO - VERIFICAR"))))</f>
        <v/>
      </c>
      <c r="S819" s="66"/>
    </row>
    <row r="820" spans="17:19" x14ac:dyDescent="0.25">
      <c r="Q820" s="51" t="str">
        <f t="shared" si="12"/>
        <v/>
      </c>
      <c r="R820" s="51" t="str">
        <f>IF(M820="","",IF(AND(M820&lt;&gt;'Tabelas auxiliares'!$B$236,M820&lt;&gt;'Tabelas auxiliares'!$B$237,M820&lt;&gt;'Tabelas auxiliares'!$C$236,M820&lt;&gt;'Tabelas auxiliares'!$C$237),"FOLHA DE PESSOAL",IF(Q820='Tabelas auxiliares'!$A$237,"CUSTEIO",IF(Q820='Tabelas auxiliares'!$A$236,"INVESTIMENTO","ERRO - VERIFICAR"))))</f>
        <v/>
      </c>
      <c r="S820" s="66"/>
    </row>
    <row r="821" spans="17:19" x14ac:dyDescent="0.25">
      <c r="Q821" s="51" t="str">
        <f t="shared" si="12"/>
        <v/>
      </c>
      <c r="R821" s="51" t="str">
        <f>IF(M821="","",IF(AND(M821&lt;&gt;'Tabelas auxiliares'!$B$236,M821&lt;&gt;'Tabelas auxiliares'!$B$237,M821&lt;&gt;'Tabelas auxiliares'!$C$236,M821&lt;&gt;'Tabelas auxiliares'!$C$237),"FOLHA DE PESSOAL",IF(Q821='Tabelas auxiliares'!$A$237,"CUSTEIO",IF(Q821='Tabelas auxiliares'!$A$236,"INVESTIMENTO","ERRO - VERIFICAR"))))</f>
        <v/>
      </c>
      <c r="S821" s="66"/>
    </row>
    <row r="822" spans="17:19" x14ac:dyDescent="0.25">
      <c r="Q822" s="51" t="str">
        <f t="shared" si="12"/>
        <v/>
      </c>
      <c r="R822" s="51" t="str">
        <f>IF(M822="","",IF(AND(M822&lt;&gt;'Tabelas auxiliares'!$B$236,M822&lt;&gt;'Tabelas auxiliares'!$B$237,M822&lt;&gt;'Tabelas auxiliares'!$C$236,M822&lt;&gt;'Tabelas auxiliares'!$C$237),"FOLHA DE PESSOAL",IF(Q822='Tabelas auxiliares'!$A$237,"CUSTEIO",IF(Q822='Tabelas auxiliares'!$A$236,"INVESTIMENTO","ERRO - VERIFICAR"))))</f>
        <v/>
      </c>
      <c r="S822" s="66"/>
    </row>
    <row r="823" spans="17:19" x14ac:dyDescent="0.25">
      <c r="Q823" s="51" t="str">
        <f t="shared" si="12"/>
        <v/>
      </c>
      <c r="R823" s="51" t="str">
        <f>IF(M823="","",IF(AND(M823&lt;&gt;'Tabelas auxiliares'!$B$236,M823&lt;&gt;'Tabelas auxiliares'!$B$237,M823&lt;&gt;'Tabelas auxiliares'!$C$236,M823&lt;&gt;'Tabelas auxiliares'!$C$237),"FOLHA DE PESSOAL",IF(Q823='Tabelas auxiliares'!$A$237,"CUSTEIO",IF(Q823='Tabelas auxiliares'!$A$236,"INVESTIMENTO","ERRO - VERIFICAR"))))</f>
        <v/>
      </c>
      <c r="S823" s="66"/>
    </row>
    <row r="824" spans="17:19" x14ac:dyDescent="0.25">
      <c r="Q824" s="51" t="str">
        <f t="shared" si="12"/>
        <v/>
      </c>
      <c r="R824" s="51" t="str">
        <f>IF(M824="","",IF(AND(M824&lt;&gt;'Tabelas auxiliares'!$B$236,M824&lt;&gt;'Tabelas auxiliares'!$B$237,M824&lt;&gt;'Tabelas auxiliares'!$C$236,M824&lt;&gt;'Tabelas auxiliares'!$C$237),"FOLHA DE PESSOAL",IF(Q824='Tabelas auxiliares'!$A$237,"CUSTEIO",IF(Q824='Tabelas auxiliares'!$A$236,"INVESTIMENTO","ERRO - VERIFICAR"))))</f>
        <v/>
      </c>
      <c r="S824" s="66"/>
    </row>
    <row r="825" spans="17:19" x14ac:dyDescent="0.25">
      <c r="Q825" s="51" t="str">
        <f t="shared" si="12"/>
        <v/>
      </c>
      <c r="R825" s="51" t="str">
        <f>IF(M825="","",IF(AND(M825&lt;&gt;'Tabelas auxiliares'!$B$236,M825&lt;&gt;'Tabelas auxiliares'!$B$237,M825&lt;&gt;'Tabelas auxiliares'!$C$236,M825&lt;&gt;'Tabelas auxiliares'!$C$237),"FOLHA DE PESSOAL",IF(Q825='Tabelas auxiliares'!$A$237,"CUSTEIO",IF(Q825='Tabelas auxiliares'!$A$236,"INVESTIMENTO","ERRO - VERIFICAR"))))</f>
        <v/>
      </c>
      <c r="S825" s="66"/>
    </row>
    <row r="826" spans="17:19" x14ac:dyDescent="0.25">
      <c r="Q826" s="51" t="str">
        <f t="shared" si="12"/>
        <v/>
      </c>
      <c r="R826" s="51" t="str">
        <f>IF(M826="","",IF(AND(M826&lt;&gt;'Tabelas auxiliares'!$B$236,M826&lt;&gt;'Tabelas auxiliares'!$B$237,M826&lt;&gt;'Tabelas auxiliares'!$C$236,M826&lt;&gt;'Tabelas auxiliares'!$C$237),"FOLHA DE PESSOAL",IF(Q826='Tabelas auxiliares'!$A$237,"CUSTEIO",IF(Q826='Tabelas auxiliares'!$A$236,"INVESTIMENTO","ERRO - VERIFICAR"))))</f>
        <v/>
      </c>
      <c r="S826" s="66"/>
    </row>
    <row r="827" spans="17:19" x14ac:dyDescent="0.25">
      <c r="Q827" s="51" t="str">
        <f t="shared" si="12"/>
        <v/>
      </c>
      <c r="R827" s="51" t="str">
        <f>IF(M827="","",IF(AND(M827&lt;&gt;'Tabelas auxiliares'!$B$236,M827&lt;&gt;'Tabelas auxiliares'!$B$237,M827&lt;&gt;'Tabelas auxiliares'!$C$236,M827&lt;&gt;'Tabelas auxiliares'!$C$237),"FOLHA DE PESSOAL",IF(Q827='Tabelas auxiliares'!$A$237,"CUSTEIO",IF(Q827='Tabelas auxiliares'!$A$236,"INVESTIMENTO","ERRO - VERIFICAR"))))</f>
        <v/>
      </c>
      <c r="S827" s="66"/>
    </row>
    <row r="828" spans="17:19" x14ac:dyDescent="0.25">
      <c r="Q828" s="51" t="str">
        <f t="shared" si="12"/>
        <v/>
      </c>
      <c r="R828" s="51" t="str">
        <f>IF(M828="","",IF(AND(M828&lt;&gt;'Tabelas auxiliares'!$B$236,M828&lt;&gt;'Tabelas auxiliares'!$B$237,M828&lt;&gt;'Tabelas auxiliares'!$C$236,M828&lt;&gt;'Tabelas auxiliares'!$C$237),"FOLHA DE PESSOAL",IF(Q828='Tabelas auxiliares'!$A$237,"CUSTEIO",IF(Q828='Tabelas auxiliares'!$A$236,"INVESTIMENTO","ERRO - VERIFICAR"))))</f>
        <v/>
      </c>
      <c r="S828" s="66"/>
    </row>
    <row r="829" spans="17:19" x14ac:dyDescent="0.25">
      <c r="Q829" s="51" t="str">
        <f t="shared" si="12"/>
        <v/>
      </c>
      <c r="R829" s="51" t="str">
        <f>IF(M829="","",IF(AND(M829&lt;&gt;'Tabelas auxiliares'!$B$236,M829&lt;&gt;'Tabelas auxiliares'!$B$237,M829&lt;&gt;'Tabelas auxiliares'!$C$236,M829&lt;&gt;'Tabelas auxiliares'!$C$237),"FOLHA DE PESSOAL",IF(Q829='Tabelas auxiliares'!$A$237,"CUSTEIO",IF(Q829='Tabelas auxiliares'!$A$236,"INVESTIMENTO","ERRO - VERIFICAR"))))</f>
        <v/>
      </c>
      <c r="S829" s="66"/>
    </row>
    <row r="830" spans="17:19" x14ac:dyDescent="0.25">
      <c r="Q830" s="51" t="str">
        <f t="shared" si="12"/>
        <v/>
      </c>
      <c r="R830" s="51" t="str">
        <f>IF(M830="","",IF(AND(M830&lt;&gt;'Tabelas auxiliares'!$B$236,M830&lt;&gt;'Tabelas auxiliares'!$B$237,M830&lt;&gt;'Tabelas auxiliares'!$C$236,M830&lt;&gt;'Tabelas auxiliares'!$C$237),"FOLHA DE PESSOAL",IF(Q830='Tabelas auxiliares'!$A$237,"CUSTEIO",IF(Q830='Tabelas auxiliares'!$A$236,"INVESTIMENTO","ERRO - VERIFICAR"))))</f>
        <v/>
      </c>
      <c r="S830" s="66"/>
    </row>
    <row r="831" spans="17:19" x14ac:dyDescent="0.25">
      <c r="Q831" s="51" t="str">
        <f t="shared" si="12"/>
        <v/>
      </c>
      <c r="R831" s="51" t="str">
        <f>IF(M831="","",IF(AND(M831&lt;&gt;'Tabelas auxiliares'!$B$236,M831&lt;&gt;'Tabelas auxiliares'!$B$237,M831&lt;&gt;'Tabelas auxiliares'!$C$236,M831&lt;&gt;'Tabelas auxiliares'!$C$237),"FOLHA DE PESSOAL",IF(Q831='Tabelas auxiliares'!$A$237,"CUSTEIO",IF(Q831='Tabelas auxiliares'!$A$236,"INVESTIMENTO","ERRO - VERIFICAR"))))</f>
        <v/>
      </c>
      <c r="S831" s="66"/>
    </row>
    <row r="832" spans="17:19" x14ac:dyDescent="0.25">
      <c r="Q832" s="51" t="str">
        <f t="shared" si="12"/>
        <v/>
      </c>
      <c r="R832" s="51" t="str">
        <f>IF(M832="","",IF(AND(M832&lt;&gt;'Tabelas auxiliares'!$B$236,M832&lt;&gt;'Tabelas auxiliares'!$B$237,M832&lt;&gt;'Tabelas auxiliares'!$C$236,M832&lt;&gt;'Tabelas auxiliares'!$C$237),"FOLHA DE PESSOAL",IF(Q832='Tabelas auxiliares'!$A$237,"CUSTEIO",IF(Q832='Tabelas auxiliares'!$A$236,"INVESTIMENTO","ERRO - VERIFICAR"))))</f>
        <v/>
      </c>
      <c r="S832" s="66"/>
    </row>
    <row r="833" spans="17:19" x14ac:dyDescent="0.25">
      <c r="Q833" s="51" t="str">
        <f t="shared" si="12"/>
        <v/>
      </c>
      <c r="R833" s="51" t="str">
        <f>IF(M833="","",IF(AND(M833&lt;&gt;'Tabelas auxiliares'!$B$236,M833&lt;&gt;'Tabelas auxiliares'!$B$237,M833&lt;&gt;'Tabelas auxiliares'!$C$236,M833&lt;&gt;'Tabelas auxiliares'!$C$237),"FOLHA DE PESSOAL",IF(Q833='Tabelas auxiliares'!$A$237,"CUSTEIO",IF(Q833='Tabelas auxiliares'!$A$236,"INVESTIMENTO","ERRO - VERIFICAR"))))</f>
        <v/>
      </c>
      <c r="S833" s="66"/>
    </row>
    <row r="834" spans="17:19" x14ac:dyDescent="0.25">
      <c r="Q834" s="51" t="str">
        <f t="shared" si="12"/>
        <v/>
      </c>
      <c r="R834" s="51" t="str">
        <f>IF(M834="","",IF(AND(M834&lt;&gt;'Tabelas auxiliares'!$B$236,M834&lt;&gt;'Tabelas auxiliares'!$B$237,M834&lt;&gt;'Tabelas auxiliares'!$C$236,M834&lt;&gt;'Tabelas auxiliares'!$C$237),"FOLHA DE PESSOAL",IF(Q834='Tabelas auxiliares'!$A$237,"CUSTEIO",IF(Q834='Tabelas auxiliares'!$A$236,"INVESTIMENTO","ERRO - VERIFICAR"))))</f>
        <v/>
      </c>
      <c r="S834" s="66"/>
    </row>
    <row r="835" spans="17:19" x14ac:dyDescent="0.25">
      <c r="Q835" s="51" t="str">
        <f t="shared" si="12"/>
        <v/>
      </c>
      <c r="R835" s="51" t="str">
        <f>IF(M835="","",IF(AND(M835&lt;&gt;'Tabelas auxiliares'!$B$236,M835&lt;&gt;'Tabelas auxiliares'!$B$237,M835&lt;&gt;'Tabelas auxiliares'!$C$236,M835&lt;&gt;'Tabelas auxiliares'!$C$237),"FOLHA DE PESSOAL",IF(Q835='Tabelas auxiliares'!$A$237,"CUSTEIO",IF(Q835='Tabelas auxiliares'!$A$236,"INVESTIMENTO","ERRO - VERIFICAR"))))</f>
        <v/>
      </c>
      <c r="S835" s="66"/>
    </row>
    <row r="836" spans="17:19" x14ac:dyDescent="0.25">
      <c r="Q836" s="51" t="str">
        <f t="shared" ref="Q836:Q899" si="13">LEFT(O836,1)</f>
        <v/>
      </c>
      <c r="R836" s="51" t="str">
        <f>IF(M836="","",IF(AND(M836&lt;&gt;'Tabelas auxiliares'!$B$236,M836&lt;&gt;'Tabelas auxiliares'!$B$237,M836&lt;&gt;'Tabelas auxiliares'!$C$236,M836&lt;&gt;'Tabelas auxiliares'!$C$237),"FOLHA DE PESSOAL",IF(Q836='Tabelas auxiliares'!$A$237,"CUSTEIO",IF(Q836='Tabelas auxiliares'!$A$236,"INVESTIMENTO","ERRO - VERIFICAR"))))</f>
        <v/>
      </c>
      <c r="S836" s="66"/>
    </row>
    <row r="837" spans="17:19" x14ac:dyDescent="0.25">
      <c r="Q837" s="51" t="str">
        <f t="shared" si="13"/>
        <v/>
      </c>
      <c r="R837" s="51" t="str">
        <f>IF(M837="","",IF(AND(M837&lt;&gt;'Tabelas auxiliares'!$B$236,M837&lt;&gt;'Tabelas auxiliares'!$B$237,M837&lt;&gt;'Tabelas auxiliares'!$C$236,M837&lt;&gt;'Tabelas auxiliares'!$C$237),"FOLHA DE PESSOAL",IF(Q837='Tabelas auxiliares'!$A$237,"CUSTEIO",IF(Q837='Tabelas auxiliares'!$A$236,"INVESTIMENTO","ERRO - VERIFICAR"))))</f>
        <v/>
      </c>
      <c r="S837" s="66"/>
    </row>
    <row r="838" spans="17:19" x14ac:dyDescent="0.25">
      <c r="Q838" s="51" t="str">
        <f t="shared" si="13"/>
        <v/>
      </c>
      <c r="R838" s="51" t="str">
        <f>IF(M838="","",IF(AND(M838&lt;&gt;'Tabelas auxiliares'!$B$236,M838&lt;&gt;'Tabelas auxiliares'!$B$237,M838&lt;&gt;'Tabelas auxiliares'!$C$236,M838&lt;&gt;'Tabelas auxiliares'!$C$237),"FOLHA DE PESSOAL",IF(Q838='Tabelas auxiliares'!$A$237,"CUSTEIO",IF(Q838='Tabelas auxiliares'!$A$236,"INVESTIMENTO","ERRO - VERIFICAR"))))</f>
        <v/>
      </c>
      <c r="S838" s="66"/>
    </row>
    <row r="839" spans="17:19" x14ac:dyDescent="0.25">
      <c r="Q839" s="51" t="str">
        <f t="shared" si="13"/>
        <v/>
      </c>
      <c r="R839" s="51" t="str">
        <f>IF(M839="","",IF(AND(M839&lt;&gt;'Tabelas auxiliares'!$B$236,M839&lt;&gt;'Tabelas auxiliares'!$B$237,M839&lt;&gt;'Tabelas auxiliares'!$C$236,M839&lt;&gt;'Tabelas auxiliares'!$C$237),"FOLHA DE PESSOAL",IF(Q839='Tabelas auxiliares'!$A$237,"CUSTEIO",IF(Q839='Tabelas auxiliares'!$A$236,"INVESTIMENTO","ERRO - VERIFICAR"))))</f>
        <v/>
      </c>
      <c r="S839" s="66"/>
    </row>
    <row r="840" spans="17:19" x14ac:dyDescent="0.25">
      <c r="Q840" s="51" t="str">
        <f t="shared" si="13"/>
        <v/>
      </c>
      <c r="R840" s="51" t="str">
        <f>IF(M840="","",IF(AND(M840&lt;&gt;'Tabelas auxiliares'!$B$236,M840&lt;&gt;'Tabelas auxiliares'!$B$237,M840&lt;&gt;'Tabelas auxiliares'!$C$236,M840&lt;&gt;'Tabelas auxiliares'!$C$237),"FOLHA DE PESSOAL",IF(Q840='Tabelas auxiliares'!$A$237,"CUSTEIO",IF(Q840='Tabelas auxiliares'!$A$236,"INVESTIMENTO","ERRO - VERIFICAR"))))</f>
        <v/>
      </c>
      <c r="S840" s="66"/>
    </row>
    <row r="841" spans="17:19" x14ac:dyDescent="0.25">
      <c r="Q841" s="51" t="str">
        <f t="shared" si="13"/>
        <v/>
      </c>
      <c r="R841" s="51" t="str">
        <f>IF(M841="","",IF(AND(M841&lt;&gt;'Tabelas auxiliares'!$B$236,M841&lt;&gt;'Tabelas auxiliares'!$B$237,M841&lt;&gt;'Tabelas auxiliares'!$C$236,M841&lt;&gt;'Tabelas auxiliares'!$C$237),"FOLHA DE PESSOAL",IF(Q841='Tabelas auxiliares'!$A$237,"CUSTEIO",IF(Q841='Tabelas auxiliares'!$A$236,"INVESTIMENTO","ERRO - VERIFICAR"))))</f>
        <v/>
      </c>
      <c r="S841" s="66"/>
    </row>
    <row r="842" spans="17:19" x14ac:dyDescent="0.25">
      <c r="Q842" s="51" t="str">
        <f t="shared" si="13"/>
        <v/>
      </c>
      <c r="R842" s="51" t="str">
        <f>IF(M842="","",IF(AND(M842&lt;&gt;'Tabelas auxiliares'!$B$236,M842&lt;&gt;'Tabelas auxiliares'!$B$237,M842&lt;&gt;'Tabelas auxiliares'!$C$236,M842&lt;&gt;'Tabelas auxiliares'!$C$237),"FOLHA DE PESSOAL",IF(Q842='Tabelas auxiliares'!$A$237,"CUSTEIO",IF(Q842='Tabelas auxiliares'!$A$236,"INVESTIMENTO","ERRO - VERIFICAR"))))</f>
        <v/>
      </c>
      <c r="S842" s="66"/>
    </row>
    <row r="843" spans="17:19" x14ac:dyDescent="0.25">
      <c r="Q843" s="51" t="str">
        <f t="shared" si="13"/>
        <v/>
      </c>
      <c r="R843" s="51" t="str">
        <f>IF(M843="","",IF(AND(M843&lt;&gt;'Tabelas auxiliares'!$B$236,M843&lt;&gt;'Tabelas auxiliares'!$B$237,M843&lt;&gt;'Tabelas auxiliares'!$C$236,M843&lt;&gt;'Tabelas auxiliares'!$C$237),"FOLHA DE PESSOAL",IF(Q843='Tabelas auxiliares'!$A$237,"CUSTEIO",IF(Q843='Tabelas auxiliares'!$A$236,"INVESTIMENTO","ERRO - VERIFICAR"))))</f>
        <v/>
      </c>
      <c r="S843" s="66"/>
    </row>
    <row r="844" spans="17:19" x14ac:dyDescent="0.25">
      <c r="Q844" s="51" t="str">
        <f t="shared" si="13"/>
        <v/>
      </c>
      <c r="R844" s="51" t="str">
        <f>IF(M844="","",IF(AND(M844&lt;&gt;'Tabelas auxiliares'!$B$236,M844&lt;&gt;'Tabelas auxiliares'!$B$237,M844&lt;&gt;'Tabelas auxiliares'!$C$236,M844&lt;&gt;'Tabelas auxiliares'!$C$237),"FOLHA DE PESSOAL",IF(Q844='Tabelas auxiliares'!$A$237,"CUSTEIO",IF(Q844='Tabelas auxiliares'!$A$236,"INVESTIMENTO","ERRO - VERIFICAR"))))</f>
        <v/>
      </c>
      <c r="S844" s="66"/>
    </row>
    <row r="845" spans="17:19" x14ac:dyDescent="0.25">
      <c r="Q845" s="51" t="str">
        <f t="shared" si="13"/>
        <v/>
      </c>
      <c r="R845" s="51" t="str">
        <f>IF(M845="","",IF(AND(M845&lt;&gt;'Tabelas auxiliares'!$B$236,M845&lt;&gt;'Tabelas auxiliares'!$B$237,M845&lt;&gt;'Tabelas auxiliares'!$C$236,M845&lt;&gt;'Tabelas auxiliares'!$C$237),"FOLHA DE PESSOAL",IF(Q845='Tabelas auxiliares'!$A$237,"CUSTEIO",IF(Q845='Tabelas auxiliares'!$A$236,"INVESTIMENTO","ERRO - VERIFICAR"))))</f>
        <v/>
      </c>
      <c r="S845" s="66"/>
    </row>
    <row r="846" spans="17:19" x14ac:dyDescent="0.25">
      <c r="Q846" s="51" t="str">
        <f t="shared" si="13"/>
        <v/>
      </c>
      <c r="R846" s="51" t="str">
        <f>IF(M846="","",IF(AND(M846&lt;&gt;'Tabelas auxiliares'!$B$236,M846&lt;&gt;'Tabelas auxiliares'!$B$237,M846&lt;&gt;'Tabelas auxiliares'!$C$236,M846&lt;&gt;'Tabelas auxiliares'!$C$237),"FOLHA DE PESSOAL",IF(Q846='Tabelas auxiliares'!$A$237,"CUSTEIO",IF(Q846='Tabelas auxiliares'!$A$236,"INVESTIMENTO","ERRO - VERIFICAR"))))</f>
        <v/>
      </c>
      <c r="S846" s="66"/>
    </row>
    <row r="847" spans="17:19" x14ac:dyDescent="0.25">
      <c r="Q847" s="51" t="str">
        <f t="shared" si="13"/>
        <v/>
      </c>
      <c r="R847" s="51" t="str">
        <f>IF(M847="","",IF(AND(M847&lt;&gt;'Tabelas auxiliares'!$B$236,M847&lt;&gt;'Tabelas auxiliares'!$B$237,M847&lt;&gt;'Tabelas auxiliares'!$C$236,M847&lt;&gt;'Tabelas auxiliares'!$C$237),"FOLHA DE PESSOAL",IF(Q847='Tabelas auxiliares'!$A$237,"CUSTEIO",IF(Q847='Tabelas auxiliares'!$A$236,"INVESTIMENTO","ERRO - VERIFICAR"))))</f>
        <v/>
      </c>
      <c r="S847" s="66"/>
    </row>
    <row r="848" spans="17:19" x14ac:dyDescent="0.25">
      <c r="Q848" s="51" t="str">
        <f t="shared" si="13"/>
        <v/>
      </c>
      <c r="R848" s="51" t="str">
        <f>IF(M848="","",IF(AND(M848&lt;&gt;'Tabelas auxiliares'!$B$236,M848&lt;&gt;'Tabelas auxiliares'!$B$237,M848&lt;&gt;'Tabelas auxiliares'!$C$236,M848&lt;&gt;'Tabelas auxiliares'!$C$237),"FOLHA DE PESSOAL",IF(Q848='Tabelas auxiliares'!$A$237,"CUSTEIO",IF(Q848='Tabelas auxiliares'!$A$236,"INVESTIMENTO","ERRO - VERIFICAR"))))</f>
        <v/>
      </c>
      <c r="S848" s="66"/>
    </row>
    <row r="849" spans="17:19" x14ac:dyDescent="0.25">
      <c r="Q849" s="51" t="str">
        <f t="shared" si="13"/>
        <v/>
      </c>
      <c r="R849" s="51" t="str">
        <f>IF(M849="","",IF(AND(M849&lt;&gt;'Tabelas auxiliares'!$B$236,M849&lt;&gt;'Tabelas auxiliares'!$B$237,M849&lt;&gt;'Tabelas auxiliares'!$C$236,M849&lt;&gt;'Tabelas auxiliares'!$C$237),"FOLHA DE PESSOAL",IF(Q849='Tabelas auxiliares'!$A$237,"CUSTEIO",IF(Q849='Tabelas auxiliares'!$A$236,"INVESTIMENTO","ERRO - VERIFICAR"))))</f>
        <v/>
      </c>
      <c r="S849" s="66"/>
    </row>
    <row r="850" spans="17:19" x14ac:dyDescent="0.25">
      <c r="Q850" s="51" t="str">
        <f t="shared" si="13"/>
        <v/>
      </c>
      <c r="R850" s="51" t="str">
        <f>IF(M850="","",IF(AND(M850&lt;&gt;'Tabelas auxiliares'!$B$236,M850&lt;&gt;'Tabelas auxiliares'!$B$237,M850&lt;&gt;'Tabelas auxiliares'!$C$236,M850&lt;&gt;'Tabelas auxiliares'!$C$237),"FOLHA DE PESSOAL",IF(Q850='Tabelas auxiliares'!$A$237,"CUSTEIO",IF(Q850='Tabelas auxiliares'!$A$236,"INVESTIMENTO","ERRO - VERIFICAR"))))</f>
        <v/>
      </c>
      <c r="S850" s="66"/>
    </row>
    <row r="851" spans="17:19" x14ac:dyDescent="0.25">
      <c r="Q851" s="51" t="str">
        <f t="shared" si="13"/>
        <v/>
      </c>
      <c r="R851" s="51" t="str">
        <f>IF(M851="","",IF(AND(M851&lt;&gt;'Tabelas auxiliares'!$B$236,M851&lt;&gt;'Tabelas auxiliares'!$B$237,M851&lt;&gt;'Tabelas auxiliares'!$C$236,M851&lt;&gt;'Tabelas auxiliares'!$C$237),"FOLHA DE PESSOAL",IF(Q851='Tabelas auxiliares'!$A$237,"CUSTEIO",IF(Q851='Tabelas auxiliares'!$A$236,"INVESTIMENTO","ERRO - VERIFICAR"))))</f>
        <v/>
      </c>
      <c r="S851" s="66"/>
    </row>
    <row r="852" spans="17:19" x14ac:dyDescent="0.25">
      <c r="Q852" s="51" t="str">
        <f t="shared" si="13"/>
        <v/>
      </c>
      <c r="R852" s="51" t="str">
        <f>IF(M852="","",IF(AND(M852&lt;&gt;'Tabelas auxiliares'!$B$236,M852&lt;&gt;'Tabelas auxiliares'!$B$237,M852&lt;&gt;'Tabelas auxiliares'!$C$236,M852&lt;&gt;'Tabelas auxiliares'!$C$237),"FOLHA DE PESSOAL",IF(Q852='Tabelas auxiliares'!$A$237,"CUSTEIO",IF(Q852='Tabelas auxiliares'!$A$236,"INVESTIMENTO","ERRO - VERIFICAR"))))</f>
        <v/>
      </c>
      <c r="S852" s="66"/>
    </row>
    <row r="853" spans="17:19" x14ac:dyDescent="0.25">
      <c r="Q853" s="51" t="str">
        <f t="shared" si="13"/>
        <v/>
      </c>
      <c r="R853" s="51" t="str">
        <f>IF(M853="","",IF(AND(M853&lt;&gt;'Tabelas auxiliares'!$B$236,M853&lt;&gt;'Tabelas auxiliares'!$B$237,M853&lt;&gt;'Tabelas auxiliares'!$C$236,M853&lt;&gt;'Tabelas auxiliares'!$C$237),"FOLHA DE PESSOAL",IF(Q853='Tabelas auxiliares'!$A$237,"CUSTEIO",IF(Q853='Tabelas auxiliares'!$A$236,"INVESTIMENTO","ERRO - VERIFICAR"))))</f>
        <v/>
      </c>
      <c r="S853" s="66"/>
    </row>
    <row r="854" spans="17:19" x14ac:dyDescent="0.25">
      <c r="Q854" s="51" t="str">
        <f t="shared" si="13"/>
        <v/>
      </c>
      <c r="R854" s="51" t="str">
        <f>IF(M854="","",IF(AND(M854&lt;&gt;'Tabelas auxiliares'!$B$236,M854&lt;&gt;'Tabelas auxiliares'!$B$237,M854&lt;&gt;'Tabelas auxiliares'!$C$236,M854&lt;&gt;'Tabelas auxiliares'!$C$237),"FOLHA DE PESSOAL",IF(Q854='Tabelas auxiliares'!$A$237,"CUSTEIO",IF(Q854='Tabelas auxiliares'!$A$236,"INVESTIMENTO","ERRO - VERIFICAR"))))</f>
        <v/>
      </c>
      <c r="S854" s="66"/>
    </row>
    <row r="855" spans="17:19" x14ac:dyDescent="0.25">
      <c r="Q855" s="51" t="str">
        <f t="shared" si="13"/>
        <v/>
      </c>
      <c r="R855" s="51" t="str">
        <f>IF(M855="","",IF(AND(M855&lt;&gt;'Tabelas auxiliares'!$B$236,M855&lt;&gt;'Tabelas auxiliares'!$B$237,M855&lt;&gt;'Tabelas auxiliares'!$C$236,M855&lt;&gt;'Tabelas auxiliares'!$C$237),"FOLHA DE PESSOAL",IF(Q855='Tabelas auxiliares'!$A$237,"CUSTEIO",IF(Q855='Tabelas auxiliares'!$A$236,"INVESTIMENTO","ERRO - VERIFICAR"))))</f>
        <v/>
      </c>
      <c r="S855" s="66"/>
    </row>
    <row r="856" spans="17:19" x14ac:dyDescent="0.25">
      <c r="Q856" s="51" t="str">
        <f t="shared" si="13"/>
        <v/>
      </c>
      <c r="R856" s="51" t="str">
        <f>IF(M856="","",IF(AND(M856&lt;&gt;'Tabelas auxiliares'!$B$236,M856&lt;&gt;'Tabelas auxiliares'!$B$237,M856&lt;&gt;'Tabelas auxiliares'!$C$236,M856&lt;&gt;'Tabelas auxiliares'!$C$237),"FOLHA DE PESSOAL",IF(Q856='Tabelas auxiliares'!$A$237,"CUSTEIO",IF(Q856='Tabelas auxiliares'!$A$236,"INVESTIMENTO","ERRO - VERIFICAR"))))</f>
        <v/>
      </c>
      <c r="S856" s="66"/>
    </row>
    <row r="857" spans="17:19" x14ac:dyDescent="0.25">
      <c r="Q857" s="51" t="str">
        <f t="shared" si="13"/>
        <v/>
      </c>
      <c r="R857" s="51" t="str">
        <f>IF(M857="","",IF(AND(M857&lt;&gt;'Tabelas auxiliares'!$B$236,M857&lt;&gt;'Tabelas auxiliares'!$B$237,M857&lt;&gt;'Tabelas auxiliares'!$C$236,M857&lt;&gt;'Tabelas auxiliares'!$C$237),"FOLHA DE PESSOAL",IF(Q857='Tabelas auxiliares'!$A$237,"CUSTEIO",IF(Q857='Tabelas auxiliares'!$A$236,"INVESTIMENTO","ERRO - VERIFICAR"))))</f>
        <v/>
      </c>
      <c r="S857" s="66"/>
    </row>
    <row r="858" spans="17:19" x14ac:dyDescent="0.25">
      <c r="Q858" s="51" t="str">
        <f t="shared" si="13"/>
        <v/>
      </c>
      <c r="R858" s="51" t="str">
        <f>IF(M858="","",IF(AND(M858&lt;&gt;'Tabelas auxiliares'!$B$236,M858&lt;&gt;'Tabelas auxiliares'!$B$237,M858&lt;&gt;'Tabelas auxiliares'!$C$236,M858&lt;&gt;'Tabelas auxiliares'!$C$237),"FOLHA DE PESSOAL",IF(Q858='Tabelas auxiliares'!$A$237,"CUSTEIO",IF(Q858='Tabelas auxiliares'!$A$236,"INVESTIMENTO","ERRO - VERIFICAR"))))</f>
        <v/>
      </c>
      <c r="S858" s="66"/>
    </row>
    <row r="859" spans="17:19" x14ac:dyDescent="0.25">
      <c r="Q859" s="51" t="str">
        <f t="shared" si="13"/>
        <v/>
      </c>
      <c r="R859" s="51" t="str">
        <f>IF(M859="","",IF(AND(M859&lt;&gt;'Tabelas auxiliares'!$B$236,M859&lt;&gt;'Tabelas auxiliares'!$B$237,M859&lt;&gt;'Tabelas auxiliares'!$C$236,M859&lt;&gt;'Tabelas auxiliares'!$C$237),"FOLHA DE PESSOAL",IF(Q859='Tabelas auxiliares'!$A$237,"CUSTEIO",IF(Q859='Tabelas auxiliares'!$A$236,"INVESTIMENTO","ERRO - VERIFICAR"))))</f>
        <v/>
      </c>
      <c r="S859" s="66"/>
    </row>
    <row r="860" spans="17:19" x14ac:dyDescent="0.25">
      <c r="Q860" s="51" t="str">
        <f t="shared" si="13"/>
        <v/>
      </c>
      <c r="R860" s="51" t="str">
        <f>IF(M860="","",IF(AND(M860&lt;&gt;'Tabelas auxiliares'!$B$236,M860&lt;&gt;'Tabelas auxiliares'!$B$237,M860&lt;&gt;'Tabelas auxiliares'!$C$236,M860&lt;&gt;'Tabelas auxiliares'!$C$237),"FOLHA DE PESSOAL",IF(Q860='Tabelas auxiliares'!$A$237,"CUSTEIO",IF(Q860='Tabelas auxiliares'!$A$236,"INVESTIMENTO","ERRO - VERIFICAR"))))</f>
        <v/>
      </c>
      <c r="S860" s="66"/>
    </row>
    <row r="861" spans="17:19" x14ac:dyDescent="0.25">
      <c r="Q861" s="51" t="str">
        <f t="shared" si="13"/>
        <v/>
      </c>
      <c r="R861" s="51" t="str">
        <f>IF(M861="","",IF(AND(M861&lt;&gt;'Tabelas auxiliares'!$B$236,M861&lt;&gt;'Tabelas auxiliares'!$B$237,M861&lt;&gt;'Tabelas auxiliares'!$C$236,M861&lt;&gt;'Tabelas auxiliares'!$C$237),"FOLHA DE PESSOAL",IF(Q861='Tabelas auxiliares'!$A$237,"CUSTEIO",IF(Q861='Tabelas auxiliares'!$A$236,"INVESTIMENTO","ERRO - VERIFICAR"))))</f>
        <v/>
      </c>
      <c r="S861" s="66"/>
    </row>
    <row r="862" spans="17:19" x14ac:dyDescent="0.25">
      <c r="Q862" s="51" t="str">
        <f t="shared" si="13"/>
        <v/>
      </c>
      <c r="R862" s="51" t="str">
        <f>IF(M862="","",IF(AND(M862&lt;&gt;'Tabelas auxiliares'!$B$236,M862&lt;&gt;'Tabelas auxiliares'!$B$237,M862&lt;&gt;'Tabelas auxiliares'!$C$236,M862&lt;&gt;'Tabelas auxiliares'!$C$237),"FOLHA DE PESSOAL",IF(Q862='Tabelas auxiliares'!$A$237,"CUSTEIO",IF(Q862='Tabelas auxiliares'!$A$236,"INVESTIMENTO","ERRO - VERIFICAR"))))</f>
        <v/>
      </c>
      <c r="S862" s="66"/>
    </row>
    <row r="863" spans="17:19" x14ac:dyDescent="0.25">
      <c r="Q863" s="51" t="str">
        <f t="shared" si="13"/>
        <v/>
      </c>
      <c r="R863" s="51" t="str">
        <f>IF(M863="","",IF(AND(M863&lt;&gt;'Tabelas auxiliares'!$B$236,M863&lt;&gt;'Tabelas auxiliares'!$B$237,M863&lt;&gt;'Tabelas auxiliares'!$C$236,M863&lt;&gt;'Tabelas auxiliares'!$C$237),"FOLHA DE PESSOAL",IF(Q863='Tabelas auxiliares'!$A$237,"CUSTEIO",IF(Q863='Tabelas auxiliares'!$A$236,"INVESTIMENTO","ERRO - VERIFICAR"))))</f>
        <v/>
      </c>
      <c r="S863" s="66"/>
    </row>
    <row r="864" spans="17:19" x14ac:dyDescent="0.25">
      <c r="Q864" s="51" t="str">
        <f t="shared" si="13"/>
        <v/>
      </c>
      <c r="R864" s="51" t="str">
        <f>IF(M864="","",IF(AND(M864&lt;&gt;'Tabelas auxiliares'!$B$236,M864&lt;&gt;'Tabelas auxiliares'!$B$237,M864&lt;&gt;'Tabelas auxiliares'!$C$236,M864&lt;&gt;'Tabelas auxiliares'!$C$237),"FOLHA DE PESSOAL",IF(Q864='Tabelas auxiliares'!$A$237,"CUSTEIO",IF(Q864='Tabelas auxiliares'!$A$236,"INVESTIMENTO","ERRO - VERIFICAR"))))</f>
        <v/>
      </c>
      <c r="S864" s="66"/>
    </row>
    <row r="865" spans="17:19" x14ac:dyDescent="0.25">
      <c r="Q865" s="51" t="str">
        <f t="shared" si="13"/>
        <v/>
      </c>
      <c r="R865" s="51" t="str">
        <f>IF(M865="","",IF(AND(M865&lt;&gt;'Tabelas auxiliares'!$B$236,M865&lt;&gt;'Tabelas auxiliares'!$B$237,M865&lt;&gt;'Tabelas auxiliares'!$C$236,M865&lt;&gt;'Tabelas auxiliares'!$C$237),"FOLHA DE PESSOAL",IF(Q865='Tabelas auxiliares'!$A$237,"CUSTEIO",IF(Q865='Tabelas auxiliares'!$A$236,"INVESTIMENTO","ERRO - VERIFICAR"))))</f>
        <v/>
      </c>
      <c r="S865" s="66"/>
    </row>
    <row r="866" spans="17:19" x14ac:dyDescent="0.25">
      <c r="Q866" s="51" t="str">
        <f t="shared" si="13"/>
        <v/>
      </c>
      <c r="R866" s="51" t="str">
        <f>IF(M866="","",IF(AND(M866&lt;&gt;'Tabelas auxiliares'!$B$236,M866&lt;&gt;'Tabelas auxiliares'!$B$237,M866&lt;&gt;'Tabelas auxiliares'!$C$236,M866&lt;&gt;'Tabelas auxiliares'!$C$237),"FOLHA DE PESSOAL",IF(Q866='Tabelas auxiliares'!$A$237,"CUSTEIO",IF(Q866='Tabelas auxiliares'!$A$236,"INVESTIMENTO","ERRO - VERIFICAR"))))</f>
        <v/>
      </c>
      <c r="S866" s="66"/>
    </row>
    <row r="867" spans="17:19" x14ac:dyDescent="0.25">
      <c r="Q867" s="51" t="str">
        <f t="shared" si="13"/>
        <v/>
      </c>
      <c r="R867" s="51" t="str">
        <f>IF(M867="","",IF(AND(M867&lt;&gt;'Tabelas auxiliares'!$B$236,M867&lt;&gt;'Tabelas auxiliares'!$B$237,M867&lt;&gt;'Tabelas auxiliares'!$C$236,M867&lt;&gt;'Tabelas auxiliares'!$C$237),"FOLHA DE PESSOAL",IF(Q867='Tabelas auxiliares'!$A$237,"CUSTEIO",IF(Q867='Tabelas auxiliares'!$A$236,"INVESTIMENTO","ERRO - VERIFICAR"))))</f>
        <v/>
      </c>
      <c r="S867" s="66"/>
    </row>
    <row r="868" spans="17:19" x14ac:dyDescent="0.25">
      <c r="Q868" s="51" t="str">
        <f t="shared" si="13"/>
        <v/>
      </c>
      <c r="R868" s="51" t="str">
        <f>IF(M868="","",IF(AND(M868&lt;&gt;'Tabelas auxiliares'!$B$236,M868&lt;&gt;'Tabelas auxiliares'!$B$237,M868&lt;&gt;'Tabelas auxiliares'!$C$236,M868&lt;&gt;'Tabelas auxiliares'!$C$237),"FOLHA DE PESSOAL",IF(Q868='Tabelas auxiliares'!$A$237,"CUSTEIO",IF(Q868='Tabelas auxiliares'!$A$236,"INVESTIMENTO","ERRO - VERIFICAR"))))</f>
        <v/>
      </c>
      <c r="S868" s="66"/>
    </row>
    <row r="869" spans="17:19" x14ac:dyDescent="0.25">
      <c r="Q869" s="51" t="str">
        <f t="shared" si="13"/>
        <v/>
      </c>
      <c r="R869" s="51" t="str">
        <f>IF(M869="","",IF(AND(M869&lt;&gt;'Tabelas auxiliares'!$B$236,M869&lt;&gt;'Tabelas auxiliares'!$B$237,M869&lt;&gt;'Tabelas auxiliares'!$C$236,M869&lt;&gt;'Tabelas auxiliares'!$C$237),"FOLHA DE PESSOAL",IF(Q869='Tabelas auxiliares'!$A$237,"CUSTEIO",IF(Q869='Tabelas auxiliares'!$A$236,"INVESTIMENTO","ERRO - VERIFICAR"))))</f>
        <v/>
      </c>
      <c r="S869" s="66"/>
    </row>
    <row r="870" spans="17:19" x14ac:dyDescent="0.25">
      <c r="Q870" s="51" t="str">
        <f t="shared" si="13"/>
        <v/>
      </c>
      <c r="R870" s="51" t="str">
        <f>IF(M870="","",IF(AND(M870&lt;&gt;'Tabelas auxiliares'!$B$236,M870&lt;&gt;'Tabelas auxiliares'!$B$237,M870&lt;&gt;'Tabelas auxiliares'!$C$236,M870&lt;&gt;'Tabelas auxiliares'!$C$237),"FOLHA DE PESSOAL",IF(Q870='Tabelas auxiliares'!$A$237,"CUSTEIO",IF(Q870='Tabelas auxiliares'!$A$236,"INVESTIMENTO","ERRO - VERIFICAR"))))</f>
        <v/>
      </c>
      <c r="S870" s="66"/>
    </row>
    <row r="871" spans="17:19" x14ac:dyDescent="0.25">
      <c r="Q871" s="51" t="str">
        <f t="shared" si="13"/>
        <v/>
      </c>
      <c r="R871" s="51" t="str">
        <f>IF(M871="","",IF(AND(M871&lt;&gt;'Tabelas auxiliares'!$B$236,M871&lt;&gt;'Tabelas auxiliares'!$B$237,M871&lt;&gt;'Tabelas auxiliares'!$C$236,M871&lt;&gt;'Tabelas auxiliares'!$C$237),"FOLHA DE PESSOAL",IF(Q871='Tabelas auxiliares'!$A$237,"CUSTEIO",IF(Q871='Tabelas auxiliares'!$A$236,"INVESTIMENTO","ERRO - VERIFICAR"))))</f>
        <v/>
      </c>
      <c r="S871" s="66"/>
    </row>
    <row r="872" spans="17:19" x14ac:dyDescent="0.25">
      <c r="Q872" s="51" t="str">
        <f t="shared" si="13"/>
        <v/>
      </c>
      <c r="R872" s="51" t="str">
        <f>IF(M872="","",IF(AND(M872&lt;&gt;'Tabelas auxiliares'!$B$236,M872&lt;&gt;'Tabelas auxiliares'!$B$237,M872&lt;&gt;'Tabelas auxiliares'!$C$236,M872&lt;&gt;'Tabelas auxiliares'!$C$237),"FOLHA DE PESSOAL",IF(Q872='Tabelas auxiliares'!$A$237,"CUSTEIO",IF(Q872='Tabelas auxiliares'!$A$236,"INVESTIMENTO","ERRO - VERIFICAR"))))</f>
        <v/>
      </c>
      <c r="S872" s="66"/>
    </row>
    <row r="873" spans="17:19" x14ac:dyDescent="0.25">
      <c r="Q873" s="51" t="str">
        <f t="shared" si="13"/>
        <v/>
      </c>
      <c r="R873" s="51" t="str">
        <f>IF(M873="","",IF(AND(M873&lt;&gt;'Tabelas auxiliares'!$B$236,M873&lt;&gt;'Tabelas auxiliares'!$B$237,M873&lt;&gt;'Tabelas auxiliares'!$C$236,M873&lt;&gt;'Tabelas auxiliares'!$C$237),"FOLHA DE PESSOAL",IF(Q873='Tabelas auxiliares'!$A$237,"CUSTEIO",IF(Q873='Tabelas auxiliares'!$A$236,"INVESTIMENTO","ERRO - VERIFICAR"))))</f>
        <v/>
      </c>
      <c r="S873" s="66"/>
    </row>
    <row r="874" spans="17:19" x14ac:dyDescent="0.25">
      <c r="Q874" s="51" t="str">
        <f t="shared" si="13"/>
        <v/>
      </c>
      <c r="R874" s="51" t="str">
        <f>IF(M874="","",IF(AND(M874&lt;&gt;'Tabelas auxiliares'!$B$236,M874&lt;&gt;'Tabelas auxiliares'!$B$237,M874&lt;&gt;'Tabelas auxiliares'!$C$236,M874&lt;&gt;'Tabelas auxiliares'!$C$237),"FOLHA DE PESSOAL",IF(Q874='Tabelas auxiliares'!$A$237,"CUSTEIO",IF(Q874='Tabelas auxiliares'!$A$236,"INVESTIMENTO","ERRO - VERIFICAR"))))</f>
        <v/>
      </c>
      <c r="S874" s="66"/>
    </row>
    <row r="875" spans="17:19" x14ac:dyDescent="0.25">
      <c r="Q875" s="51" t="str">
        <f t="shared" si="13"/>
        <v/>
      </c>
      <c r="R875" s="51" t="str">
        <f>IF(M875="","",IF(AND(M875&lt;&gt;'Tabelas auxiliares'!$B$236,M875&lt;&gt;'Tabelas auxiliares'!$B$237,M875&lt;&gt;'Tabelas auxiliares'!$C$236,M875&lt;&gt;'Tabelas auxiliares'!$C$237),"FOLHA DE PESSOAL",IF(Q875='Tabelas auxiliares'!$A$237,"CUSTEIO",IF(Q875='Tabelas auxiliares'!$A$236,"INVESTIMENTO","ERRO - VERIFICAR"))))</f>
        <v/>
      </c>
      <c r="S875" s="66"/>
    </row>
    <row r="876" spans="17:19" x14ac:dyDescent="0.25">
      <c r="Q876" s="51" t="str">
        <f t="shared" si="13"/>
        <v/>
      </c>
      <c r="R876" s="51" t="str">
        <f>IF(M876="","",IF(AND(M876&lt;&gt;'Tabelas auxiliares'!$B$236,M876&lt;&gt;'Tabelas auxiliares'!$B$237,M876&lt;&gt;'Tabelas auxiliares'!$C$236,M876&lt;&gt;'Tabelas auxiliares'!$C$237),"FOLHA DE PESSOAL",IF(Q876='Tabelas auxiliares'!$A$237,"CUSTEIO",IF(Q876='Tabelas auxiliares'!$A$236,"INVESTIMENTO","ERRO - VERIFICAR"))))</f>
        <v/>
      </c>
      <c r="S876" s="66"/>
    </row>
    <row r="877" spans="17:19" x14ac:dyDescent="0.25">
      <c r="Q877" s="51" t="str">
        <f t="shared" si="13"/>
        <v/>
      </c>
      <c r="R877" s="51" t="str">
        <f>IF(M877="","",IF(AND(M877&lt;&gt;'Tabelas auxiliares'!$B$236,M877&lt;&gt;'Tabelas auxiliares'!$B$237,M877&lt;&gt;'Tabelas auxiliares'!$C$236,M877&lt;&gt;'Tabelas auxiliares'!$C$237),"FOLHA DE PESSOAL",IF(Q877='Tabelas auxiliares'!$A$237,"CUSTEIO",IF(Q877='Tabelas auxiliares'!$A$236,"INVESTIMENTO","ERRO - VERIFICAR"))))</f>
        <v/>
      </c>
      <c r="S877" s="66"/>
    </row>
    <row r="878" spans="17:19" x14ac:dyDescent="0.25">
      <c r="Q878" s="51" t="str">
        <f t="shared" si="13"/>
        <v/>
      </c>
      <c r="R878" s="51" t="str">
        <f>IF(M878="","",IF(AND(M878&lt;&gt;'Tabelas auxiliares'!$B$236,M878&lt;&gt;'Tabelas auxiliares'!$B$237,M878&lt;&gt;'Tabelas auxiliares'!$C$236,M878&lt;&gt;'Tabelas auxiliares'!$C$237),"FOLHA DE PESSOAL",IF(Q878='Tabelas auxiliares'!$A$237,"CUSTEIO",IF(Q878='Tabelas auxiliares'!$A$236,"INVESTIMENTO","ERRO - VERIFICAR"))))</f>
        <v/>
      </c>
      <c r="S878" s="66"/>
    </row>
    <row r="879" spans="17:19" x14ac:dyDescent="0.25">
      <c r="Q879" s="51" t="str">
        <f t="shared" si="13"/>
        <v/>
      </c>
      <c r="R879" s="51" t="str">
        <f>IF(M879="","",IF(AND(M879&lt;&gt;'Tabelas auxiliares'!$B$236,M879&lt;&gt;'Tabelas auxiliares'!$B$237,M879&lt;&gt;'Tabelas auxiliares'!$C$236,M879&lt;&gt;'Tabelas auxiliares'!$C$237),"FOLHA DE PESSOAL",IF(Q879='Tabelas auxiliares'!$A$237,"CUSTEIO",IF(Q879='Tabelas auxiliares'!$A$236,"INVESTIMENTO","ERRO - VERIFICAR"))))</f>
        <v/>
      </c>
      <c r="S879" s="66"/>
    </row>
    <row r="880" spans="17:19" x14ac:dyDescent="0.25">
      <c r="Q880" s="51" t="str">
        <f t="shared" si="13"/>
        <v/>
      </c>
      <c r="R880" s="51" t="str">
        <f>IF(M880="","",IF(AND(M880&lt;&gt;'Tabelas auxiliares'!$B$236,M880&lt;&gt;'Tabelas auxiliares'!$B$237,M880&lt;&gt;'Tabelas auxiliares'!$C$236,M880&lt;&gt;'Tabelas auxiliares'!$C$237),"FOLHA DE PESSOAL",IF(Q880='Tabelas auxiliares'!$A$237,"CUSTEIO",IF(Q880='Tabelas auxiliares'!$A$236,"INVESTIMENTO","ERRO - VERIFICAR"))))</f>
        <v/>
      </c>
      <c r="S880" s="66"/>
    </row>
    <row r="881" spans="17:19" x14ac:dyDescent="0.25">
      <c r="Q881" s="51" t="str">
        <f t="shared" si="13"/>
        <v/>
      </c>
      <c r="R881" s="51" t="str">
        <f>IF(M881="","",IF(AND(M881&lt;&gt;'Tabelas auxiliares'!$B$236,M881&lt;&gt;'Tabelas auxiliares'!$B$237,M881&lt;&gt;'Tabelas auxiliares'!$C$236,M881&lt;&gt;'Tabelas auxiliares'!$C$237),"FOLHA DE PESSOAL",IF(Q881='Tabelas auxiliares'!$A$237,"CUSTEIO",IF(Q881='Tabelas auxiliares'!$A$236,"INVESTIMENTO","ERRO - VERIFICAR"))))</f>
        <v/>
      </c>
      <c r="S881" s="66"/>
    </row>
    <row r="882" spans="17:19" x14ac:dyDescent="0.25">
      <c r="Q882" s="51" t="str">
        <f t="shared" si="13"/>
        <v/>
      </c>
      <c r="R882" s="51" t="str">
        <f>IF(M882="","",IF(AND(M882&lt;&gt;'Tabelas auxiliares'!$B$236,M882&lt;&gt;'Tabelas auxiliares'!$B$237,M882&lt;&gt;'Tabelas auxiliares'!$C$236,M882&lt;&gt;'Tabelas auxiliares'!$C$237),"FOLHA DE PESSOAL",IF(Q882='Tabelas auxiliares'!$A$237,"CUSTEIO",IF(Q882='Tabelas auxiliares'!$A$236,"INVESTIMENTO","ERRO - VERIFICAR"))))</f>
        <v/>
      </c>
      <c r="S882" s="66"/>
    </row>
    <row r="883" spans="17:19" x14ac:dyDescent="0.25">
      <c r="Q883" s="51" t="str">
        <f t="shared" si="13"/>
        <v/>
      </c>
      <c r="R883" s="51" t="str">
        <f>IF(M883="","",IF(AND(M883&lt;&gt;'Tabelas auxiliares'!$B$236,M883&lt;&gt;'Tabelas auxiliares'!$B$237,M883&lt;&gt;'Tabelas auxiliares'!$C$236,M883&lt;&gt;'Tabelas auxiliares'!$C$237),"FOLHA DE PESSOAL",IF(Q883='Tabelas auxiliares'!$A$237,"CUSTEIO",IF(Q883='Tabelas auxiliares'!$A$236,"INVESTIMENTO","ERRO - VERIFICAR"))))</f>
        <v/>
      </c>
      <c r="S883" s="66"/>
    </row>
    <row r="884" spans="17:19" x14ac:dyDescent="0.25">
      <c r="Q884" s="51" t="str">
        <f t="shared" si="13"/>
        <v/>
      </c>
      <c r="R884" s="51" t="str">
        <f>IF(M884="","",IF(AND(M884&lt;&gt;'Tabelas auxiliares'!$B$236,M884&lt;&gt;'Tabelas auxiliares'!$B$237,M884&lt;&gt;'Tabelas auxiliares'!$C$236,M884&lt;&gt;'Tabelas auxiliares'!$C$237),"FOLHA DE PESSOAL",IF(Q884='Tabelas auxiliares'!$A$237,"CUSTEIO",IF(Q884='Tabelas auxiliares'!$A$236,"INVESTIMENTO","ERRO - VERIFICAR"))))</f>
        <v/>
      </c>
      <c r="S884" s="66"/>
    </row>
    <row r="885" spans="17:19" x14ac:dyDescent="0.25">
      <c r="Q885" s="51" t="str">
        <f t="shared" si="13"/>
        <v/>
      </c>
      <c r="R885" s="51" t="str">
        <f>IF(M885="","",IF(AND(M885&lt;&gt;'Tabelas auxiliares'!$B$236,M885&lt;&gt;'Tabelas auxiliares'!$B$237,M885&lt;&gt;'Tabelas auxiliares'!$C$236,M885&lt;&gt;'Tabelas auxiliares'!$C$237),"FOLHA DE PESSOAL",IF(Q885='Tabelas auxiliares'!$A$237,"CUSTEIO",IF(Q885='Tabelas auxiliares'!$A$236,"INVESTIMENTO","ERRO - VERIFICAR"))))</f>
        <v/>
      </c>
      <c r="S885" s="66"/>
    </row>
    <row r="886" spans="17:19" x14ac:dyDescent="0.25">
      <c r="Q886" s="51" t="str">
        <f t="shared" si="13"/>
        <v/>
      </c>
      <c r="R886" s="51" t="str">
        <f>IF(M886="","",IF(AND(M886&lt;&gt;'Tabelas auxiliares'!$B$236,M886&lt;&gt;'Tabelas auxiliares'!$B$237,M886&lt;&gt;'Tabelas auxiliares'!$C$236,M886&lt;&gt;'Tabelas auxiliares'!$C$237),"FOLHA DE PESSOAL",IF(Q886='Tabelas auxiliares'!$A$237,"CUSTEIO",IF(Q886='Tabelas auxiliares'!$A$236,"INVESTIMENTO","ERRO - VERIFICAR"))))</f>
        <v/>
      </c>
      <c r="S886" s="66"/>
    </row>
    <row r="887" spans="17:19" x14ac:dyDescent="0.25">
      <c r="Q887" s="51" t="str">
        <f t="shared" si="13"/>
        <v/>
      </c>
      <c r="R887" s="51" t="str">
        <f>IF(M887="","",IF(AND(M887&lt;&gt;'Tabelas auxiliares'!$B$236,M887&lt;&gt;'Tabelas auxiliares'!$B$237,M887&lt;&gt;'Tabelas auxiliares'!$C$236,M887&lt;&gt;'Tabelas auxiliares'!$C$237),"FOLHA DE PESSOAL",IF(Q887='Tabelas auxiliares'!$A$237,"CUSTEIO",IF(Q887='Tabelas auxiliares'!$A$236,"INVESTIMENTO","ERRO - VERIFICAR"))))</f>
        <v/>
      </c>
      <c r="S887" s="66"/>
    </row>
    <row r="888" spans="17:19" x14ac:dyDescent="0.25">
      <c r="Q888" s="51" t="str">
        <f t="shared" si="13"/>
        <v/>
      </c>
      <c r="R888" s="51" t="str">
        <f>IF(M888="","",IF(AND(M888&lt;&gt;'Tabelas auxiliares'!$B$236,M888&lt;&gt;'Tabelas auxiliares'!$B$237,M888&lt;&gt;'Tabelas auxiliares'!$C$236,M888&lt;&gt;'Tabelas auxiliares'!$C$237),"FOLHA DE PESSOAL",IF(Q888='Tabelas auxiliares'!$A$237,"CUSTEIO",IF(Q888='Tabelas auxiliares'!$A$236,"INVESTIMENTO","ERRO - VERIFICAR"))))</f>
        <v/>
      </c>
      <c r="S888" s="66"/>
    </row>
    <row r="889" spans="17:19" x14ac:dyDescent="0.25">
      <c r="Q889" s="51" t="str">
        <f t="shared" si="13"/>
        <v/>
      </c>
      <c r="R889" s="51" t="str">
        <f>IF(M889="","",IF(AND(M889&lt;&gt;'Tabelas auxiliares'!$B$236,M889&lt;&gt;'Tabelas auxiliares'!$B$237,M889&lt;&gt;'Tabelas auxiliares'!$C$236,M889&lt;&gt;'Tabelas auxiliares'!$C$237),"FOLHA DE PESSOAL",IF(Q889='Tabelas auxiliares'!$A$237,"CUSTEIO",IF(Q889='Tabelas auxiliares'!$A$236,"INVESTIMENTO","ERRO - VERIFICAR"))))</f>
        <v/>
      </c>
      <c r="S889" s="66"/>
    </row>
    <row r="890" spans="17:19" x14ac:dyDescent="0.25">
      <c r="Q890" s="51" t="str">
        <f t="shared" si="13"/>
        <v/>
      </c>
      <c r="R890" s="51" t="str">
        <f>IF(M890="","",IF(AND(M890&lt;&gt;'Tabelas auxiliares'!$B$236,M890&lt;&gt;'Tabelas auxiliares'!$B$237,M890&lt;&gt;'Tabelas auxiliares'!$C$236,M890&lt;&gt;'Tabelas auxiliares'!$C$237),"FOLHA DE PESSOAL",IF(Q890='Tabelas auxiliares'!$A$237,"CUSTEIO",IF(Q890='Tabelas auxiliares'!$A$236,"INVESTIMENTO","ERRO - VERIFICAR"))))</f>
        <v/>
      </c>
      <c r="S890" s="66"/>
    </row>
    <row r="891" spans="17:19" x14ac:dyDescent="0.25">
      <c r="Q891" s="51" t="str">
        <f t="shared" si="13"/>
        <v/>
      </c>
      <c r="R891" s="51" t="str">
        <f>IF(M891="","",IF(AND(M891&lt;&gt;'Tabelas auxiliares'!$B$236,M891&lt;&gt;'Tabelas auxiliares'!$B$237,M891&lt;&gt;'Tabelas auxiliares'!$C$236,M891&lt;&gt;'Tabelas auxiliares'!$C$237),"FOLHA DE PESSOAL",IF(Q891='Tabelas auxiliares'!$A$237,"CUSTEIO",IF(Q891='Tabelas auxiliares'!$A$236,"INVESTIMENTO","ERRO - VERIFICAR"))))</f>
        <v/>
      </c>
      <c r="S891" s="66"/>
    </row>
    <row r="892" spans="17:19" x14ac:dyDescent="0.25">
      <c r="Q892" s="51" t="str">
        <f t="shared" si="13"/>
        <v/>
      </c>
      <c r="R892" s="51" t="str">
        <f>IF(M892="","",IF(AND(M892&lt;&gt;'Tabelas auxiliares'!$B$236,M892&lt;&gt;'Tabelas auxiliares'!$B$237,M892&lt;&gt;'Tabelas auxiliares'!$C$236,M892&lt;&gt;'Tabelas auxiliares'!$C$237),"FOLHA DE PESSOAL",IF(Q892='Tabelas auxiliares'!$A$237,"CUSTEIO",IF(Q892='Tabelas auxiliares'!$A$236,"INVESTIMENTO","ERRO - VERIFICAR"))))</f>
        <v/>
      </c>
      <c r="S892" s="66"/>
    </row>
    <row r="893" spans="17:19" x14ac:dyDescent="0.25">
      <c r="Q893" s="51" t="str">
        <f t="shared" si="13"/>
        <v/>
      </c>
      <c r="R893" s="51" t="str">
        <f>IF(M893="","",IF(AND(M893&lt;&gt;'Tabelas auxiliares'!$B$236,M893&lt;&gt;'Tabelas auxiliares'!$B$237,M893&lt;&gt;'Tabelas auxiliares'!$C$236,M893&lt;&gt;'Tabelas auxiliares'!$C$237),"FOLHA DE PESSOAL",IF(Q893='Tabelas auxiliares'!$A$237,"CUSTEIO",IF(Q893='Tabelas auxiliares'!$A$236,"INVESTIMENTO","ERRO - VERIFICAR"))))</f>
        <v/>
      </c>
      <c r="S893" s="66"/>
    </row>
    <row r="894" spans="17:19" x14ac:dyDescent="0.25">
      <c r="Q894" s="51" t="str">
        <f t="shared" si="13"/>
        <v/>
      </c>
      <c r="R894" s="51" t="str">
        <f>IF(M894="","",IF(AND(M894&lt;&gt;'Tabelas auxiliares'!$B$236,M894&lt;&gt;'Tabelas auxiliares'!$B$237,M894&lt;&gt;'Tabelas auxiliares'!$C$236,M894&lt;&gt;'Tabelas auxiliares'!$C$237),"FOLHA DE PESSOAL",IF(Q894='Tabelas auxiliares'!$A$237,"CUSTEIO",IF(Q894='Tabelas auxiliares'!$A$236,"INVESTIMENTO","ERRO - VERIFICAR"))))</f>
        <v/>
      </c>
      <c r="S894" s="66"/>
    </row>
    <row r="895" spans="17:19" x14ac:dyDescent="0.25">
      <c r="Q895" s="51" t="str">
        <f t="shared" si="13"/>
        <v/>
      </c>
      <c r="R895" s="51" t="str">
        <f>IF(M895="","",IF(AND(M895&lt;&gt;'Tabelas auxiliares'!$B$236,M895&lt;&gt;'Tabelas auxiliares'!$B$237,M895&lt;&gt;'Tabelas auxiliares'!$C$236,M895&lt;&gt;'Tabelas auxiliares'!$C$237),"FOLHA DE PESSOAL",IF(Q895='Tabelas auxiliares'!$A$237,"CUSTEIO",IF(Q895='Tabelas auxiliares'!$A$236,"INVESTIMENTO","ERRO - VERIFICAR"))))</f>
        <v/>
      </c>
      <c r="S895" s="66"/>
    </row>
    <row r="896" spans="17:19" x14ac:dyDescent="0.25">
      <c r="Q896" s="51" t="str">
        <f t="shared" si="13"/>
        <v/>
      </c>
      <c r="R896" s="51" t="str">
        <f>IF(M896="","",IF(AND(M896&lt;&gt;'Tabelas auxiliares'!$B$236,M896&lt;&gt;'Tabelas auxiliares'!$B$237,M896&lt;&gt;'Tabelas auxiliares'!$C$236,M896&lt;&gt;'Tabelas auxiliares'!$C$237),"FOLHA DE PESSOAL",IF(Q896='Tabelas auxiliares'!$A$237,"CUSTEIO",IF(Q896='Tabelas auxiliares'!$A$236,"INVESTIMENTO","ERRO - VERIFICAR"))))</f>
        <v/>
      </c>
      <c r="S896" s="66"/>
    </row>
    <row r="897" spans="17:19" x14ac:dyDescent="0.25">
      <c r="Q897" s="51" t="str">
        <f t="shared" si="13"/>
        <v/>
      </c>
      <c r="R897" s="51" t="str">
        <f>IF(M897="","",IF(AND(M897&lt;&gt;'Tabelas auxiliares'!$B$236,M897&lt;&gt;'Tabelas auxiliares'!$B$237,M897&lt;&gt;'Tabelas auxiliares'!$C$236,M897&lt;&gt;'Tabelas auxiliares'!$C$237),"FOLHA DE PESSOAL",IF(Q897='Tabelas auxiliares'!$A$237,"CUSTEIO",IF(Q897='Tabelas auxiliares'!$A$236,"INVESTIMENTO","ERRO - VERIFICAR"))))</f>
        <v/>
      </c>
      <c r="S897" s="66"/>
    </row>
    <row r="898" spans="17:19" x14ac:dyDescent="0.25">
      <c r="Q898" s="51" t="str">
        <f t="shared" si="13"/>
        <v/>
      </c>
      <c r="R898" s="51" t="str">
        <f>IF(M898="","",IF(AND(M898&lt;&gt;'Tabelas auxiliares'!$B$236,M898&lt;&gt;'Tabelas auxiliares'!$B$237,M898&lt;&gt;'Tabelas auxiliares'!$C$236,M898&lt;&gt;'Tabelas auxiliares'!$C$237),"FOLHA DE PESSOAL",IF(Q898='Tabelas auxiliares'!$A$237,"CUSTEIO",IF(Q898='Tabelas auxiliares'!$A$236,"INVESTIMENTO","ERRO - VERIFICAR"))))</f>
        <v/>
      </c>
      <c r="S898" s="66"/>
    </row>
    <row r="899" spans="17:19" x14ac:dyDescent="0.25">
      <c r="Q899" s="51" t="str">
        <f t="shared" si="13"/>
        <v/>
      </c>
      <c r="R899" s="51" t="str">
        <f>IF(M899="","",IF(AND(M899&lt;&gt;'Tabelas auxiliares'!$B$236,M899&lt;&gt;'Tabelas auxiliares'!$B$237,M899&lt;&gt;'Tabelas auxiliares'!$C$236,M899&lt;&gt;'Tabelas auxiliares'!$C$237),"FOLHA DE PESSOAL",IF(Q899='Tabelas auxiliares'!$A$237,"CUSTEIO",IF(Q899='Tabelas auxiliares'!$A$236,"INVESTIMENTO","ERRO - VERIFICAR"))))</f>
        <v/>
      </c>
      <c r="S899" s="66"/>
    </row>
    <row r="900" spans="17:19" x14ac:dyDescent="0.25">
      <c r="Q900" s="51" t="str">
        <f t="shared" ref="Q900:Q963" si="14">LEFT(O900,1)</f>
        <v/>
      </c>
      <c r="R900" s="51" t="str">
        <f>IF(M900="","",IF(AND(M900&lt;&gt;'Tabelas auxiliares'!$B$236,M900&lt;&gt;'Tabelas auxiliares'!$B$237,M900&lt;&gt;'Tabelas auxiliares'!$C$236,M900&lt;&gt;'Tabelas auxiliares'!$C$237),"FOLHA DE PESSOAL",IF(Q900='Tabelas auxiliares'!$A$237,"CUSTEIO",IF(Q900='Tabelas auxiliares'!$A$236,"INVESTIMENTO","ERRO - VERIFICAR"))))</f>
        <v/>
      </c>
      <c r="S900" s="66"/>
    </row>
    <row r="901" spans="17:19" x14ac:dyDescent="0.25">
      <c r="Q901" s="51" t="str">
        <f t="shared" si="14"/>
        <v/>
      </c>
      <c r="R901" s="51" t="str">
        <f>IF(M901="","",IF(AND(M901&lt;&gt;'Tabelas auxiliares'!$B$236,M901&lt;&gt;'Tabelas auxiliares'!$B$237,M901&lt;&gt;'Tabelas auxiliares'!$C$236,M901&lt;&gt;'Tabelas auxiliares'!$C$237),"FOLHA DE PESSOAL",IF(Q901='Tabelas auxiliares'!$A$237,"CUSTEIO",IF(Q901='Tabelas auxiliares'!$A$236,"INVESTIMENTO","ERRO - VERIFICAR"))))</f>
        <v/>
      </c>
      <c r="S901" s="66"/>
    </row>
    <row r="902" spans="17:19" x14ac:dyDescent="0.25">
      <c r="Q902" s="51" t="str">
        <f t="shared" si="14"/>
        <v/>
      </c>
      <c r="R902" s="51" t="str">
        <f>IF(M902="","",IF(AND(M902&lt;&gt;'Tabelas auxiliares'!$B$236,M902&lt;&gt;'Tabelas auxiliares'!$B$237,M902&lt;&gt;'Tabelas auxiliares'!$C$236,M902&lt;&gt;'Tabelas auxiliares'!$C$237),"FOLHA DE PESSOAL",IF(Q902='Tabelas auxiliares'!$A$237,"CUSTEIO",IF(Q902='Tabelas auxiliares'!$A$236,"INVESTIMENTO","ERRO - VERIFICAR"))))</f>
        <v/>
      </c>
      <c r="S902" s="66"/>
    </row>
    <row r="903" spans="17:19" x14ac:dyDescent="0.25">
      <c r="Q903" s="51" t="str">
        <f t="shared" si="14"/>
        <v/>
      </c>
      <c r="R903" s="51" t="str">
        <f>IF(M903="","",IF(AND(M903&lt;&gt;'Tabelas auxiliares'!$B$236,M903&lt;&gt;'Tabelas auxiliares'!$B$237,M903&lt;&gt;'Tabelas auxiliares'!$C$236,M903&lt;&gt;'Tabelas auxiliares'!$C$237),"FOLHA DE PESSOAL",IF(Q903='Tabelas auxiliares'!$A$237,"CUSTEIO",IF(Q903='Tabelas auxiliares'!$A$236,"INVESTIMENTO","ERRO - VERIFICAR"))))</f>
        <v/>
      </c>
      <c r="S903" s="66"/>
    </row>
    <row r="904" spans="17:19" x14ac:dyDescent="0.25">
      <c r="Q904" s="51" t="str">
        <f t="shared" si="14"/>
        <v/>
      </c>
      <c r="R904" s="51" t="str">
        <f>IF(M904="","",IF(AND(M904&lt;&gt;'Tabelas auxiliares'!$B$236,M904&lt;&gt;'Tabelas auxiliares'!$B$237,M904&lt;&gt;'Tabelas auxiliares'!$C$236,M904&lt;&gt;'Tabelas auxiliares'!$C$237),"FOLHA DE PESSOAL",IF(Q904='Tabelas auxiliares'!$A$237,"CUSTEIO",IF(Q904='Tabelas auxiliares'!$A$236,"INVESTIMENTO","ERRO - VERIFICAR"))))</f>
        <v/>
      </c>
      <c r="S904" s="66"/>
    </row>
    <row r="905" spans="17:19" x14ac:dyDescent="0.25">
      <c r="Q905" s="51" t="str">
        <f t="shared" si="14"/>
        <v/>
      </c>
      <c r="R905" s="51" t="str">
        <f>IF(M905="","",IF(AND(M905&lt;&gt;'Tabelas auxiliares'!$B$236,M905&lt;&gt;'Tabelas auxiliares'!$B$237,M905&lt;&gt;'Tabelas auxiliares'!$C$236,M905&lt;&gt;'Tabelas auxiliares'!$C$237),"FOLHA DE PESSOAL",IF(Q905='Tabelas auxiliares'!$A$237,"CUSTEIO",IF(Q905='Tabelas auxiliares'!$A$236,"INVESTIMENTO","ERRO - VERIFICAR"))))</f>
        <v/>
      </c>
      <c r="S905" s="66"/>
    </row>
    <row r="906" spans="17:19" x14ac:dyDescent="0.25">
      <c r="Q906" s="51" t="str">
        <f t="shared" si="14"/>
        <v/>
      </c>
      <c r="R906" s="51" t="str">
        <f>IF(M906="","",IF(AND(M906&lt;&gt;'Tabelas auxiliares'!$B$236,M906&lt;&gt;'Tabelas auxiliares'!$B$237,M906&lt;&gt;'Tabelas auxiliares'!$C$236,M906&lt;&gt;'Tabelas auxiliares'!$C$237),"FOLHA DE PESSOAL",IF(Q906='Tabelas auxiliares'!$A$237,"CUSTEIO",IF(Q906='Tabelas auxiliares'!$A$236,"INVESTIMENTO","ERRO - VERIFICAR"))))</f>
        <v/>
      </c>
      <c r="S906" s="66"/>
    </row>
    <row r="907" spans="17:19" x14ac:dyDescent="0.25">
      <c r="Q907" s="51" t="str">
        <f t="shared" si="14"/>
        <v/>
      </c>
      <c r="R907" s="51" t="str">
        <f>IF(M907="","",IF(AND(M907&lt;&gt;'Tabelas auxiliares'!$B$236,M907&lt;&gt;'Tabelas auxiliares'!$B$237,M907&lt;&gt;'Tabelas auxiliares'!$C$236,M907&lt;&gt;'Tabelas auxiliares'!$C$237),"FOLHA DE PESSOAL",IF(Q907='Tabelas auxiliares'!$A$237,"CUSTEIO",IF(Q907='Tabelas auxiliares'!$A$236,"INVESTIMENTO","ERRO - VERIFICAR"))))</f>
        <v/>
      </c>
      <c r="S907" s="66"/>
    </row>
    <row r="908" spans="17:19" x14ac:dyDescent="0.25">
      <c r="Q908" s="51" t="str">
        <f t="shared" si="14"/>
        <v/>
      </c>
      <c r="R908" s="51" t="str">
        <f>IF(M908="","",IF(AND(M908&lt;&gt;'Tabelas auxiliares'!$B$236,M908&lt;&gt;'Tabelas auxiliares'!$B$237,M908&lt;&gt;'Tabelas auxiliares'!$C$236,M908&lt;&gt;'Tabelas auxiliares'!$C$237),"FOLHA DE PESSOAL",IF(Q908='Tabelas auxiliares'!$A$237,"CUSTEIO",IF(Q908='Tabelas auxiliares'!$A$236,"INVESTIMENTO","ERRO - VERIFICAR"))))</f>
        <v/>
      </c>
      <c r="S908" s="66"/>
    </row>
    <row r="909" spans="17:19" x14ac:dyDescent="0.25">
      <c r="Q909" s="51" t="str">
        <f t="shared" si="14"/>
        <v/>
      </c>
      <c r="R909" s="51" t="str">
        <f>IF(M909="","",IF(AND(M909&lt;&gt;'Tabelas auxiliares'!$B$236,M909&lt;&gt;'Tabelas auxiliares'!$B$237,M909&lt;&gt;'Tabelas auxiliares'!$C$236,M909&lt;&gt;'Tabelas auxiliares'!$C$237),"FOLHA DE PESSOAL",IF(Q909='Tabelas auxiliares'!$A$237,"CUSTEIO",IF(Q909='Tabelas auxiliares'!$A$236,"INVESTIMENTO","ERRO - VERIFICAR"))))</f>
        <v/>
      </c>
      <c r="S909" s="66"/>
    </row>
    <row r="910" spans="17:19" x14ac:dyDescent="0.25">
      <c r="Q910" s="51" t="str">
        <f t="shared" si="14"/>
        <v/>
      </c>
      <c r="R910" s="51" t="str">
        <f>IF(M910="","",IF(AND(M910&lt;&gt;'Tabelas auxiliares'!$B$236,M910&lt;&gt;'Tabelas auxiliares'!$B$237,M910&lt;&gt;'Tabelas auxiliares'!$C$236,M910&lt;&gt;'Tabelas auxiliares'!$C$237),"FOLHA DE PESSOAL",IF(Q910='Tabelas auxiliares'!$A$237,"CUSTEIO",IF(Q910='Tabelas auxiliares'!$A$236,"INVESTIMENTO","ERRO - VERIFICAR"))))</f>
        <v/>
      </c>
      <c r="S910" s="66"/>
    </row>
    <row r="911" spans="17:19" x14ac:dyDescent="0.25">
      <c r="Q911" s="51" t="str">
        <f t="shared" si="14"/>
        <v/>
      </c>
      <c r="R911" s="51" t="str">
        <f>IF(M911="","",IF(AND(M911&lt;&gt;'Tabelas auxiliares'!$B$236,M911&lt;&gt;'Tabelas auxiliares'!$B$237,M911&lt;&gt;'Tabelas auxiliares'!$C$236,M911&lt;&gt;'Tabelas auxiliares'!$C$237),"FOLHA DE PESSOAL",IF(Q911='Tabelas auxiliares'!$A$237,"CUSTEIO",IF(Q911='Tabelas auxiliares'!$A$236,"INVESTIMENTO","ERRO - VERIFICAR"))))</f>
        <v/>
      </c>
      <c r="S911" s="66"/>
    </row>
    <row r="912" spans="17:19" x14ac:dyDescent="0.25">
      <c r="Q912" s="51" t="str">
        <f t="shared" si="14"/>
        <v/>
      </c>
      <c r="R912" s="51" t="str">
        <f>IF(M912="","",IF(AND(M912&lt;&gt;'Tabelas auxiliares'!$B$236,M912&lt;&gt;'Tabelas auxiliares'!$B$237,M912&lt;&gt;'Tabelas auxiliares'!$C$236,M912&lt;&gt;'Tabelas auxiliares'!$C$237),"FOLHA DE PESSOAL",IF(Q912='Tabelas auxiliares'!$A$237,"CUSTEIO",IF(Q912='Tabelas auxiliares'!$A$236,"INVESTIMENTO","ERRO - VERIFICAR"))))</f>
        <v/>
      </c>
      <c r="S912" s="66"/>
    </row>
    <row r="913" spans="17:19" x14ac:dyDescent="0.25">
      <c r="Q913" s="51" t="str">
        <f t="shared" si="14"/>
        <v/>
      </c>
      <c r="R913" s="51" t="str">
        <f>IF(M913="","",IF(AND(M913&lt;&gt;'Tabelas auxiliares'!$B$236,M913&lt;&gt;'Tabelas auxiliares'!$B$237,M913&lt;&gt;'Tabelas auxiliares'!$C$236,M913&lt;&gt;'Tabelas auxiliares'!$C$237),"FOLHA DE PESSOAL",IF(Q913='Tabelas auxiliares'!$A$237,"CUSTEIO",IF(Q913='Tabelas auxiliares'!$A$236,"INVESTIMENTO","ERRO - VERIFICAR"))))</f>
        <v/>
      </c>
      <c r="S913" s="66"/>
    </row>
    <row r="914" spans="17:19" x14ac:dyDescent="0.25">
      <c r="Q914" s="51" t="str">
        <f t="shared" si="14"/>
        <v/>
      </c>
      <c r="R914" s="51" t="str">
        <f>IF(M914="","",IF(AND(M914&lt;&gt;'Tabelas auxiliares'!$B$236,M914&lt;&gt;'Tabelas auxiliares'!$B$237,M914&lt;&gt;'Tabelas auxiliares'!$C$236,M914&lt;&gt;'Tabelas auxiliares'!$C$237),"FOLHA DE PESSOAL",IF(Q914='Tabelas auxiliares'!$A$237,"CUSTEIO",IF(Q914='Tabelas auxiliares'!$A$236,"INVESTIMENTO","ERRO - VERIFICAR"))))</f>
        <v/>
      </c>
      <c r="S914" s="66"/>
    </row>
    <row r="915" spans="17:19" x14ac:dyDescent="0.25">
      <c r="Q915" s="51" t="str">
        <f t="shared" si="14"/>
        <v/>
      </c>
      <c r="R915" s="51" t="str">
        <f>IF(M915="","",IF(AND(M915&lt;&gt;'Tabelas auxiliares'!$B$236,M915&lt;&gt;'Tabelas auxiliares'!$B$237,M915&lt;&gt;'Tabelas auxiliares'!$C$236,M915&lt;&gt;'Tabelas auxiliares'!$C$237),"FOLHA DE PESSOAL",IF(Q915='Tabelas auxiliares'!$A$237,"CUSTEIO",IF(Q915='Tabelas auxiliares'!$A$236,"INVESTIMENTO","ERRO - VERIFICAR"))))</f>
        <v/>
      </c>
      <c r="S915" s="66"/>
    </row>
    <row r="916" spans="17:19" x14ac:dyDescent="0.25">
      <c r="Q916" s="51" t="str">
        <f t="shared" si="14"/>
        <v/>
      </c>
      <c r="R916" s="51" t="str">
        <f>IF(M916="","",IF(AND(M916&lt;&gt;'Tabelas auxiliares'!$B$236,M916&lt;&gt;'Tabelas auxiliares'!$B$237,M916&lt;&gt;'Tabelas auxiliares'!$C$236,M916&lt;&gt;'Tabelas auxiliares'!$C$237),"FOLHA DE PESSOAL",IF(Q916='Tabelas auxiliares'!$A$237,"CUSTEIO",IF(Q916='Tabelas auxiliares'!$A$236,"INVESTIMENTO","ERRO - VERIFICAR"))))</f>
        <v/>
      </c>
      <c r="S916" s="66"/>
    </row>
    <row r="917" spans="17:19" x14ac:dyDescent="0.25">
      <c r="Q917" s="51" t="str">
        <f t="shared" si="14"/>
        <v/>
      </c>
      <c r="R917" s="51" t="str">
        <f>IF(M917="","",IF(AND(M917&lt;&gt;'Tabelas auxiliares'!$B$236,M917&lt;&gt;'Tabelas auxiliares'!$B$237,M917&lt;&gt;'Tabelas auxiliares'!$C$236,M917&lt;&gt;'Tabelas auxiliares'!$C$237),"FOLHA DE PESSOAL",IF(Q917='Tabelas auxiliares'!$A$237,"CUSTEIO",IF(Q917='Tabelas auxiliares'!$A$236,"INVESTIMENTO","ERRO - VERIFICAR"))))</f>
        <v/>
      </c>
      <c r="S917" s="66"/>
    </row>
    <row r="918" spans="17:19" x14ac:dyDescent="0.25">
      <c r="Q918" s="51" t="str">
        <f t="shared" si="14"/>
        <v/>
      </c>
      <c r="R918" s="51" t="str">
        <f>IF(M918="","",IF(AND(M918&lt;&gt;'Tabelas auxiliares'!$B$236,M918&lt;&gt;'Tabelas auxiliares'!$B$237,M918&lt;&gt;'Tabelas auxiliares'!$C$236,M918&lt;&gt;'Tabelas auxiliares'!$C$237),"FOLHA DE PESSOAL",IF(Q918='Tabelas auxiliares'!$A$237,"CUSTEIO",IF(Q918='Tabelas auxiliares'!$A$236,"INVESTIMENTO","ERRO - VERIFICAR"))))</f>
        <v/>
      </c>
      <c r="S918" s="66"/>
    </row>
    <row r="919" spans="17:19" x14ac:dyDescent="0.25">
      <c r="Q919" s="51" t="str">
        <f t="shared" si="14"/>
        <v/>
      </c>
      <c r="R919" s="51" t="str">
        <f>IF(M919="","",IF(AND(M919&lt;&gt;'Tabelas auxiliares'!$B$236,M919&lt;&gt;'Tabelas auxiliares'!$B$237,M919&lt;&gt;'Tabelas auxiliares'!$C$236,M919&lt;&gt;'Tabelas auxiliares'!$C$237),"FOLHA DE PESSOAL",IF(Q919='Tabelas auxiliares'!$A$237,"CUSTEIO",IF(Q919='Tabelas auxiliares'!$A$236,"INVESTIMENTO","ERRO - VERIFICAR"))))</f>
        <v/>
      </c>
      <c r="S919" s="66"/>
    </row>
    <row r="920" spans="17:19" x14ac:dyDescent="0.25">
      <c r="Q920" s="51" t="str">
        <f t="shared" si="14"/>
        <v/>
      </c>
      <c r="R920" s="51" t="str">
        <f>IF(M920="","",IF(AND(M920&lt;&gt;'Tabelas auxiliares'!$B$236,M920&lt;&gt;'Tabelas auxiliares'!$B$237,M920&lt;&gt;'Tabelas auxiliares'!$C$236,M920&lt;&gt;'Tabelas auxiliares'!$C$237),"FOLHA DE PESSOAL",IF(Q920='Tabelas auxiliares'!$A$237,"CUSTEIO",IF(Q920='Tabelas auxiliares'!$A$236,"INVESTIMENTO","ERRO - VERIFICAR"))))</f>
        <v/>
      </c>
      <c r="S920" s="66"/>
    </row>
    <row r="921" spans="17:19" x14ac:dyDescent="0.25">
      <c r="Q921" s="51" t="str">
        <f t="shared" si="14"/>
        <v/>
      </c>
      <c r="R921" s="51" t="str">
        <f>IF(M921="","",IF(AND(M921&lt;&gt;'Tabelas auxiliares'!$B$236,M921&lt;&gt;'Tabelas auxiliares'!$B$237,M921&lt;&gt;'Tabelas auxiliares'!$C$236,M921&lt;&gt;'Tabelas auxiliares'!$C$237),"FOLHA DE PESSOAL",IF(Q921='Tabelas auxiliares'!$A$237,"CUSTEIO",IF(Q921='Tabelas auxiliares'!$A$236,"INVESTIMENTO","ERRO - VERIFICAR"))))</f>
        <v/>
      </c>
      <c r="S921" s="66"/>
    </row>
    <row r="922" spans="17:19" x14ac:dyDescent="0.25">
      <c r="Q922" s="51" t="str">
        <f t="shared" si="14"/>
        <v/>
      </c>
      <c r="R922" s="51" t="str">
        <f>IF(M922="","",IF(AND(M922&lt;&gt;'Tabelas auxiliares'!$B$236,M922&lt;&gt;'Tabelas auxiliares'!$B$237,M922&lt;&gt;'Tabelas auxiliares'!$C$236,M922&lt;&gt;'Tabelas auxiliares'!$C$237),"FOLHA DE PESSOAL",IF(Q922='Tabelas auxiliares'!$A$237,"CUSTEIO",IF(Q922='Tabelas auxiliares'!$A$236,"INVESTIMENTO","ERRO - VERIFICAR"))))</f>
        <v/>
      </c>
      <c r="S922" s="66"/>
    </row>
    <row r="923" spans="17:19" x14ac:dyDescent="0.25">
      <c r="Q923" s="51" t="str">
        <f t="shared" si="14"/>
        <v/>
      </c>
      <c r="R923" s="51" t="str">
        <f>IF(M923="","",IF(AND(M923&lt;&gt;'Tabelas auxiliares'!$B$236,M923&lt;&gt;'Tabelas auxiliares'!$B$237,M923&lt;&gt;'Tabelas auxiliares'!$C$236,M923&lt;&gt;'Tabelas auxiliares'!$C$237),"FOLHA DE PESSOAL",IF(Q923='Tabelas auxiliares'!$A$237,"CUSTEIO",IF(Q923='Tabelas auxiliares'!$A$236,"INVESTIMENTO","ERRO - VERIFICAR"))))</f>
        <v/>
      </c>
      <c r="S923" s="66"/>
    </row>
    <row r="924" spans="17:19" x14ac:dyDescent="0.25">
      <c r="Q924" s="51" t="str">
        <f t="shared" si="14"/>
        <v/>
      </c>
      <c r="R924" s="51" t="str">
        <f>IF(M924="","",IF(AND(M924&lt;&gt;'Tabelas auxiliares'!$B$236,M924&lt;&gt;'Tabelas auxiliares'!$B$237,M924&lt;&gt;'Tabelas auxiliares'!$C$236,M924&lt;&gt;'Tabelas auxiliares'!$C$237),"FOLHA DE PESSOAL",IF(Q924='Tabelas auxiliares'!$A$237,"CUSTEIO",IF(Q924='Tabelas auxiliares'!$A$236,"INVESTIMENTO","ERRO - VERIFICAR"))))</f>
        <v/>
      </c>
      <c r="S924" s="66"/>
    </row>
    <row r="925" spans="17:19" x14ac:dyDescent="0.25">
      <c r="Q925" s="51" t="str">
        <f t="shared" si="14"/>
        <v/>
      </c>
      <c r="R925" s="51" t="str">
        <f>IF(M925="","",IF(AND(M925&lt;&gt;'Tabelas auxiliares'!$B$236,M925&lt;&gt;'Tabelas auxiliares'!$B$237,M925&lt;&gt;'Tabelas auxiliares'!$C$236,M925&lt;&gt;'Tabelas auxiliares'!$C$237),"FOLHA DE PESSOAL",IF(Q925='Tabelas auxiliares'!$A$237,"CUSTEIO",IF(Q925='Tabelas auxiliares'!$A$236,"INVESTIMENTO","ERRO - VERIFICAR"))))</f>
        <v/>
      </c>
      <c r="S925" s="66"/>
    </row>
    <row r="926" spans="17:19" x14ac:dyDescent="0.25">
      <c r="Q926" s="51" t="str">
        <f t="shared" si="14"/>
        <v/>
      </c>
      <c r="R926" s="51" t="str">
        <f>IF(M926="","",IF(AND(M926&lt;&gt;'Tabelas auxiliares'!$B$236,M926&lt;&gt;'Tabelas auxiliares'!$B$237,M926&lt;&gt;'Tabelas auxiliares'!$C$236,M926&lt;&gt;'Tabelas auxiliares'!$C$237),"FOLHA DE PESSOAL",IF(Q926='Tabelas auxiliares'!$A$237,"CUSTEIO",IF(Q926='Tabelas auxiliares'!$A$236,"INVESTIMENTO","ERRO - VERIFICAR"))))</f>
        <v/>
      </c>
      <c r="S926" s="66"/>
    </row>
    <row r="927" spans="17:19" x14ac:dyDescent="0.25">
      <c r="Q927" s="51" t="str">
        <f t="shared" si="14"/>
        <v/>
      </c>
      <c r="R927" s="51" t="str">
        <f>IF(M927="","",IF(AND(M927&lt;&gt;'Tabelas auxiliares'!$B$236,M927&lt;&gt;'Tabelas auxiliares'!$B$237,M927&lt;&gt;'Tabelas auxiliares'!$C$236,M927&lt;&gt;'Tabelas auxiliares'!$C$237),"FOLHA DE PESSOAL",IF(Q927='Tabelas auxiliares'!$A$237,"CUSTEIO",IF(Q927='Tabelas auxiliares'!$A$236,"INVESTIMENTO","ERRO - VERIFICAR"))))</f>
        <v/>
      </c>
      <c r="S927" s="66"/>
    </row>
    <row r="928" spans="17:19" x14ac:dyDescent="0.25">
      <c r="Q928" s="51" t="str">
        <f t="shared" si="14"/>
        <v/>
      </c>
      <c r="R928" s="51" t="str">
        <f>IF(M928="","",IF(AND(M928&lt;&gt;'Tabelas auxiliares'!$B$236,M928&lt;&gt;'Tabelas auxiliares'!$B$237,M928&lt;&gt;'Tabelas auxiliares'!$C$236,M928&lt;&gt;'Tabelas auxiliares'!$C$237),"FOLHA DE PESSOAL",IF(Q928='Tabelas auxiliares'!$A$237,"CUSTEIO",IF(Q928='Tabelas auxiliares'!$A$236,"INVESTIMENTO","ERRO - VERIFICAR"))))</f>
        <v/>
      </c>
      <c r="S928" s="66"/>
    </row>
    <row r="929" spans="17:19" x14ac:dyDescent="0.25">
      <c r="Q929" s="51" t="str">
        <f t="shared" si="14"/>
        <v/>
      </c>
      <c r="R929" s="51" t="str">
        <f>IF(M929="","",IF(AND(M929&lt;&gt;'Tabelas auxiliares'!$B$236,M929&lt;&gt;'Tabelas auxiliares'!$B$237,M929&lt;&gt;'Tabelas auxiliares'!$C$236,M929&lt;&gt;'Tabelas auxiliares'!$C$237),"FOLHA DE PESSOAL",IF(Q929='Tabelas auxiliares'!$A$237,"CUSTEIO",IF(Q929='Tabelas auxiliares'!$A$236,"INVESTIMENTO","ERRO - VERIFICAR"))))</f>
        <v/>
      </c>
      <c r="S929" s="66"/>
    </row>
    <row r="930" spans="17:19" x14ac:dyDescent="0.25">
      <c r="Q930" s="51" t="str">
        <f t="shared" si="14"/>
        <v/>
      </c>
      <c r="R930" s="51" t="str">
        <f>IF(M930="","",IF(AND(M930&lt;&gt;'Tabelas auxiliares'!$B$236,M930&lt;&gt;'Tabelas auxiliares'!$B$237,M930&lt;&gt;'Tabelas auxiliares'!$C$236,M930&lt;&gt;'Tabelas auxiliares'!$C$237),"FOLHA DE PESSOAL",IF(Q930='Tabelas auxiliares'!$A$237,"CUSTEIO",IF(Q930='Tabelas auxiliares'!$A$236,"INVESTIMENTO","ERRO - VERIFICAR"))))</f>
        <v/>
      </c>
      <c r="S930" s="66"/>
    </row>
    <row r="931" spans="17:19" x14ac:dyDescent="0.25">
      <c r="Q931" s="51" t="str">
        <f t="shared" si="14"/>
        <v/>
      </c>
      <c r="R931" s="51" t="str">
        <f>IF(M931="","",IF(AND(M931&lt;&gt;'Tabelas auxiliares'!$B$236,M931&lt;&gt;'Tabelas auxiliares'!$B$237,M931&lt;&gt;'Tabelas auxiliares'!$C$236,M931&lt;&gt;'Tabelas auxiliares'!$C$237),"FOLHA DE PESSOAL",IF(Q931='Tabelas auxiliares'!$A$237,"CUSTEIO",IF(Q931='Tabelas auxiliares'!$A$236,"INVESTIMENTO","ERRO - VERIFICAR"))))</f>
        <v/>
      </c>
      <c r="S931" s="66"/>
    </row>
    <row r="932" spans="17:19" x14ac:dyDescent="0.25">
      <c r="Q932" s="51" t="str">
        <f t="shared" si="14"/>
        <v/>
      </c>
      <c r="R932" s="51" t="str">
        <f>IF(M932="","",IF(AND(M932&lt;&gt;'Tabelas auxiliares'!$B$236,M932&lt;&gt;'Tabelas auxiliares'!$B$237,M932&lt;&gt;'Tabelas auxiliares'!$C$236,M932&lt;&gt;'Tabelas auxiliares'!$C$237),"FOLHA DE PESSOAL",IF(Q932='Tabelas auxiliares'!$A$237,"CUSTEIO",IF(Q932='Tabelas auxiliares'!$A$236,"INVESTIMENTO","ERRO - VERIFICAR"))))</f>
        <v/>
      </c>
      <c r="S932" s="66"/>
    </row>
    <row r="933" spans="17:19" x14ac:dyDescent="0.25">
      <c r="Q933" s="51" t="str">
        <f t="shared" si="14"/>
        <v/>
      </c>
      <c r="R933" s="51" t="str">
        <f>IF(M933="","",IF(AND(M933&lt;&gt;'Tabelas auxiliares'!$B$236,M933&lt;&gt;'Tabelas auxiliares'!$B$237,M933&lt;&gt;'Tabelas auxiliares'!$C$236,M933&lt;&gt;'Tabelas auxiliares'!$C$237),"FOLHA DE PESSOAL",IF(Q933='Tabelas auxiliares'!$A$237,"CUSTEIO",IF(Q933='Tabelas auxiliares'!$A$236,"INVESTIMENTO","ERRO - VERIFICAR"))))</f>
        <v/>
      </c>
      <c r="S933" s="66"/>
    </row>
    <row r="934" spans="17:19" x14ac:dyDescent="0.25">
      <c r="Q934" s="51" t="str">
        <f t="shared" si="14"/>
        <v/>
      </c>
      <c r="R934" s="51" t="str">
        <f>IF(M934="","",IF(AND(M934&lt;&gt;'Tabelas auxiliares'!$B$236,M934&lt;&gt;'Tabelas auxiliares'!$B$237,M934&lt;&gt;'Tabelas auxiliares'!$C$236,M934&lt;&gt;'Tabelas auxiliares'!$C$237),"FOLHA DE PESSOAL",IF(Q934='Tabelas auxiliares'!$A$237,"CUSTEIO",IF(Q934='Tabelas auxiliares'!$A$236,"INVESTIMENTO","ERRO - VERIFICAR"))))</f>
        <v/>
      </c>
      <c r="S934" s="66"/>
    </row>
    <row r="935" spans="17:19" x14ac:dyDescent="0.25">
      <c r="Q935" s="51" t="str">
        <f t="shared" si="14"/>
        <v/>
      </c>
      <c r="R935" s="51" t="str">
        <f>IF(M935="","",IF(AND(M935&lt;&gt;'Tabelas auxiliares'!$B$236,M935&lt;&gt;'Tabelas auxiliares'!$B$237,M935&lt;&gt;'Tabelas auxiliares'!$C$236,M935&lt;&gt;'Tabelas auxiliares'!$C$237),"FOLHA DE PESSOAL",IF(Q935='Tabelas auxiliares'!$A$237,"CUSTEIO",IF(Q935='Tabelas auxiliares'!$A$236,"INVESTIMENTO","ERRO - VERIFICAR"))))</f>
        <v/>
      </c>
      <c r="S935" s="66"/>
    </row>
    <row r="936" spans="17:19" x14ac:dyDescent="0.25">
      <c r="Q936" s="51" t="str">
        <f t="shared" si="14"/>
        <v/>
      </c>
      <c r="R936" s="51" t="str">
        <f>IF(M936="","",IF(AND(M936&lt;&gt;'Tabelas auxiliares'!$B$236,M936&lt;&gt;'Tabelas auxiliares'!$B$237,M936&lt;&gt;'Tabelas auxiliares'!$C$236,M936&lt;&gt;'Tabelas auxiliares'!$C$237),"FOLHA DE PESSOAL",IF(Q936='Tabelas auxiliares'!$A$237,"CUSTEIO",IF(Q936='Tabelas auxiliares'!$A$236,"INVESTIMENTO","ERRO - VERIFICAR"))))</f>
        <v/>
      </c>
      <c r="S936" s="66"/>
    </row>
    <row r="937" spans="17:19" x14ac:dyDescent="0.25">
      <c r="Q937" s="51" t="str">
        <f t="shared" si="14"/>
        <v/>
      </c>
      <c r="R937" s="51" t="str">
        <f>IF(M937="","",IF(AND(M937&lt;&gt;'Tabelas auxiliares'!$B$236,M937&lt;&gt;'Tabelas auxiliares'!$B$237,M937&lt;&gt;'Tabelas auxiliares'!$C$236,M937&lt;&gt;'Tabelas auxiliares'!$C$237),"FOLHA DE PESSOAL",IF(Q937='Tabelas auxiliares'!$A$237,"CUSTEIO",IF(Q937='Tabelas auxiliares'!$A$236,"INVESTIMENTO","ERRO - VERIFICAR"))))</f>
        <v/>
      </c>
      <c r="S937" s="66"/>
    </row>
    <row r="938" spans="17:19" x14ac:dyDescent="0.25">
      <c r="Q938" s="51" t="str">
        <f t="shared" si="14"/>
        <v/>
      </c>
      <c r="R938" s="51" t="str">
        <f>IF(M938="","",IF(AND(M938&lt;&gt;'Tabelas auxiliares'!$B$236,M938&lt;&gt;'Tabelas auxiliares'!$B$237,M938&lt;&gt;'Tabelas auxiliares'!$C$236,M938&lt;&gt;'Tabelas auxiliares'!$C$237),"FOLHA DE PESSOAL",IF(Q938='Tabelas auxiliares'!$A$237,"CUSTEIO",IF(Q938='Tabelas auxiliares'!$A$236,"INVESTIMENTO","ERRO - VERIFICAR"))))</f>
        <v/>
      </c>
      <c r="S938" s="66"/>
    </row>
    <row r="939" spans="17:19" x14ac:dyDescent="0.25">
      <c r="Q939" s="51" t="str">
        <f t="shared" si="14"/>
        <v/>
      </c>
      <c r="R939" s="51" t="str">
        <f>IF(M939="","",IF(AND(M939&lt;&gt;'Tabelas auxiliares'!$B$236,M939&lt;&gt;'Tabelas auxiliares'!$B$237,M939&lt;&gt;'Tabelas auxiliares'!$C$236,M939&lt;&gt;'Tabelas auxiliares'!$C$237),"FOLHA DE PESSOAL",IF(Q939='Tabelas auxiliares'!$A$237,"CUSTEIO",IF(Q939='Tabelas auxiliares'!$A$236,"INVESTIMENTO","ERRO - VERIFICAR"))))</f>
        <v/>
      </c>
      <c r="S939" s="66"/>
    </row>
    <row r="940" spans="17:19" x14ac:dyDescent="0.25">
      <c r="Q940" s="51" t="str">
        <f t="shared" si="14"/>
        <v/>
      </c>
      <c r="R940" s="51" t="str">
        <f>IF(M940="","",IF(AND(M940&lt;&gt;'Tabelas auxiliares'!$B$236,M940&lt;&gt;'Tabelas auxiliares'!$B$237,M940&lt;&gt;'Tabelas auxiliares'!$C$236,M940&lt;&gt;'Tabelas auxiliares'!$C$237),"FOLHA DE PESSOAL",IF(Q940='Tabelas auxiliares'!$A$237,"CUSTEIO",IF(Q940='Tabelas auxiliares'!$A$236,"INVESTIMENTO","ERRO - VERIFICAR"))))</f>
        <v/>
      </c>
      <c r="S940" s="66"/>
    </row>
    <row r="941" spans="17:19" x14ac:dyDescent="0.25">
      <c r="Q941" s="51" t="str">
        <f t="shared" si="14"/>
        <v/>
      </c>
      <c r="R941" s="51" t="str">
        <f>IF(M941="","",IF(AND(M941&lt;&gt;'Tabelas auxiliares'!$B$236,M941&lt;&gt;'Tabelas auxiliares'!$B$237,M941&lt;&gt;'Tabelas auxiliares'!$C$236,M941&lt;&gt;'Tabelas auxiliares'!$C$237),"FOLHA DE PESSOAL",IF(Q941='Tabelas auxiliares'!$A$237,"CUSTEIO",IF(Q941='Tabelas auxiliares'!$A$236,"INVESTIMENTO","ERRO - VERIFICAR"))))</f>
        <v/>
      </c>
      <c r="S941" s="66"/>
    </row>
    <row r="942" spans="17:19" x14ac:dyDescent="0.25">
      <c r="Q942" s="51" t="str">
        <f t="shared" si="14"/>
        <v/>
      </c>
      <c r="R942" s="51" t="str">
        <f>IF(M942="","",IF(AND(M942&lt;&gt;'Tabelas auxiliares'!$B$236,M942&lt;&gt;'Tabelas auxiliares'!$B$237,M942&lt;&gt;'Tabelas auxiliares'!$C$236,M942&lt;&gt;'Tabelas auxiliares'!$C$237),"FOLHA DE PESSOAL",IF(Q942='Tabelas auxiliares'!$A$237,"CUSTEIO",IF(Q942='Tabelas auxiliares'!$A$236,"INVESTIMENTO","ERRO - VERIFICAR"))))</f>
        <v/>
      </c>
      <c r="S942" s="66"/>
    </row>
    <row r="943" spans="17:19" x14ac:dyDescent="0.25">
      <c r="Q943" s="51" t="str">
        <f t="shared" si="14"/>
        <v/>
      </c>
      <c r="R943" s="51" t="str">
        <f>IF(M943="","",IF(AND(M943&lt;&gt;'Tabelas auxiliares'!$B$236,M943&lt;&gt;'Tabelas auxiliares'!$B$237,M943&lt;&gt;'Tabelas auxiliares'!$C$236,M943&lt;&gt;'Tabelas auxiliares'!$C$237),"FOLHA DE PESSOAL",IF(Q943='Tabelas auxiliares'!$A$237,"CUSTEIO",IF(Q943='Tabelas auxiliares'!$A$236,"INVESTIMENTO","ERRO - VERIFICAR"))))</f>
        <v/>
      </c>
      <c r="S943" s="66"/>
    </row>
    <row r="944" spans="17:19" x14ac:dyDescent="0.25">
      <c r="Q944" s="51" t="str">
        <f t="shared" si="14"/>
        <v/>
      </c>
      <c r="R944" s="51" t="str">
        <f>IF(M944="","",IF(AND(M944&lt;&gt;'Tabelas auxiliares'!$B$236,M944&lt;&gt;'Tabelas auxiliares'!$B$237,M944&lt;&gt;'Tabelas auxiliares'!$C$236,M944&lt;&gt;'Tabelas auxiliares'!$C$237),"FOLHA DE PESSOAL",IF(Q944='Tabelas auxiliares'!$A$237,"CUSTEIO",IF(Q944='Tabelas auxiliares'!$A$236,"INVESTIMENTO","ERRO - VERIFICAR"))))</f>
        <v/>
      </c>
      <c r="S944" s="66"/>
    </row>
    <row r="945" spans="17:19" x14ac:dyDescent="0.25">
      <c r="Q945" s="51" t="str">
        <f t="shared" si="14"/>
        <v/>
      </c>
      <c r="R945" s="51" t="str">
        <f>IF(M945="","",IF(AND(M945&lt;&gt;'Tabelas auxiliares'!$B$236,M945&lt;&gt;'Tabelas auxiliares'!$B$237,M945&lt;&gt;'Tabelas auxiliares'!$C$236,M945&lt;&gt;'Tabelas auxiliares'!$C$237),"FOLHA DE PESSOAL",IF(Q945='Tabelas auxiliares'!$A$237,"CUSTEIO",IF(Q945='Tabelas auxiliares'!$A$236,"INVESTIMENTO","ERRO - VERIFICAR"))))</f>
        <v/>
      </c>
      <c r="S945" s="66"/>
    </row>
    <row r="946" spans="17:19" x14ac:dyDescent="0.25">
      <c r="Q946" s="51" t="str">
        <f t="shared" si="14"/>
        <v/>
      </c>
      <c r="R946" s="51" t="str">
        <f>IF(M946="","",IF(AND(M946&lt;&gt;'Tabelas auxiliares'!$B$236,M946&lt;&gt;'Tabelas auxiliares'!$B$237,M946&lt;&gt;'Tabelas auxiliares'!$C$236,M946&lt;&gt;'Tabelas auxiliares'!$C$237),"FOLHA DE PESSOAL",IF(Q946='Tabelas auxiliares'!$A$237,"CUSTEIO",IF(Q946='Tabelas auxiliares'!$A$236,"INVESTIMENTO","ERRO - VERIFICAR"))))</f>
        <v/>
      </c>
      <c r="S946" s="66"/>
    </row>
    <row r="947" spans="17:19" x14ac:dyDescent="0.25">
      <c r="Q947" s="51" t="str">
        <f t="shared" si="14"/>
        <v/>
      </c>
      <c r="R947" s="51" t="str">
        <f>IF(M947="","",IF(AND(M947&lt;&gt;'Tabelas auxiliares'!$B$236,M947&lt;&gt;'Tabelas auxiliares'!$B$237,M947&lt;&gt;'Tabelas auxiliares'!$C$236,M947&lt;&gt;'Tabelas auxiliares'!$C$237),"FOLHA DE PESSOAL",IF(Q947='Tabelas auxiliares'!$A$237,"CUSTEIO",IF(Q947='Tabelas auxiliares'!$A$236,"INVESTIMENTO","ERRO - VERIFICAR"))))</f>
        <v/>
      </c>
      <c r="S947" s="66"/>
    </row>
    <row r="948" spans="17:19" x14ac:dyDescent="0.25">
      <c r="Q948" s="51" t="str">
        <f t="shared" si="14"/>
        <v/>
      </c>
      <c r="R948" s="51" t="str">
        <f>IF(M948="","",IF(AND(M948&lt;&gt;'Tabelas auxiliares'!$B$236,M948&lt;&gt;'Tabelas auxiliares'!$B$237,M948&lt;&gt;'Tabelas auxiliares'!$C$236,M948&lt;&gt;'Tabelas auxiliares'!$C$237),"FOLHA DE PESSOAL",IF(Q948='Tabelas auxiliares'!$A$237,"CUSTEIO",IF(Q948='Tabelas auxiliares'!$A$236,"INVESTIMENTO","ERRO - VERIFICAR"))))</f>
        <v/>
      </c>
      <c r="S948" s="66"/>
    </row>
    <row r="949" spans="17:19" x14ac:dyDescent="0.25">
      <c r="Q949" s="51" t="str">
        <f t="shared" si="14"/>
        <v/>
      </c>
      <c r="R949" s="51" t="str">
        <f>IF(M949="","",IF(AND(M949&lt;&gt;'Tabelas auxiliares'!$B$236,M949&lt;&gt;'Tabelas auxiliares'!$B$237,M949&lt;&gt;'Tabelas auxiliares'!$C$236,M949&lt;&gt;'Tabelas auxiliares'!$C$237),"FOLHA DE PESSOAL",IF(Q949='Tabelas auxiliares'!$A$237,"CUSTEIO",IF(Q949='Tabelas auxiliares'!$A$236,"INVESTIMENTO","ERRO - VERIFICAR"))))</f>
        <v/>
      </c>
      <c r="S949" s="66"/>
    </row>
    <row r="950" spans="17:19" x14ac:dyDescent="0.25">
      <c r="Q950" s="51" t="str">
        <f t="shared" si="14"/>
        <v/>
      </c>
      <c r="R950" s="51" t="str">
        <f>IF(M950="","",IF(AND(M950&lt;&gt;'Tabelas auxiliares'!$B$236,M950&lt;&gt;'Tabelas auxiliares'!$B$237,M950&lt;&gt;'Tabelas auxiliares'!$C$236,M950&lt;&gt;'Tabelas auxiliares'!$C$237),"FOLHA DE PESSOAL",IF(Q950='Tabelas auxiliares'!$A$237,"CUSTEIO",IF(Q950='Tabelas auxiliares'!$A$236,"INVESTIMENTO","ERRO - VERIFICAR"))))</f>
        <v/>
      </c>
      <c r="S950" s="66"/>
    </row>
    <row r="951" spans="17:19" x14ac:dyDescent="0.25">
      <c r="Q951" s="51" t="str">
        <f t="shared" si="14"/>
        <v/>
      </c>
      <c r="R951" s="51" t="str">
        <f>IF(M951="","",IF(AND(M951&lt;&gt;'Tabelas auxiliares'!$B$236,M951&lt;&gt;'Tabelas auxiliares'!$B$237,M951&lt;&gt;'Tabelas auxiliares'!$C$236,M951&lt;&gt;'Tabelas auxiliares'!$C$237),"FOLHA DE PESSOAL",IF(Q951='Tabelas auxiliares'!$A$237,"CUSTEIO",IF(Q951='Tabelas auxiliares'!$A$236,"INVESTIMENTO","ERRO - VERIFICAR"))))</f>
        <v/>
      </c>
      <c r="S951" s="66"/>
    </row>
    <row r="952" spans="17:19" x14ac:dyDescent="0.25">
      <c r="Q952" s="51" t="str">
        <f t="shared" si="14"/>
        <v/>
      </c>
      <c r="R952" s="51" t="str">
        <f>IF(M952="","",IF(AND(M952&lt;&gt;'Tabelas auxiliares'!$B$236,M952&lt;&gt;'Tabelas auxiliares'!$B$237,M952&lt;&gt;'Tabelas auxiliares'!$C$236,M952&lt;&gt;'Tabelas auxiliares'!$C$237),"FOLHA DE PESSOAL",IF(Q952='Tabelas auxiliares'!$A$237,"CUSTEIO",IF(Q952='Tabelas auxiliares'!$A$236,"INVESTIMENTO","ERRO - VERIFICAR"))))</f>
        <v/>
      </c>
      <c r="S952" s="66"/>
    </row>
    <row r="953" spans="17:19" x14ac:dyDescent="0.25">
      <c r="Q953" s="51" t="str">
        <f t="shared" si="14"/>
        <v/>
      </c>
      <c r="R953" s="51" t="str">
        <f>IF(M953="","",IF(AND(M953&lt;&gt;'Tabelas auxiliares'!$B$236,M953&lt;&gt;'Tabelas auxiliares'!$B$237,M953&lt;&gt;'Tabelas auxiliares'!$C$236,M953&lt;&gt;'Tabelas auxiliares'!$C$237),"FOLHA DE PESSOAL",IF(Q953='Tabelas auxiliares'!$A$237,"CUSTEIO",IF(Q953='Tabelas auxiliares'!$A$236,"INVESTIMENTO","ERRO - VERIFICAR"))))</f>
        <v/>
      </c>
      <c r="S953" s="66"/>
    </row>
    <row r="954" spans="17:19" x14ac:dyDescent="0.25">
      <c r="Q954" s="51" t="str">
        <f t="shared" si="14"/>
        <v/>
      </c>
      <c r="R954" s="51" t="str">
        <f>IF(M954="","",IF(AND(M954&lt;&gt;'Tabelas auxiliares'!$B$236,M954&lt;&gt;'Tabelas auxiliares'!$B$237,M954&lt;&gt;'Tabelas auxiliares'!$C$236,M954&lt;&gt;'Tabelas auxiliares'!$C$237),"FOLHA DE PESSOAL",IF(Q954='Tabelas auxiliares'!$A$237,"CUSTEIO",IF(Q954='Tabelas auxiliares'!$A$236,"INVESTIMENTO","ERRO - VERIFICAR"))))</f>
        <v/>
      </c>
      <c r="S954" s="66"/>
    </row>
    <row r="955" spans="17:19" x14ac:dyDescent="0.25">
      <c r="Q955" s="51" t="str">
        <f t="shared" si="14"/>
        <v/>
      </c>
      <c r="R955" s="51" t="str">
        <f>IF(M955="","",IF(AND(M955&lt;&gt;'Tabelas auxiliares'!$B$236,M955&lt;&gt;'Tabelas auxiliares'!$B$237,M955&lt;&gt;'Tabelas auxiliares'!$C$236,M955&lt;&gt;'Tabelas auxiliares'!$C$237),"FOLHA DE PESSOAL",IF(Q955='Tabelas auxiliares'!$A$237,"CUSTEIO",IF(Q955='Tabelas auxiliares'!$A$236,"INVESTIMENTO","ERRO - VERIFICAR"))))</f>
        <v/>
      </c>
      <c r="S955" s="66"/>
    </row>
    <row r="956" spans="17:19" x14ac:dyDescent="0.25">
      <c r="Q956" s="51" t="str">
        <f t="shared" si="14"/>
        <v/>
      </c>
      <c r="R956" s="51" t="str">
        <f>IF(M956="","",IF(AND(M956&lt;&gt;'Tabelas auxiliares'!$B$236,M956&lt;&gt;'Tabelas auxiliares'!$B$237,M956&lt;&gt;'Tabelas auxiliares'!$C$236,M956&lt;&gt;'Tabelas auxiliares'!$C$237),"FOLHA DE PESSOAL",IF(Q956='Tabelas auxiliares'!$A$237,"CUSTEIO",IF(Q956='Tabelas auxiliares'!$A$236,"INVESTIMENTO","ERRO - VERIFICAR"))))</f>
        <v/>
      </c>
      <c r="S956" s="66"/>
    </row>
    <row r="957" spans="17:19" x14ac:dyDescent="0.25">
      <c r="Q957" s="51" t="str">
        <f t="shared" si="14"/>
        <v/>
      </c>
      <c r="R957" s="51" t="str">
        <f>IF(M957="","",IF(AND(M957&lt;&gt;'Tabelas auxiliares'!$B$236,M957&lt;&gt;'Tabelas auxiliares'!$B$237,M957&lt;&gt;'Tabelas auxiliares'!$C$236,M957&lt;&gt;'Tabelas auxiliares'!$C$237),"FOLHA DE PESSOAL",IF(Q957='Tabelas auxiliares'!$A$237,"CUSTEIO",IF(Q957='Tabelas auxiliares'!$A$236,"INVESTIMENTO","ERRO - VERIFICAR"))))</f>
        <v/>
      </c>
      <c r="S957" s="66"/>
    </row>
    <row r="958" spans="17:19" x14ac:dyDescent="0.25">
      <c r="Q958" s="51" t="str">
        <f t="shared" si="14"/>
        <v/>
      </c>
      <c r="R958" s="51" t="str">
        <f>IF(M958="","",IF(AND(M958&lt;&gt;'Tabelas auxiliares'!$B$236,M958&lt;&gt;'Tabelas auxiliares'!$B$237,M958&lt;&gt;'Tabelas auxiliares'!$C$236,M958&lt;&gt;'Tabelas auxiliares'!$C$237),"FOLHA DE PESSOAL",IF(Q958='Tabelas auxiliares'!$A$237,"CUSTEIO",IF(Q958='Tabelas auxiliares'!$A$236,"INVESTIMENTO","ERRO - VERIFICAR"))))</f>
        <v/>
      </c>
      <c r="S958" s="66"/>
    </row>
    <row r="959" spans="17:19" x14ac:dyDescent="0.25">
      <c r="Q959" s="51" t="str">
        <f t="shared" si="14"/>
        <v/>
      </c>
      <c r="R959" s="51" t="str">
        <f>IF(M959="","",IF(AND(M959&lt;&gt;'Tabelas auxiliares'!$B$236,M959&lt;&gt;'Tabelas auxiliares'!$B$237,M959&lt;&gt;'Tabelas auxiliares'!$C$236,M959&lt;&gt;'Tabelas auxiliares'!$C$237),"FOLHA DE PESSOAL",IF(Q959='Tabelas auxiliares'!$A$237,"CUSTEIO",IF(Q959='Tabelas auxiliares'!$A$236,"INVESTIMENTO","ERRO - VERIFICAR"))))</f>
        <v/>
      </c>
      <c r="S959" s="66"/>
    </row>
    <row r="960" spans="17:19" x14ac:dyDescent="0.25">
      <c r="Q960" s="51" t="str">
        <f t="shared" si="14"/>
        <v/>
      </c>
      <c r="R960" s="51" t="str">
        <f>IF(M960="","",IF(AND(M960&lt;&gt;'Tabelas auxiliares'!$B$236,M960&lt;&gt;'Tabelas auxiliares'!$B$237,M960&lt;&gt;'Tabelas auxiliares'!$C$236,M960&lt;&gt;'Tabelas auxiliares'!$C$237),"FOLHA DE PESSOAL",IF(Q960='Tabelas auxiliares'!$A$237,"CUSTEIO",IF(Q960='Tabelas auxiliares'!$A$236,"INVESTIMENTO","ERRO - VERIFICAR"))))</f>
        <v/>
      </c>
      <c r="S960" s="66"/>
    </row>
    <row r="961" spans="17:19" x14ac:dyDescent="0.25">
      <c r="Q961" s="51" t="str">
        <f t="shared" si="14"/>
        <v/>
      </c>
      <c r="R961" s="51" t="str">
        <f>IF(M961="","",IF(AND(M961&lt;&gt;'Tabelas auxiliares'!$B$236,M961&lt;&gt;'Tabelas auxiliares'!$B$237,M961&lt;&gt;'Tabelas auxiliares'!$C$236,M961&lt;&gt;'Tabelas auxiliares'!$C$237),"FOLHA DE PESSOAL",IF(Q961='Tabelas auxiliares'!$A$237,"CUSTEIO",IF(Q961='Tabelas auxiliares'!$A$236,"INVESTIMENTO","ERRO - VERIFICAR"))))</f>
        <v/>
      </c>
      <c r="S961" s="66"/>
    </row>
    <row r="962" spans="17:19" x14ac:dyDescent="0.25">
      <c r="Q962" s="51" t="str">
        <f t="shared" si="14"/>
        <v/>
      </c>
      <c r="R962" s="51" t="str">
        <f>IF(M962="","",IF(AND(M962&lt;&gt;'Tabelas auxiliares'!$B$236,M962&lt;&gt;'Tabelas auxiliares'!$B$237,M962&lt;&gt;'Tabelas auxiliares'!$C$236,M962&lt;&gt;'Tabelas auxiliares'!$C$237),"FOLHA DE PESSOAL",IF(Q962='Tabelas auxiliares'!$A$237,"CUSTEIO",IF(Q962='Tabelas auxiliares'!$A$236,"INVESTIMENTO","ERRO - VERIFICAR"))))</f>
        <v/>
      </c>
      <c r="S962" s="66"/>
    </row>
    <row r="963" spans="17:19" x14ac:dyDescent="0.25">
      <c r="Q963" s="51" t="str">
        <f t="shared" si="14"/>
        <v/>
      </c>
      <c r="R963" s="51" t="str">
        <f>IF(M963="","",IF(AND(M963&lt;&gt;'Tabelas auxiliares'!$B$236,M963&lt;&gt;'Tabelas auxiliares'!$B$237,M963&lt;&gt;'Tabelas auxiliares'!$C$236,M963&lt;&gt;'Tabelas auxiliares'!$C$237),"FOLHA DE PESSOAL",IF(Q963='Tabelas auxiliares'!$A$237,"CUSTEIO",IF(Q963='Tabelas auxiliares'!$A$236,"INVESTIMENTO","ERRO - VERIFICAR"))))</f>
        <v/>
      </c>
      <c r="S963" s="66"/>
    </row>
    <row r="964" spans="17:19" x14ac:dyDescent="0.25">
      <c r="Q964" s="51" t="str">
        <f t="shared" ref="Q964:Q1000" si="15">LEFT(O964,1)</f>
        <v/>
      </c>
      <c r="R964" s="51" t="str">
        <f>IF(M964="","",IF(AND(M964&lt;&gt;'Tabelas auxiliares'!$B$236,M964&lt;&gt;'Tabelas auxiliares'!$B$237,M964&lt;&gt;'Tabelas auxiliares'!$C$236,M964&lt;&gt;'Tabelas auxiliares'!$C$237),"FOLHA DE PESSOAL",IF(Q964='Tabelas auxiliares'!$A$237,"CUSTEIO",IF(Q964='Tabelas auxiliares'!$A$236,"INVESTIMENTO","ERRO - VERIFICAR"))))</f>
        <v/>
      </c>
      <c r="S964" s="66"/>
    </row>
    <row r="965" spans="17:19" x14ac:dyDescent="0.25">
      <c r="Q965" s="51" t="str">
        <f t="shared" si="15"/>
        <v/>
      </c>
      <c r="R965" s="51" t="str">
        <f>IF(M965="","",IF(AND(M965&lt;&gt;'Tabelas auxiliares'!$B$236,M965&lt;&gt;'Tabelas auxiliares'!$B$237,M965&lt;&gt;'Tabelas auxiliares'!$C$236,M965&lt;&gt;'Tabelas auxiliares'!$C$237),"FOLHA DE PESSOAL",IF(Q965='Tabelas auxiliares'!$A$237,"CUSTEIO",IF(Q965='Tabelas auxiliares'!$A$236,"INVESTIMENTO","ERRO - VERIFICAR"))))</f>
        <v/>
      </c>
      <c r="S965" s="66"/>
    </row>
    <row r="966" spans="17:19" x14ac:dyDescent="0.25">
      <c r="Q966" s="51" t="str">
        <f t="shared" si="15"/>
        <v/>
      </c>
      <c r="R966" s="51" t="str">
        <f>IF(M966="","",IF(AND(M966&lt;&gt;'Tabelas auxiliares'!$B$236,M966&lt;&gt;'Tabelas auxiliares'!$B$237,M966&lt;&gt;'Tabelas auxiliares'!$C$236,M966&lt;&gt;'Tabelas auxiliares'!$C$237),"FOLHA DE PESSOAL",IF(Q966='Tabelas auxiliares'!$A$237,"CUSTEIO",IF(Q966='Tabelas auxiliares'!$A$236,"INVESTIMENTO","ERRO - VERIFICAR"))))</f>
        <v/>
      </c>
      <c r="S966" s="66"/>
    </row>
    <row r="967" spans="17:19" x14ac:dyDescent="0.25">
      <c r="Q967" s="51" t="str">
        <f t="shared" si="15"/>
        <v/>
      </c>
      <c r="R967" s="51" t="str">
        <f>IF(M967="","",IF(AND(M967&lt;&gt;'Tabelas auxiliares'!$B$236,M967&lt;&gt;'Tabelas auxiliares'!$B$237,M967&lt;&gt;'Tabelas auxiliares'!$C$236,M967&lt;&gt;'Tabelas auxiliares'!$C$237),"FOLHA DE PESSOAL",IF(Q967='Tabelas auxiliares'!$A$237,"CUSTEIO",IF(Q967='Tabelas auxiliares'!$A$236,"INVESTIMENTO","ERRO - VERIFICAR"))))</f>
        <v/>
      </c>
      <c r="S967" s="66"/>
    </row>
    <row r="968" spans="17:19" x14ac:dyDescent="0.25">
      <c r="Q968" s="51" t="str">
        <f t="shared" si="15"/>
        <v/>
      </c>
      <c r="R968" s="51" t="str">
        <f>IF(M968="","",IF(AND(M968&lt;&gt;'Tabelas auxiliares'!$B$236,M968&lt;&gt;'Tabelas auxiliares'!$B$237,M968&lt;&gt;'Tabelas auxiliares'!$C$236,M968&lt;&gt;'Tabelas auxiliares'!$C$237),"FOLHA DE PESSOAL",IF(Q968='Tabelas auxiliares'!$A$237,"CUSTEIO",IF(Q968='Tabelas auxiliares'!$A$236,"INVESTIMENTO","ERRO - VERIFICAR"))))</f>
        <v/>
      </c>
      <c r="S968" s="66"/>
    </row>
    <row r="969" spans="17:19" x14ac:dyDescent="0.25">
      <c r="Q969" s="51" t="str">
        <f t="shared" si="15"/>
        <v/>
      </c>
      <c r="R969" s="51" t="str">
        <f>IF(M969="","",IF(AND(M969&lt;&gt;'Tabelas auxiliares'!$B$236,M969&lt;&gt;'Tabelas auxiliares'!$B$237,M969&lt;&gt;'Tabelas auxiliares'!$C$236,M969&lt;&gt;'Tabelas auxiliares'!$C$237),"FOLHA DE PESSOAL",IF(Q969='Tabelas auxiliares'!$A$237,"CUSTEIO",IF(Q969='Tabelas auxiliares'!$A$236,"INVESTIMENTO","ERRO - VERIFICAR"))))</f>
        <v/>
      </c>
      <c r="S969" s="66"/>
    </row>
    <row r="970" spans="17:19" x14ac:dyDescent="0.25">
      <c r="Q970" s="51" t="str">
        <f t="shared" si="15"/>
        <v/>
      </c>
      <c r="R970" s="51" t="str">
        <f>IF(M970="","",IF(AND(M970&lt;&gt;'Tabelas auxiliares'!$B$236,M970&lt;&gt;'Tabelas auxiliares'!$B$237,M970&lt;&gt;'Tabelas auxiliares'!$C$236,M970&lt;&gt;'Tabelas auxiliares'!$C$237),"FOLHA DE PESSOAL",IF(Q970='Tabelas auxiliares'!$A$237,"CUSTEIO",IF(Q970='Tabelas auxiliares'!$A$236,"INVESTIMENTO","ERRO - VERIFICAR"))))</f>
        <v/>
      </c>
      <c r="S970" s="66"/>
    </row>
    <row r="971" spans="17:19" x14ac:dyDescent="0.25">
      <c r="Q971" s="51" t="str">
        <f t="shared" si="15"/>
        <v/>
      </c>
      <c r="R971" s="51" t="str">
        <f>IF(M971="","",IF(AND(M971&lt;&gt;'Tabelas auxiliares'!$B$236,M971&lt;&gt;'Tabelas auxiliares'!$B$237,M971&lt;&gt;'Tabelas auxiliares'!$C$236,M971&lt;&gt;'Tabelas auxiliares'!$C$237),"FOLHA DE PESSOAL",IF(Q971='Tabelas auxiliares'!$A$237,"CUSTEIO",IF(Q971='Tabelas auxiliares'!$A$236,"INVESTIMENTO","ERRO - VERIFICAR"))))</f>
        <v/>
      </c>
      <c r="S971" s="66"/>
    </row>
    <row r="972" spans="17:19" x14ac:dyDescent="0.25">
      <c r="Q972" s="51" t="str">
        <f t="shared" si="15"/>
        <v/>
      </c>
      <c r="R972" s="51" t="str">
        <f>IF(M972="","",IF(AND(M972&lt;&gt;'Tabelas auxiliares'!$B$236,M972&lt;&gt;'Tabelas auxiliares'!$B$237,M972&lt;&gt;'Tabelas auxiliares'!$C$236,M972&lt;&gt;'Tabelas auxiliares'!$C$237),"FOLHA DE PESSOAL",IF(Q972='Tabelas auxiliares'!$A$237,"CUSTEIO",IF(Q972='Tabelas auxiliares'!$A$236,"INVESTIMENTO","ERRO - VERIFICAR"))))</f>
        <v/>
      </c>
      <c r="S972" s="66"/>
    </row>
    <row r="973" spans="17:19" x14ac:dyDescent="0.25">
      <c r="Q973" s="51" t="str">
        <f t="shared" si="15"/>
        <v/>
      </c>
      <c r="R973" s="51" t="str">
        <f>IF(M973="","",IF(AND(M973&lt;&gt;'Tabelas auxiliares'!$B$236,M973&lt;&gt;'Tabelas auxiliares'!$B$237,M973&lt;&gt;'Tabelas auxiliares'!$C$236,M973&lt;&gt;'Tabelas auxiliares'!$C$237),"FOLHA DE PESSOAL",IF(Q973='Tabelas auxiliares'!$A$237,"CUSTEIO",IF(Q973='Tabelas auxiliares'!$A$236,"INVESTIMENTO","ERRO - VERIFICAR"))))</f>
        <v/>
      </c>
      <c r="S973" s="66"/>
    </row>
    <row r="974" spans="17:19" x14ac:dyDescent="0.25">
      <c r="Q974" s="51" t="str">
        <f t="shared" si="15"/>
        <v/>
      </c>
      <c r="R974" s="51" t="str">
        <f>IF(M974="","",IF(AND(M974&lt;&gt;'Tabelas auxiliares'!$B$236,M974&lt;&gt;'Tabelas auxiliares'!$B$237,M974&lt;&gt;'Tabelas auxiliares'!$C$236,M974&lt;&gt;'Tabelas auxiliares'!$C$237),"FOLHA DE PESSOAL",IF(Q974='Tabelas auxiliares'!$A$237,"CUSTEIO",IF(Q974='Tabelas auxiliares'!$A$236,"INVESTIMENTO","ERRO - VERIFICAR"))))</f>
        <v/>
      </c>
      <c r="S974" s="66"/>
    </row>
    <row r="975" spans="17:19" x14ac:dyDescent="0.25">
      <c r="Q975" s="51" t="str">
        <f t="shared" si="15"/>
        <v/>
      </c>
      <c r="R975" s="51" t="str">
        <f>IF(M975="","",IF(AND(M975&lt;&gt;'Tabelas auxiliares'!$B$236,M975&lt;&gt;'Tabelas auxiliares'!$B$237,M975&lt;&gt;'Tabelas auxiliares'!$C$236,M975&lt;&gt;'Tabelas auxiliares'!$C$237),"FOLHA DE PESSOAL",IF(Q975='Tabelas auxiliares'!$A$237,"CUSTEIO",IF(Q975='Tabelas auxiliares'!$A$236,"INVESTIMENTO","ERRO - VERIFICAR"))))</f>
        <v/>
      </c>
      <c r="S975" s="66"/>
    </row>
    <row r="976" spans="17:19" x14ac:dyDescent="0.25">
      <c r="Q976" s="51" t="str">
        <f t="shared" si="15"/>
        <v/>
      </c>
      <c r="R976" s="51" t="str">
        <f>IF(M976="","",IF(AND(M976&lt;&gt;'Tabelas auxiliares'!$B$236,M976&lt;&gt;'Tabelas auxiliares'!$B$237,M976&lt;&gt;'Tabelas auxiliares'!$C$236,M976&lt;&gt;'Tabelas auxiliares'!$C$237),"FOLHA DE PESSOAL",IF(Q976='Tabelas auxiliares'!$A$237,"CUSTEIO",IF(Q976='Tabelas auxiliares'!$A$236,"INVESTIMENTO","ERRO - VERIFICAR"))))</f>
        <v/>
      </c>
      <c r="S976" s="66"/>
    </row>
    <row r="977" spans="17:19" x14ac:dyDescent="0.25">
      <c r="Q977" s="51" t="str">
        <f t="shared" si="15"/>
        <v/>
      </c>
      <c r="R977" s="51" t="str">
        <f>IF(M977="","",IF(AND(M977&lt;&gt;'Tabelas auxiliares'!$B$236,M977&lt;&gt;'Tabelas auxiliares'!$B$237,M977&lt;&gt;'Tabelas auxiliares'!$C$236,M977&lt;&gt;'Tabelas auxiliares'!$C$237),"FOLHA DE PESSOAL",IF(Q977='Tabelas auxiliares'!$A$237,"CUSTEIO",IF(Q977='Tabelas auxiliares'!$A$236,"INVESTIMENTO","ERRO - VERIFICAR"))))</f>
        <v/>
      </c>
      <c r="S977" s="66"/>
    </row>
    <row r="978" spans="17:19" x14ac:dyDescent="0.25">
      <c r="Q978" s="51" t="str">
        <f t="shared" si="15"/>
        <v/>
      </c>
      <c r="R978" s="51" t="str">
        <f>IF(M978="","",IF(AND(M978&lt;&gt;'Tabelas auxiliares'!$B$236,M978&lt;&gt;'Tabelas auxiliares'!$B$237,M978&lt;&gt;'Tabelas auxiliares'!$C$236,M978&lt;&gt;'Tabelas auxiliares'!$C$237),"FOLHA DE PESSOAL",IF(Q978='Tabelas auxiliares'!$A$237,"CUSTEIO",IF(Q978='Tabelas auxiliares'!$A$236,"INVESTIMENTO","ERRO - VERIFICAR"))))</f>
        <v/>
      </c>
      <c r="S978" s="66"/>
    </row>
    <row r="979" spans="17:19" x14ac:dyDescent="0.25">
      <c r="Q979" s="51" t="str">
        <f t="shared" si="15"/>
        <v/>
      </c>
      <c r="R979" s="51" t="str">
        <f>IF(M979="","",IF(AND(M979&lt;&gt;'Tabelas auxiliares'!$B$236,M979&lt;&gt;'Tabelas auxiliares'!$B$237,M979&lt;&gt;'Tabelas auxiliares'!$C$236,M979&lt;&gt;'Tabelas auxiliares'!$C$237),"FOLHA DE PESSOAL",IF(Q979='Tabelas auxiliares'!$A$237,"CUSTEIO",IF(Q979='Tabelas auxiliares'!$A$236,"INVESTIMENTO","ERRO - VERIFICAR"))))</f>
        <v/>
      </c>
      <c r="S979" s="66"/>
    </row>
    <row r="980" spans="17:19" x14ac:dyDescent="0.25">
      <c r="Q980" s="51" t="str">
        <f t="shared" si="15"/>
        <v/>
      </c>
      <c r="R980" s="51" t="str">
        <f>IF(M980="","",IF(AND(M980&lt;&gt;'Tabelas auxiliares'!$B$236,M980&lt;&gt;'Tabelas auxiliares'!$B$237,M980&lt;&gt;'Tabelas auxiliares'!$C$236,M980&lt;&gt;'Tabelas auxiliares'!$C$237),"FOLHA DE PESSOAL",IF(Q980='Tabelas auxiliares'!$A$237,"CUSTEIO",IF(Q980='Tabelas auxiliares'!$A$236,"INVESTIMENTO","ERRO - VERIFICAR"))))</f>
        <v/>
      </c>
      <c r="S980" s="66"/>
    </row>
    <row r="981" spans="17:19" x14ac:dyDescent="0.25">
      <c r="Q981" s="51" t="str">
        <f t="shared" si="15"/>
        <v/>
      </c>
      <c r="R981" s="51" t="str">
        <f>IF(M981="","",IF(AND(M981&lt;&gt;'Tabelas auxiliares'!$B$236,M981&lt;&gt;'Tabelas auxiliares'!$B$237,M981&lt;&gt;'Tabelas auxiliares'!$C$236,M981&lt;&gt;'Tabelas auxiliares'!$C$237),"FOLHA DE PESSOAL",IF(Q981='Tabelas auxiliares'!$A$237,"CUSTEIO",IF(Q981='Tabelas auxiliares'!$A$236,"INVESTIMENTO","ERRO - VERIFICAR"))))</f>
        <v/>
      </c>
      <c r="S981" s="66"/>
    </row>
    <row r="982" spans="17:19" x14ac:dyDescent="0.25">
      <c r="Q982" s="51" t="str">
        <f t="shared" si="15"/>
        <v/>
      </c>
      <c r="R982" s="51" t="str">
        <f>IF(M982="","",IF(AND(M982&lt;&gt;'Tabelas auxiliares'!$B$236,M982&lt;&gt;'Tabelas auxiliares'!$B$237,M982&lt;&gt;'Tabelas auxiliares'!$C$236,M982&lt;&gt;'Tabelas auxiliares'!$C$237),"FOLHA DE PESSOAL",IF(Q982='Tabelas auxiliares'!$A$237,"CUSTEIO",IF(Q982='Tabelas auxiliares'!$A$236,"INVESTIMENTO","ERRO - VERIFICAR"))))</f>
        <v/>
      </c>
      <c r="S982" s="66"/>
    </row>
    <row r="983" spans="17:19" x14ac:dyDescent="0.25">
      <c r="Q983" s="51" t="str">
        <f t="shared" si="15"/>
        <v/>
      </c>
      <c r="R983" s="51" t="str">
        <f>IF(M983="","",IF(AND(M983&lt;&gt;'Tabelas auxiliares'!$B$236,M983&lt;&gt;'Tabelas auxiliares'!$B$237,M983&lt;&gt;'Tabelas auxiliares'!$C$236,M983&lt;&gt;'Tabelas auxiliares'!$C$237),"FOLHA DE PESSOAL",IF(Q983='Tabelas auxiliares'!$A$237,"CUSTEIO",IF(Q983='Tabelas auxiliares'!$A$236,"INVESTIMENTO","ERRO - VERIFICAR"))))</f>
        <v/>
      </c>
      <c r="S983" s="66"/>
    </row>
    <row r="984" spans="17:19" x14ac:dyDescent="0.25">
      <c r="Q984" s="51" t="str">
        <f t="shared" si="15"/>
        <v/>
      </c>
      <c r="R984" s="51" t="str">
        <f>IF(M984="","",IF(AND(M984&lt;&gt;'Tabelas auxiliares'!$B$236,M984&lt;&gt;'Tabelas auxiliares'!$B$237,M984&lt;&gt;'Tabelas auxiliares'!$C$236,M984&lt;&gt;'Tabelas auxiliares'!$C$237),"FOLHA DE PESSOAL",IF(Q984='Tabelas auxiliares'!$A$237,"CUSTEIO",IF(Q984='Tabelas auxiliares'!$A$236,"INVESTIMENTO","ERRO - VERIFICAR"))))</f>
        <v/>
      </c>
      <c r="S984" s="66"/>
    </row>
    <row r="985" spans="17:19" x14ac:dyDescent="0.25">
      <c r="Q985" s="51" t="str">
        <f t="shared" si="15"/>
        <v/>
      </c>
      <c r="R985" s="51" t="str">
        <f>IF(M985="","",IF(AND(M985&lt;&gt;'Tabelas auxiliares'!$B$236,M985&lt;&gt;'Tabelas auxiliares'!$B$237,M985&lt;&gt;'Tabelas auxiliares'!$C$236,M985&lt;&gt;'Tabelas auxiliares'!$C$237),"FOLHA DE PESSOAL",IF(Q985='Tabelas auxiliares'!$A$237,"CUSTEIO",IF(Q985='Tabelas auxiliares'!$A$236,"INVESTIMENTO","ERRO - VERIFICAR"))))</f>
        <v/>
      </c>
      <c r="S985" s="66"/>
    </row>
    <row r="986" spans="17:19" x14ac:dyDescent="0.25">
      <c r="Q986" s="51" t="str">
        <f t="shared" si="15"/>
        <v/>
      </c>
      <c r="R986" s="51" t="str">
        <f>IF(M986="","",IF(AND(M986&lt;&gt;'Tabelas auxiliares'!$B$236,M986&lt;&gt;'Tabelas auxiliares'!$B$237,M986&lt;&gt;'Tabelas auxiliares'!$C$236,M986&lt;&gt;'Tabelas auxiliares'!$C$237),"FOLHA DE PESSOAL",IF(Q986='Tabelas auxiliares'!$A$237,"CUSTEIO",IF(Q986='Tabelas auxiliares'!$A$236,"INVESTIMENTO","ERRO - VERIFICAR"))))</f>
        <v/>
      </c>
      <c r="S986" s="66"/>
    </row>
    <row r="987" spans="17:19" x14ac:dyDescent="0.25">
      <c r="Q987" s="51" t="str">
        <f t="shared" si="15"/>
        <v/>
      </c>
      <c r="R987" s="51" t="str">
        <f>IF(M987="","",IF(AND(M987&lt;&gt;'Tabelas auxiliares'!$B$236,M987&lt;&gt;'Tabelas auxiliares'!$B$237,M987&lt;&gt;'Tabelas auxiliares'!$C$236,M987&lt;&gt;'Tabelas auxiliares'!$C$237),"FOLHA DE PESSOAL",IF(Q987='Tabelas auxiliares'!$A$237,"CUSTEIO",IF(Q987='Tabelas auxiliares'!$A$236,"INVESTIMENTO","ERRO - VERIFICAR"))))</f>
        <v/>
      </c>
      <c r="S987" s="66"/>
    </row>
    <row r="988" spans="17:19" x14ac:dyDescent="0.25">
      <c r="Q988" s="51" t="str">
        <f t="shared" si="15"/>
        <v/>
      </c>
      <c r="R988" s="51" t="str">
        <f>IF(M988="","",IF(AND(M988&lt;&gt;'Tabelas auxiliares'!$B$236,M988&lt;&gt;'Tabelas auxiliares'!$B$237,M988&lt;&gt;'Tabelas auxiliares'!$C$236,M988&lt;&gt;'Tabelas auxiliares'!$C$237),"FOLHA DE PESSOAL",IF(Q988='Tabelas auxiliares'!$A$237,"CUSTEIO",IF(Q988='Tabelas auxiliares'!$A$236,"INVESTIMENTO","ERRO - VERIFICAR"))))</f>
        <v/>
      </c>
      <c r="S988" s="66"/>
    </row>
    <row r="989" spans="17:19" x14ac:dyDescent="0.25">
      <c r="Q989" s="51" t="str">
        <f t="shared" si="15"/>
        <v/>
      </c>
      <c r="R989" s="51" t="str">
        <f>IF(M989="","",IF(AND(M989&lt;&gt;'Tabelas auxiliares'!$B$236,M989&lt;&gt;'Tabelas auxiliares'!$B$237,M989&lt;&gt;'Tabelas auxiliares'!$C$236,M989&lt;&gt;'Tabelas auxiliares'!$C$237),"FOLHA DE PESSOAL",IF(Q989='Tabelas auxiliares'!$A$237,"CUSTEIO",IF(Q989='Tabelas auxiliares'!$A$236,"INVESTIMENTO","ERRO - VERIFICAR"))))</f>
        <v/>
      </c>
      <c r="S989" s="66"/>
    </row>
    <row r="990" spans="17:19" x14ac:dyDescent="0.25">
      <c r="Q990" s="51" t="str">
        <f t="shared" si="15"/>
        <v/>
      </c>
      <c r="R990" s="51" t="str">
        <f>IF(M990="","",IF(AND(M990&lt;&gt;'Tabelas auxiliares'!$B$236,M990&lt;&gt;'Tabelas auxiliares'!$B$237,M990&lt;&gt;'Tabelas auxiliares'!$C$236,M990&lt;&gt;'Tabelas auxiliares'!$C$237),"FOLHA DE PESSOAL",IF(Q990='Tabelas auxiliares'!$A$237,"CUSTEIO",IF(Q990='Tabelas auxiliares'!$A$236,"INVESTIMENTO","ERRO - VERIFICAR"))))</f>
        <v/>
      </c>
      <c r="S990" s="66"/>
    </row>
    <row r="991" spans="17:19" x14ac:dyDescent="0.25">
      <c r="Q991" s="51" t="str">
        <f t="shared" si="15"/>
        <v/>
      </c>
      <c r="R991" s="51" t="str">
        <f>IF(M991="","",IF(AND(M991&lt;&gt;'Tabelas auxiliares'!$B$236,M991&lt;&gt;'Tabelas auxiliares'!$B$237,M991&lt;&gt;'Tabelas auxiliares'!$C$236,M991&lt;&gt;'Tabelas auxiliares'!$C$237),"FOLHA DE PESSOAL",IF(Q991='Tabelas auxiliares'!$A$237,"CUSTEIO",IF(Q991='Tabelas auxiliares'!$A$236,"INVESTIMENTO","ERRO - VERIFICAR"))))</f>
        <v/>
      </c>
      <c r="S991" s="66"/>
    </row>
    <row r="992" spans="17:19" x14ac:dyDescent="0.25">
      <c r="Q992" s="51" t="str">
        <f t="shared" si="15"/>
        <v/>
      </c>
      <c r="R992" s="51" t="str">
        <f>IF(M992="","",IF(AND(M992&lt;&gt;'Tabelas auxiliares'!$B$236,M992&lt;&gt;'Tabelas auxiliares'!$B$237,M992&lt;&gt;'Tabelas auxiliares'!$C$236,M992&lt;&gt;'Tabelas auxiliares'!$C$237),"FOLHA DE PESSOAL",IF(Q992='Tabelas auxiliares'!$A$237,"CUSTEIO",IF(Q992='Tabelas auxiliares'!$A$236,"INVESTIMENTO","ERRO - VERIFICAR"))))</f>
        <v/>
      </c>
      <c r="S992" s="66"/>
    </row>
    <row r="993" spans="1:22" x14ac:dyDescent="0.25">
      <c r="Q993" s="51" t="str">
        <f t="shared" si="15"/>
        <v/>
      </c>
      <c r="R993" s="51" t="str">
        <f>IF(M993="","",IF(AND(M993&lt;&gt;'Tabelas auxiliares'!$B$236,M993&lt;&gt;'Tabelas auxiliares'!$B$237,M993&lt;&gt;'Tabelas auxiliares'!$C$236,M993&lt;&gt;'Tabelas auxiliares'!$C$237),"FOLHA DE PESSOAL",IF(Q993='Tabelas auxiliares'!$A$237,"CUSTEIO",IF(Q993='Tabelas auxiliares'!$A$236,"INVESTIMENTO","ERRO - VERIFICAR"))))</f>
        <v/>
      </c>
      <c r="S993" s="66"/>
    </row>
    <row r="994" spans="1:22" x14ac:dyDescent="0.25">
      <c r="Q994" s="51" t="str">
        <f t="shared" si="15"/>
        <v/>
      </c>
      <c r="R994" s="51" t="str">
        <f>IF(M994="","",IF(AND(M994&lt;&gt;'Tabelas auxiliares'!$B$236,M994&lt;&gt;'Tabelas auxiliares'!$B$237,M994&lt;&gt;'Tabelas auxiliares'!$C$236,M994&lt;&gt;'Tabelas auxiliares'!$C$237),"FOLHA DE PESSOAL",IF(Q994='Tabelas auxiliares'!$A$237,"CUSTEIO",IF(Q994='Tabelas auxiliares'!$A$236,"INVESTIMENTO","ERRO - VERIFICAR"))))</f>
        <v/>
      </c>
      <c r="S994" s="66"/>
    </row>
    <row r="995" spans="1:22" x14ac:dyDescent="0.25">
      <c r="Q995" s="51" t="str">
        <f t="shared" si="15"/>
        <v/>
      </c>
      <c r="R995" s="51" t="str">
        <f>IF(M995="","",IF(AND(M995&lt;&gt;'Tabelas auxiliares'!$B$236,M995&lt;&gt;'Tabelas auxiliares'!$B$237,M995&lt;&gt;'Tabelas auxiliares'!$C$236,M995&lt;&gt;'Tabelas auxiliares'!$C$237),"FOLHA DE PESSOAL",IF(Q995='Tabelas auxiliares'!$A$237,"CUSTEIO",IF(Q995='Tabelas auxiliares'!$A$236,"INVESTIMENTO","ERRO - VERIFICAR"))))</f>
        <v/>
      </c>
      <c r="S995" s="66"/>
    </row>
    <row r="996" spans="1:22" x14ac:dyDescent="0.25">
      <c r="Q996" s="51" t="str">
        <f t="shared" si="15"/>
        <v/>
      </c>
      <c r="R996" s="51" t="str">
        <f>IF(M996="","",IF(AND(M996&lt;&gt;'Tabelas auxiliares'!$B$236,M996&lt;&gt;'Tabelas auxiliares'!$B$237,M996&lt;&gt;'Tabelas auxiliares'!$C$236,M996&lt;&gt;'Tabelas auxiliares'!$C$237),"FOLHA DE PESSOAL",IF(Q996='Tabelas auxiliares'!$A$237,"CUSTEIO",IF(Q996='Tabelas auxiliares'!$A$236,"INVESTIMENTO","ERRO - VERIFICAR"))))</f>
        <v/>
      </c>
      <c r="S996" s="66"/>
    </row>
    <row r="997" spans="1:22" x14ac:dyDescent="0.25">
      <c r="Q997" s="51" t="str">
        <f t="shared" si="15"/>
        <v/>
      </c>
      <c r="R997" s="51" t="str">
        <f>IF(M997="","",IF(AND(M997&lt;&gt;'Tabelas auxiliares'!$B$236,M997&lt;&gt;'Tabelas auxiliares'!$B$237,M997&lt;&gt;'Tabelas auxiliares'!$C$236,M997&lt;&gt;'Tabelas auxiliares'!$C$237),"FOLHA DE PESSOAL",IF(Q997='Tabelas auxiliares'!$A$237,"CUSTEIO",IF(Q997='Tabelas auxiliares'!$A$236,"INVESTIMENTO","ERRO - VERIFICAR"))))</f>
        <v/>
      </c>
      <c r="S997" s="66"/>
    </row>
    <row r="998" spans="1:22" x14ac:dyDescent="0.25">
      <c r="Q998" s="51" t="str">
        <f t="shared" si="15"/>
        <v/>
      </c>
      <c r="R998" s="51" t="str">
        <f>IF(M998="","",IF(AND(M998&lt;&gt;'Tabelas auxiliares'!$B$236,M998&lt;&gt;'Tabelas auxiliares'!$B$237,M998&lt;&gt;'Tabelas auxiliares'!$C$236,M998&lt;&gt;'Tabelas auxiliares'!$C$237),"FOLHA DE PESSOAL",IF(Q998='Tabelas auxiliares'!$A$237,"CUSTEIO",IF(Q998='Tabelas auxiliares'!$A$236,"INVESTIMENTO","ERRO - VERIFICAR"))))</f>
        <v/>
      </c>
      <c r="S998" s="66"/>
    </row>
    <row r="999" spans="1:22" x14ac:dyDescent="0.25">
      <c r="Q999" s="51" t="str">
        <f t="shared" si="15"/>
        <v/>
      </c>
      <c r="R999" s="51" t="str">
        <f>IF(M999="","",IF(AND(M999&lt;&gt;'Tabelas auxiliares'!$B$236,M999&lt;&gt;'Tabelas auxiliares'!$B$237,M999&lt;&gt;'Tabelas auxiliares'!$C$236,M999&lt;&gt;'Tabelas auxiliares'!$C$237),"FOLHA DE PESSOAL",IF(Q999='Tabelas auxiliares'!$A$237,"CUSTEIO",IF(Q999='Tabelas auxiliares'!$A$236,"INVESTIMENTO","ERRO - VERIFICAR"))))</f>
        <v/>
      </c>
      <c r="S999" s="66"/>
    </row>
    <row r="1000" spans="1:22" x14ac:dyDescent="0.25">
      <c r="Q1000" s="51" t="str">
        <f t="shared" si="15"/>
        <v/>
      </c>
      <c r="R1000" s="51" t="str">
        <f>IF(M1000="","",IF(AND(M1000&lt;&gt;'Tabelas auxiliares'!$B$236,M1000&lt;&gt;'Tabelas auxiliares'!$B$237,M1000&lt;&gt;'Tabelas auxiliares'!$C$236,M1000&lt;&gt;'Tabelas auxiliares'!$C$237),"FOLHA DE PESSOAL",IF(Q1000='Tabelas auxiliares'!$A$237,"CUSTEIO",IF(Q1000='Tabelas auxiliares'!$A$236,"INVESTIMENTO","ERRO - VERIFICAR"))))</f>
        <v/>
      </c>
      <c r="S1000" s="66"/>
    </row>
    <row r="1001" spans="1:22" x14ac:dyDescent="0.25">
      <c r="A1001" s="57"/>
      <c r="B1001" s="57"/>
      <c r="C1001" s="57"/>
      <c r="D1001" s="57"/>
      <c r="E1001" s="57"/>
      <c r="F1001" s="57"/>
      <c r="G1001" s="57"/>
      <c r="H1001" s="57"/>
      <c r="I1001" s="57"/>
      <c r="J1001" s="57"/>
      <c r="K1001" s="57"/>
      <c r="L1001" s="57" t="s">
        <v>98</v>
      </c>
      <c r="M1001" s="57"/>
      <c r="N1001" s="57"/>
      <c r="O1001" s="57"/>
      <c r="P1001" s="57"/>
      <c r="Q1001" s="57"/>
      <c r="R1001" s="57"/>
      <c r="S1001" s="56">
        <f>SUBTOTAL(9,S4:S1000)</f>
        <v>37630399.04999999</v>
      </c>
      <c r="T1001" s="56">
        <f t="shared" ref="T1001:V1001" si="16">SUBTOTAL(9,T4:T1000)</f>
        <v>7381924.29</v>
      </c>
      <c r="U1001" s="56">
        <f t="shared" si="16"/>
        <v>367836.45</v>
      </c>
      <c r="V1001" s="56">
        <f t="shared" si="16"/>
        <v>29809052.07</v>
      </c>
    </row>
  </sheetData>
  <sheetProtection algorithmName="SHA-512" hashValue="ZGgzQ6FPk3w6QlesUiHgHt0xZK8CX1n2N6kXqFFEFurPV1Eq3OIXpJainFHwEYBbL+VVI7nSA0f3qbY5Pmxxeg==" saltValue="r2y+aVjTrEFeZ3b7G2dKvA==" spinCount="100000" sheet="1" autoFilter="0"/>
  <autoFilter ref="A3:V3"/>
  <mergeCells count="1">
    <mergeCell ref="A1:B2"/>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37"/>
  <sheetViews>
    <sheetView topLeftCell="A221" workbookViewId="0">
      <selection activeCell="C237" sqref="C237"/>
    </sheetView>
  </sheetViews>
  <sheetFormatPr defaultRowHeight="15" x14ac:dyDescent="0.25"/>
  <cols>
    <col min="1" max="1" width="7.5703125" customWidth="1"/>
    <col min="2" max="2" width="55.85546875" customWidth="1"/>
    <col min="3" max="3" width="73.28515625" customWidth="1"/>
    <col min="4" max="4" width="18" customWidth="1"/>
    <col min="5" max="5" width="15.28515625" customWidth="1"/>
  </cols>
  <sheetData>
    <row r="3" spans="1:3" x14ac:dyDescent="0.25">
      <c r="A3" s="3" t="s">
        <v>15</v>
      </c>
      <c r="B3" s="3" t="s">
        <v>16</v>
      </c>
      <c r="C3" t="str">
        <f>CONCATENATE(A3," -&gt; ",B3)</f>
        <v>A0 -&gt; PROPES - PRÓ-REITORIA DE PESQUISA / CEM</v>
      </c>
    </row>
    <row r="4" spans="1:3" x14ac:dyDescent="0.25">
      <c r="A4" s="12" t="s">
        <v>21</v>
      </c>
      <c r="B4" s="12" t="s">
        <v>22</v>
      </c>
      <c r="C4" t="str">
        <f t="shared" ref="C4:C61" si="0">CONCATENATE(A4," -&gt; ",B4)</f>
        <v>A1 -&gt; NÚCLEOS ESTRATÉGICOS</v>
      </c>
    </row>
    <row r="5" spans="1:3" x14ac:dyDescent="0.25">
      <c r="A5" s="12" t="s">
        <v>295</v>
      </c>
      <c r="B5" s="12" t="s">
        <v>311</v>
      </c>
      <c r="C5" t="str">
        <f t="shared" si="0"/>
        <v>A8 -&gt; PROPES - TRI</v>
      </c>
    </row>
    <row r="6" spans="1:3" x14ac:dyDescent="0.25">
      <c r="A6" s="12" t="s">
        <v>17</v>
      </c>
      <c r="B6" s="12" t="s">
        <v>18</v>
      </c>
      <c r="C6" t="str">
        <f t="shared" si="0"/>
        <v>B0 -&gt; GABINETE REITORIA</v>
      </c>
    </row>
    <row r="7" spans="1:3" x14ac:dyDescent="0.25">
      <c r="A7" s="12" t="s">
        <v>19</v>
      </c>
      <c r="B7" s="12" t="s">
        <v>20</v>
      </c>
      <c r="C7" t="str">
        <f t="shared" si="0"/>
        <v>B1 -&gt; AUDIN - AUDITORIA INTERNA</v>
      </c>
    </row>
    <row r="8" spans="1:3" x14ac:dyDescent="0.25">
      <c r="A8" s="12" t="s">
        <v>23</v>
      </c>
      <c r="B8" s="12" t="s">
        <v>24</v>
      </c>
      <c r="C8" t="str">
        <f t="shared" si="0"/>
        <v>B3 -&gt; PF - PROCURADORIA FEDERAL</v>
      </c>
    </row>
    <row r="9" spans="1:3" x14ac:dyDescent="0.25">
      <c r="A9" s="12" t="s">
        <v>94</v>
      </c>
      <c r="B9" s="12" t="s">
        <v>95</v>
      </c>
      <c r="C9" t="str">
        <f t="shared" si="0"/>
        <v>B4 -&gt; Projetos TRANSVERSAIS</v>
      </c>
    </row>
    <row r="10" spans="1:3" x14ac:dyDescent="0.25">
      <c r="A10" s="12" t="s">
        <v>839</v>
      </c>
      <c r="B10" s="12" t="s">
        <v>854</v>
      </c>
      <c r="C10" t="str">
        <f t="shared" si="0"/>
        <v>B8 -&gt; GABINETE REITORIA - TRI</v>
      </c>
    </row>
    <row r="11" spans="1:3" x14ac:dyDescent="0.25">
      <c r="A11" s="12" t="s">
        <v>25</v>
      </c>
      <c r="B11" s="12" t="s">
        <v>26</v>
      </c>
      <c r="C11" t="str">
        <f t="shared" si="0"/>
        <v>C0 -&gt; SG - SECRETARIA GERAL</v>
      </c>
    </row>
    <row r="12" spans="1:3" x14ac:dyDescent="0.25">
      <c r="A12" s="12" t="s">
        <v>27</v>
      </c>
      <c r="B12" s="12" t="s">
        <v>28</v>
      </c>
      <c r="C12" t="str">
        <f t="shared" si="0"/>
        <v>D0 -&gt; ACI - ASSESSORIA DE COMUNICAÇÃO E IMPRENSA</v>
      </c>
    </row>
    <row r="13" spans="1:3" x14ac:dyDescent="0.25">
      <c r="A13" s="12" t="s">
        <v>31</v>
      </c>
      <c r="B13" s="12" t="s">
        <v>32</v>
      </c>
      <c r="C13" t="str">
        <f t="shared" si="0"/>
        <v>D2 -&gt; ACI - SERVIÇOS GRÁFICOS * D.U.C</v>
      </c>
    </row>
    <row r="14" spans="1:3" x14ac:dyDescent="0.25">
      <c r="A14" s="12" t="s">
        <v>33</v>
      </c>
      <c r="B14" s="12" t="s">
        <v>34</v>
      </c>
      <c r="C14" t="str">
        <f t="shared" si="0"/>
        <v>D3 -&gt; ACI - SERVIÇOS DE TRADUÇÃO * D.U.C</v>
      </c>
    </row>
    <row r="15" spans="1:3" x14ac:dyDescent="0.25">
      <c r="A15" s="12" t="s">
        <v>35</v>
      </c>
      <c r="B15" s="12" t="s">
        <v>36</v>
      </c>
      <c r="C15" t="str">
        <f t="shared" si="0"/>
        <v>E0 -&gt; PU - PREFEITURA UNIVERSITÁRIA</v>
      </c>
    </row>
    <row r="16" spans="1:3" x14ac:dyDescent="0.25">
      <c r="A16" s="12" t="s">
        <v>37</v>
      </c>
      <c r="B16" s="12" t="s">
        <v>38</v>
      </c>
      <c r="C16" t="str">
        <f t="shared" si="0"/>
        <v>E1 -&gt; PU - MATERIAL DE EXPEDIENTE * D.U.C</v>
      </c>
    </row>
    <row r="17" spans="1:3" x14ac:dyDescent="0.25">
      <c r="A17" s="12" t="s">
        <v>158</v>
      </c>
      <c r="B17" s="12" t="s">
        <v>162</v>
      </c>
      <c r="C17" t="str">
        <f t="shared" si="0"/>
        <v>E2 -&gt; PU - MOBILIÁRIOS * D.U.C</v>
      </c>
    </row>
    <row r="18" spans="1:3" x14ac:dyDescent="0.25">
      <c r="A18" s="12" t="s">
        <v>161</v>
      </c>
      <c r="B18" s="12" t="s">
        <v>163</v>
      </c>
      <c r="C18" t="str">
        <f t="shared" si="0"/>
        <v>E3 -&gt; PU - INFRAESTRUTURA PREDIAL * D.U.C</v>
      </c>
    </row>
    <row r="19" spans="1:3" x14ac:dyDescent="0.25">
      <c r="A19" s="12" t="s">
        <v>39</v>
      </c>
      <c r="B19" s="12" t="s">
        <v>40</v>
      </c>
      <c r="C19" t="str">
        <f t="shared" si="0"/>
        <v>E4 -&gt; PU - LOCAÇÃO DE VEÍCULOS * D.U.C</v>
      </c>
    </row>
    <row r="20" spans="1:3" x14ac:dyDescent="0.25">
      <c r="A20" s="12" t="s">
        <v>29</v>
      </c>
      <c r="B20" s="12" t="s">
        <v>30</v>
      </c>
      <c r="C20" t="str">
        <f t="shared" si="0"/>
        <v>E5 -&gt; PU - BUFFET * D.U.C</v>
      </c>
    </row>
    <row r="21" spans="1:3" x14ac:dyDescent="0.25">
      <c r="A21" s="12" t="s">
        <v>41</v>
      </c>
      <c r="B21" s="12" t="s">
        <v>42</v>
      </c>
      <c r="C21" t="str">
        <f t="shared" si="0"/>
        <v>F0 -&gt; CECS - CENTRO DE ENG., MODELAGEM E CIÊNCIAS SOCIAIS APLICADAS</v>
      </c>
    </row>
    <row r="22" spans="1:3" x14ac:dyDescent="0.25">
      <c r="A22" s="12" t="s">
        <v>43</v>
      </c>
      <c r="B22" s="12" t="s">
        <v>44</v>
      </c>
      <c r="C22" t="str">
        <f t="shared" si="0"/>
        <v>F7 -&gt; CECS - COMPRAS COMPARTILHADAS</v>
      </c>
    </row>
    <row r="23" spans="1:3" x14ac:dyDescent="0.25">
      <c r="A23" s="12" t="s">
        <v>301</v>
      </c>
      <c r="B23" s="12" t="s">
        <v>298</v>
      </c>
      <c r="C23" t="str">
        <f t="shared" si="0"/>
        <v>F8 -&gt; CECS - TRI</v>
      </c>
    </row>
    <row r="24" spans="1:3" x14ac:dyDescent="0.25">
      <c r="A24" s="12" t="s">
        <v>294</v>
      </c>
      <c r="B24" s="12" t="s">
        <v>312</v>
      </c>
      <c r="C24" t="str">
        <f t="shared" si="0"/>
        <v>F9 -&gt; CECS - CONVÊNIOS/PARCERIAS</v>
      </c>
    </row>
    <row r="25" spans="1:3" x14ac:dyDescent="0.25">
      <c r="A25" s="12" t="s">
        <v>45</v>
      </c>
      <c r="B25" s="12" t="s">
        <v>46</v>
      </c>
      <c r="C25" t="str">
        <f t="shared" si="0"/>
        <v>G0 -&gt; CMCC - CENTRO DE MATEMÁTICA, COMPUTAÇÃO E COGNIÇÃO</v>
      </c>
    </row>
    <row r="26" spans="1:3" x14ac:dyDescent="0.25">
      <c r="A26" s="12" t="s">
        <v>47</v>
      </c>
      <c r="B26" s="12" t="s">
        <v>48</v>
      </c>
      <c r="C26" t="str">
        <f t="shared" si="0"/>
        <v>G7 -&gt; CMCC - COMPRAS COMPARTILHADAS</v>
      </c>
    </row>
    <row r="27" spans="1:3" x14ac:dyDescent="0.25">
      <c r="A27" s="12" t="s">
        <v>302</v>
      </c>
      <c r="B27" s="12" t="s">
        <v>299</v>
      </c>
      <c r="C27" t="str">
        <f t="shared" si="0"/>
        <v>G8 -&gt; CMCC - TRI</v>
      </c>
    </row>
    <row r="28" spans="1:3" x14ac:dyDescent="0.25">
      <c r="A28" s="12" t="s">
        <v>564</v>
      </c>
      <c r="B28" s="12" t="s">
        <v>565</v>
      </c>
      <c r="C28" t="str">
        <f t="shared" si="0"/>
        <v>G9 -&gt; CMCC - CONVÊNIOS/PARCERIAS</v>
      </c>
    </row>
    <row r="29" spans="1:3" x14ac:dyDescent="0.25">
      <c r="A29" s="12" t="s">
        <v>49</v>
      </c>
      <c r="B29" s="12" t="s">
        <v>50</v>
      </c>
      <c r="C29" t="str">
        <f t="shared" si="0"/>
        <v>H0 -&gt; CCNH - CENTRO DE CIÊNCIAS NATURAIS E HUMANAS</v>
      </c>
    </row>
    <row r="30" spans="1:3" x14ac:dyDescent="0.25">
      <c r="A30" s="12" t="s">
        <v>51</v>
      </c>
      <c r="B30" s="12" t="s">
        <v>52</v>
      </c>
      <c r="C30" t="str">
        <f t="shared" si="0"/>
        <v>H7 -&gt; CCNH - COMPRAS COMPARTILHADAS</v>
      </c>
    </row>
    <row r="31" spans="1:3" x14ac:dyDescent="0.25">
      <c r="A31" s="12" t="s">
        <v>303</v>
      </c>
      <c r="B31" s="12" t="s">
        <v>300</v>
      </c>
      <c r="C31" t="str">
        <f t="shared" si="0"/>
        <v>H8 -&gt; CCNH - TRI</v>
      </c>
    </row>
    <row r="32" spans="1:3" x14ac:dyDescent="0.25">
      <c r="A32" s="12" t="s">
        <v>566</v>
      </c>
      <c r="B32" s="12" t="s">
        <v>567</v>
      </c>
      <c r="C32" t="str">
        <f t="shared" si="0"/>
        <v>H9 -&gt; CCNH - CONVÊNIOS/PARCERIAS</v>
      </c>
    </row>
    <row r="33" spans="1:3" x14ac:dyDescent="0.25">
      <c r="A33" s="12" t="s">
        <v>53</v>
      </c>
      <c r="B33" s="12" t="s">
        <v>54</v>
      </c>
      <c r="C33" t="str">
        <f t="shared" si="0"/>
        <v>I0 -&gt; PROGRAD - PRÓ-REITORIA DE GRADUAÇÃO</v>
      </c>
    </row>
    <row r="34" spans="1:3" x14ac:dyDescent="0.25">
      <c r="A34" s="12" t="s">
        <v>304</v>
      </c>
      <c r="B34" s="12" t="s">
        <v>305</v>
      </c>
      <c r="C34" t="str">
        <f t="shared" si="0"/>
        <v>I8 -&gt; PROGRAD - TRI</v>
      </c>
    </row>
    <row r="35" spans="1:3" x14ac:dyDescent="0.25">
      <c r="A35" s="12" t="s">
        <v>55</v>
      </c>
      <c r="B35" s="12" t="s">
        <v>56</v>
      </c>
      <c r="C35" t="str">
        <f t="shared" si="0"/>
        <v>J0 -&gt; PROEC - PRÓ-REITORIA DE EXTENSÃO E CULTURA</v>
      </c>
    </row>
    <row r="36" spans="1:3" x14ac:dyDescent="0.25">
      <c r="A36" s="12" t="s">
        <v>57</v>
      </c>
      <c r="B36" s="12" t="s">
        <v>58</v>
      </c>
      <c r="C36" t="str">
        <f t="shared" si="0"/>
        <v>J1 -&gt; EDITORA DA UFABC</v>
      </c>
    </row>
    <row r="37" spans="1:3" x14ac:dyDescent="0.25">
      <c r="A37" s="12" t="s">
        <v>59</v>
      </c>
      <c r="B37" s="12" t="s">
        <v>60</v>
      </c>
      <c r="C37" t="str">
        <f t="shared" si="0"/>
        <v>J2 -&gt; PROEC - REALIZAÇÃO DE EVENTOS * D.U.C</v>
      </c>
    </row>
    <row r="38" spans="1:3" x14ac:dyDescent="0.25">
      <c r="A38" s="12" t="s">
        <v>297</v>
      </c>
      <c r="B38" s="12" t="s">
        <v>306</v>
      </c>
      <c r="C38" t="str">
        <f t="shared" si="0"/>
        <v>J8 -&gt; PROEC - TRI</v>
      </c>
    </row>
    <row r="39" spans="1:3" x14ac:dyDescent="0.25">
      <c r="A39" s="12" t="s">
        <v>61</v>
      </c>
      <c r="B39" s="12" t="s">
        <v>62</v>
      </c>
      <c r="C39" t="str">
        <f t="shared" si="0"/>
        <v>K0 -&gt; PROAD - PRÓ-REITORIA DE ADMINISTRAÇÃO</v>
      </c>
    </row>
    <row r="40" spans="1:3" x14ac:dyDescent="0.25">
      <c r="A40" s="12" t="s">
        <v>63</v>
      </c>
      <c r="B40" s="12" t="s">
        <v>64</v>
      </c>
      <c r="C40" t="str">
        <f t="shared" si="0"/>
        <v>K1 -&gt; PROAD - PASSAGENS * D.U.C</v>
      </c>
    </row>
    <row r="41" spans="1:3" x14ac:dyDescent="0.25">
      <c r="A41" s="12" t="s">
        <v>65</v>
      </c>
      <c r="B41" s="12" t="s">
        <v>66</v>
      </c>
      <c r="C41" t="str">
        <f t="shared" si="0"/>
        <v>L0 -&gt; PROPLADI - PRÓ-REITORIA DE PLAN. E DESENV. INSTITUCIONAL</v>
      </c>
    </row>
    <row r="42" spans="1:3" x14ac:dyDescent="0.25">
      <c r="A42" s="18" t="s">
        <v>69</v>
      </c>
      <c r="B42" s="12" t="s">
        <v>70</v>
      </c>
      <c r="C42" t="str">
        <f t="shared" si="0"/>
        <v>M0 -&gt; PROAP - PNAES</v>
      </c>
    </row>
    <row r="43" spans="1:3" x14ac:dyDescent="0.25">
      <c r="A43" s="18" t="s">
        <v>67</v>
      </c>
      <c r="B43" s="12" t="s">
        <v>68</v>
      </c>
      <c r="C43" t="str">
        <f t="shared" si="0"/>
        <v>M1 -&gt; PROAP - PRÓ-REITORIA DE POLÍTICAS AFIRMATIVAS</v>
      </c>
    </row>
    <row r="44" spans="1:3" x14ac:dyDescent="0.25">
      <c r="A44" s="18" t="s">
        <v>307</v>
      </c>
      <c r="B44" s="12" t="s">
        <v>308</v>
      </c>
      <c r="C44" t="str">
        <f t="shared" si="0"/>
        <v>M8 -&gt; PROAP - TRI</v>
      </c>
    </row>
    <row r="45" spans="1:3" x14ac:dyDescent="0.25">
      <c r="A45" s="12" t="s">
        <v>71</v>
      </c>
      <c r="B45" s="12" t="s">
        <v>72</v>
      </c>
      <c r="C45" t="str">
        <f t="shared" si="0"/>
        <v>N0 -&gt; ARI - ASSESSORIA DE RELAÇÕES INTERNACIONAIS</v>
      </c>
    </row>
    <row r="46" spans="1:3" x14ac:dyDescent="0.25">
      <c r="A46" s="12" t="s">
        <v>73</v>
      </c>
      <c r="B46" s="12" t="s">
        <v>74</v>
      </c>
      <c r="C46" t="str">
        <f t="shared" si="0"/>
        <v>P0 -&gt; PROPG - PRÓ-REITORIA DE PÓS-GRADUAÇÃO</v>
      </c>
    </row>
    <row r="47" spans="1:3" x14ac:dyDescent="0.25">
      <c r="A47" s="12" t="s">
        <v>309</v>
      </c>
      <c r="B47" s="12" t="s">
        <v>310</v>
      </c>
      <c r="C47" t="str">
        <f t="shared" si="0"/>
        <v>P8 -&gt; PROPG - TRI</v>
      </c>
    </row>
    <row r="48" spans="1:3" x14ac:dyDescent="0.25">
      <c r="A48" s="12" t="s">
        <v>75</v>
      </c>
      <c r="B48" s="12" t="s">
        <v>76</v>
      </c>
      <c r="C48" t="str">
        <f t="shared" si="0"/>
        <v>Q0 -&gt; BIBLIOTECA</v>
      </c>
    </row>
    <row r="49" spans="1:3" x14ac:dyDescent="0.25">
      <c r="A49" s="12" t="s">
        <v>77</v>
      </c>
      <c r="B49" s="12" t="s">
        <v>78</v>
      </c>
      <c r="C49" t="str">
        <f t="shared" si="0"/>
        <v>R0 -&gt; NTI - NÚCLEO DE TECNOLOGIA DA INFORMAÇÃO</v>
      </c>
    </row>
    <row r="50" spans="1:3" x14ac:dyDescent="0.25">
      <c r="A50" s="12" t="s">
        <v>159</v>
      </c>
      <c r="B50" s="12" t="s">
        <v>160</v>
      </c>
      <c r="C50" t="str">
        <f t="shared" si="0"/>
        <v>R1 -&gt; NTI - EQUIPAMENTO DE INFORMÁTICA * D.U.C</v>
      </c>
    </row>
    <row r="51" spans="1:3" x14ac:dyDescent="0.25">
      <c r="A51" s="12" t="s">
        <v>79</v>
      </c>
      <c r="B51" s="12" t="s">
        <v>80</v>
      </c>
      <c r="C51" t="str">
        <f t="shared" si="0"/>
        <v>R2 -&gt; NTI - SUPRIMENTO DE INFORMÁTICA * D.U.C</v>
      </c>
    </row>
    <row r="52" spans="1:3" x14ac:dyDescent="0.25">
      <c r="A52" s="12" t="s">
        <v>81</v>
      </c>
      <c r="B52" s="12" t="s">
        <v>405</v>
      </c>
      <c r="C52" t="str">
        <f t="shared" si="0"/>
        <v>S0 -&gt; SPO - SUPERINTENDÊNCIA DE OBRAS</v>
      </c>
    </row>
    <row r="53" spans="1:3" x14ac:dyDescent="0.25">
      <c r="A53" s="12" t="s">
        <v>296</v>
      </c>
      <c r="B53" s="12" t="s">
        <v>314</v>
      </c>
      <c r="C53" t="str">
        <f t="shared" si="0"/>
        <v>S1 -&gt; SPO - OBRAS SANTO ANDRÉ</v>
      </c>
    </row>
    <row r="54" spans="1:3" x14ac:dyDescent="0.25">
      <c r="A54" s="12" t="s">
        <v>313</v>
      </c>
      <c r="B54" s="12" t="s">
        <v>315</v>
      </c>
      <c r="C54" t="str">
        <f t="shared" si="0"/>
        <v>S2 -&gt; SPO - OBRAS SÃO BERNARDO DO CAMPO</v>
      </c>
    </row>
    <row r="55" spans="1:3" x14ac:dyDescent="0.25">
      <c r="A55" s="12" t="s">
        <v>83</v>
      </c>
      <c r="B55" s="12" t="s">
        <v>404</v>
      </c>
      <c r="C55" t="str">
        <f t="shared" si="0"/>
        <v>T0 -&gt; NETEL - NÚCLEO EDUCACIONAL DE TECNOLOGIAS E LÍNGUAS</v>
      </c>
    </row>
    <row r="56" spans="1:3" x14ac:dyDescent="0.25">
      <c r="A56" s="12" t="s">
        <v>84</v>
      </c>
      <c r="B56" s="12" t="s">
        <v>85</v>
      </c>
      <c r="C56" t="str">
        <f t="shared" si="0"/>
        <v>U0 -&gt; AGÊNCIA DE INOVAÇÃO</v>
      </c>
    </row>
    <row r="57" spans="1:3" x14ac:dyDescent="0.25">
      <c r="A57" s="12" t="s">
        <v>88</v>
      </c>
      <c r="B57" s="12" t="s">
        <v>89</v>
      </c>
      <c r="C57" t="str">
        <f t="shared" si="0"/>
        <v>V0 -&gt; SUGEPE - SUPERINTENDÊNCIA DE GESTÃO DE PESSOAS</v>
      </c>
    </row>
    <row r="58" spans="1:3" x14ac:dyDescent="0.25">
      <c r="A58" s="12" t="s">
        <v>90</v>
      </c>
      <c r="B58" s="12" t="s">
        <v>91</v>
      </c>
      <c r="C58" t="str">
        <f t="shared" si="0"/>
        <v>V1 -&gt; SUGEPE-FOLHA - PASEP + AUX. MORADIA</v>
      </c>
    </row>
    <row r="59" spans="1:3" x14ac:dyDescent="0.25">
      <c r="A59" s="12" t="s">
        <v>92</v>
      </c>
      <c r="B59" s="12" t="s">
        <v>93</v>
      </c>
      <c r="C59" t="str">
        <f t="shared" si="0"/>
        <v>V2 -&gt; SUGEPE - CONTRATAÇÃO DE ESTAGIÁRIOS * D.U.C</v>
      </c>
    </row>
    <row r="60" spans="1:3" x14ac:dyDescent="0.25">
      <c r="A60" s="12" t="s">
        <v>86</v>
      </c>
      <c r="B60" s="12" t="s">
        <v>87</v>
      </c>
      <c r="C60" t="str">
        <f t="shared" si="0"/>
        <v>V4 -&gt; SUGEPE - CAPACITAÇÃO</v>
      </c>
    </row>
    <row r="61" spans="1:3" x14ac:dyDescent="0.25">
      <c r="A61" s="12" t="s">
        <v>96</v>
      </c>
      <c r="B61" s="12" t="s">
        <v>97</v>
      </c>
      <c r="C61" t="str">
        <f t="shared" si="0"/>
        <v>Z0 -&gt; RESERVA DE CONTINGÊNCIA</v>
      </c>
    </row>
    <row r="64" spans="1:3" ht="35.25" customHeight="1" thickBot="1" x14ac:dyDescent="0.35">
      <c r="A64" s="147" t="s">
        <v>557</v>
      </c>
      <c r="B64" s="147"/>
      <c r="C64" s="147"/>
    </row>
    <row r="65" spans="1:3" ht="75" x14ac:dyDescent="0.25">
      <c r="A65" s="83" t="s">
        <v>443</v>
      </c>
      <c r="B65" s="84" t="s">
        <v>444</v>
      </c>
      <c r="C65" s="85" t="s">
        <v>536</v>
      </c>
    </row>
    <row r="66" spans="1:3" x14ac:dyDescent="0.25">
      <c r="A66" s="74" t="s">
        <v>445</v>
      </c>
      <c r="B66" s="75" t="s">
        <v>545</v>
      </c>
      <c r="C66" s="76" t="s">
        <v>446</v>
      </c>
    </row>
    <row r="67" spans="1:3" ht="45" x14ac:dyDescent="0.25">
      <c r="A67" s="74" t="s">
        <v>447</v>
      </c>
      <c r="B67" s="75" t="s">
        <v>448</v>
      </c>
      <c r="C67" s="76" t="s">
        <v>449</v>
      </c>
    </row>
    <row r="68" spans="1:3" ht="30" x14ac:dyDescent="0.25">
      <c r="A68" s="74" t="s">
        <v>450</v>
      </c>
      <c r="B68" s="75" t="s">
        <v>451</v>
      </c>
      <c r="C68" s="76" t="s">
        <v>546</v>
      </c>
    </row>
    <row r="69" spans="1:3" x14ac:dyDescent="0.25">
      <c r="A69" s="74" t="s">
        <v>452</v>
      </c>
      <c r="B69" s="75" t="s">
        <v>453</v>
      </c>
      <c r="C69" s="76" t="s">
        <v>454</v>
      </c>
    </row>
    <row r="70" spans="1:3" ht="30" x14ac:dyDescent="0.25">
      <c r="A70" s="74" t="s">
        <v>455</v>
      </c>
      <c r="B70" s="75" t="s">
        <v>456</v>
      </c>
      <c r="C70" s="76" t="s">
        <v>549</v>
      </c>
    </row>
    <row r="71" spans="1:3" x14ac:dyDescent="0.25">
      <c r="A71" s="74" t="s">
        <v>457</v>
      </c>
      <c r="B71" s="75" t="s">
        <v>458</v>
      </c>
      <c r="C71" s="76" t="s">
        <v>550</v>
      </c>
    </row>
    <row r="72" spans="1:3" ht="45" x14ac:dyDescent="0.25">
      <c r="A72" s="74" t="s">
        <v>459</v>
      </c>
      <c r="B72" s="75" t="s">
        <v>460</v>
      </c>
      <c r="C72" s="76" t="s">
        <v>461</v>
      </c>
    </row>
    <row r="73" spans="1:3" s="50" customFormat="1" ht="45" x14ac:dyDescent="0.25">
      <c r="A73" s="77" t="s">
        <v>462</v>
      </c>
      <c r="B73" s="78" t="s">
        <v>463</v>
      </c>
      <c r="C73" s="79" t="s">
        <v>544</v>
      </c>
    </row>
    <row r="74" spans="1:3" s="50" customFormat="1" ht="30" x14ac:dyDescent="0.25">
      <c r="A74" s="77" t="s">
        <v>464</v>
      </c>
      <c r="B74" s="78" t="s">
        <v>548</v>
      </c>
      <c r="C74" s="79" t="s">
        <v>547</v>
      </c>
    </row>
    <row r="75" spans="1:3" ht="30" x14ac:dyDescent="0.25">
      <c r="A75" s="74" t="s">
        <v>465</v>
      </c>
      <c r="B75" s="75" t="s">
        <v>466</v>
      </c>
      <c r="C75" s="76" t="s">
        <v>467</v>
      </c>
    </row>
    <row r="76" spans="1:3" x14ac:dyDescent="0.25">
      <c r="A76" s="74" t="s">
        <v>468</v>
      </c>
      <c r="B76" s="75" t="s">
        <v>469</v>
      </c>
      <c r="C76" s="76" t="s">
        <v>470</v>
      </c>
    </row>
    <row r="77" spans="1:3" x14ac:dyDescent="0.25">
      <c r="A77" s="74" t="s">
        <v>471</v>
      </c>
      <c r="B77" s="75" t="s">
        <v>472</v>
      </c>
      <c r="C77" s="76" t="s">
        <v>473</v>
      </c>
    </row>
    <row r="78" spans="1:3" x14ac:dyDescent="0.25">
      <c r="A78" s="74" t="s">
        <v>537</v>
      </c>
      <c r="B78" s="75" t="s">
        <v>541</v>
      </c>
      <c r="C78" s="76" t="s">
        <v>538</v>
      </c>
    </row>
    <row r="79" spans="1:3" ht="45" x14ac:dyDescent="0.25">
      <c r="A79" s="74" t="s">
        <v>474</v>
      </c>
      <c r="B79" s="75" t="s">
        <v>475</v>
      </c>
      <c r="C79" s="76" t="s">
        <v>476</v>
      </c>
    </row>
    <row r="80" spans="1:3" ht="30" x14ac:dyDescent="0.25">
      <c r="A80" s="74" t="s">
        <v>477</v>
      </c>
      <c r="B80" s="75" t="s">
        <v>478</v>
      </c>
      <c r="C80" s="76" t="s">
        <v>479</v>
      </c>
    </row>
    <row r="81" spans="1:3" ht="45" x14ac:dyDescent="0.25">
      <c r="A81" s="74" t="s">
        <v>480</v>
      </c>
      <c r="B81" s="75" t="s">
        <v>481</v>
      </c>
      <c r="C81" s="76" t="s">
        <v>482</v>
      </c>
    </row>
    <row r="82" spans="1:3" ht="30" x14ac:dyDescent="0.25">
      <c r="A82" s="74" t="s">
        <v>483</v>
      </c>
      <c r="B82" s="75" t="s">
        <v>543</v>
      </c>
      <c r="C82" s="76" t="s">
        <v>484</v>
      </c>
    </row>
    <row r="83" spans="1:3" x14ac:dyDescent="0.25">
      <c r="A83" s="74" t="s">
        <v>485</v>
      </c>
      <c r="B83" s="75" t="s">
        <v>486</v>
      </c>
      <c r="C83" s="76" t="s">
        <v>487</v>
      </c>
    </row>
    <row r="84" spans="1:3" ht="45" x14ac:dyDescent="0.25">
      <c r="A84" s="74" t="s">
        <v>539</v>
      </c>
      <c r="B84" s="75" t="s">
        <v>542</v>
      </c>
      <c r="C84" s="76" t="s">
        <v>540</v>
      </c>
    </row>
    <row r="85" spans="1:3" ht="45" x14ac:dyDescent="0.25">
      <c r="A85" s="74" t="s">
        <v>488</v>
      </c>
      <c r="B85" s="75" t="s">
        <v>489</v>
      </c>
      <c r="C85" s="76" t="s">
        <v>554</v>
      </c>
    </row>
    <row r="86" spans="1:3" ht="27.75" customHeight="1" x14ac:dyDescent="0.25">
      <c r="A86" s="74" t="s">
        <v>551</v>
      </c>
      <c r="B86" s="75" t="s">
        <v>552</v>
      </c>
      <c r="C86" s="76" t="s">
        <v>553</v>
      </c>
    </row>
    <row r="87" spans="1:3" ht="30" x14ac:dyDescent="0.25">
      <c r="A87" s="74" t="s">
        <v>490</v>
      </c>
      <c r="B87" s="75" t="s">
        <v>491</v>
      </c>
      <c r="C87" s="76" t="s">
        <v>492</v>
      </c>
    </row>
    <row r="88" spans="1:3" ht="45" x14ac:dyDescent="0.25">
      <c r="A88" s="74" t="s">
        <v>493</v>
      </c>
      <c r="B88" s="75" t="s">
        <v>494</v>
      </c>
      <c r="C88" s="76" t="s">
        <v>495</v>
      </c>
    </row>
    <row r="89" spans="1:3" ht="60" x14ac:dyDescent="0.25">
      <c r="A89" s="74" t="s">
        <v>496</v>
      </c>
      <c r="B89" s="75" t="s">
        <v>497</v>
      </c>
      <c r="C89" s="76" t="s">
        <v>498</v>
      </c>
    </row>
    <row r="90" spans="1:3" ht="60" x14ac:dyDescent="0.25">
      <c r="A90" s="74" t="s">
        <v>499</v>
      </c>
      <c r="B90" s="75" t="s">
        <v>500</v>
      </c>
      <c r="C90" s="76" t="s">
        <v>501</v>
      </c>
    </row>
    <row r="91" spans="1:3" ht="30" x14ac:dyDescent="0.25">
      <c r="A91" s="74" t="s">
        <v>502</v>
      </c>
      <c r="B91" s="75" t="s">
        <v>503</v>
      </c>
      <c r="C91" s="76" t="s">
        <v>504</v>
      </c>
    </row>
    <row r="92" spans="1:3" ht="30" x14ac:dyDescent="0.25">
      <c r="A92" s="74" t="s">
        <v>505</v>
      </c>
      <c r="B92" s="75" t="s">
        <v>506</v>
      </c>
      <c r="C92" s="76" t="s">
        <v>507</v>
      </c>
    </row>
    <row r="93" spans="1:3" ht="60" x14ac:dyDescent="0.25">
      <c r="A93" s="74" t="s">
        <v>508</v>
      </c>
      <c r="B93" s="75" t="s">
        <v>509</v>
      </c>
      <c r="C93" s="76" t="s">
        <v>510</v>
      </c>
    </row>
    <row r="94" spans="1:3" ht="60" x14ac:dyDescent="0.25">
      <c r="A94" s="74" t="s">
        <v>511</v>
      </c>
      <c r="B94" s="75" t="s">
        <v>512</v>
      </c>
      <c r="C94" s="76" t="s">
        <v>513</v>
      </c>
    </row>
    <row r="95" spans="1:3" ht="45" x14ac:dyDescent="0.25">
      <c r="A95" s="74" t="s">
        <v>514</v>
      </c>
      <c r="B95" s="75" t="s">
        <v>515</v>
      </c>
      <c r="C95" s="76" t="s">
        <v>555</v>
      </c>
    </row>
    <row r="96" spans="1:3" x14ac:dyDescent="0.25">
      <c r="A96" s="74" t="s">
        <v>516</v>
      </c>
      <c r="B96" s="75" t="s">
        <v>517</v>
      </c>
      <c r="C96" s="76" t="s">
        <v>556</v>
      </c>
    </row>
    <row r="97" spans="1:5" x14ac:dyDescent="0.25">
      <c r="A97" s="74" t="s">
        <v>518</v>
      </c>
      <c r="B97" s="75" t="s">
        <v>519</v>
      </c>
      <c r="C97" s="76" t="s">
        <v>520</v>
      </c>
    </row>
    <row r="98" spans="1:5" x14ac:dyDescent="0.25">
      <c r="A98" s="74" t="s">
        <v>521</v>
      </c>
      <c r="B98" s="75" t="s">
        <v>522</v>
      </c>
      <c r="C98" s="76" t="s">
        <v>523</v>
      </c>
    </row>
    <row r="99" spans="1:5" x14ac:dyDescent="0.25">
      <c r="A99" s="74" t="s">
        <v>524</v>
      </c>
      <c r="B99" s="75" t="s">
        <v>525</v>
      </c>
      <c r="C99" s="76" t="s">
        <v>526</v>
      </c>
    </row>
    <row r="100" spans="1:5" ht="45" x14ac:dyDescent="0.25">
      <c r="A100" s="74" t="s">
        <v>527</v>
      </c>
      <c r="B100" s="75" t="s">
        <v>528</v>
      </c>
      <c r="C100" s="76" t="s">
        <v>529</v>
      </c>
    </row>
    <row r="101" spans="1:5" ht="45" x14ac:dyDescent="0.25">
      <c r="A101" s="74" t="s">
        <v>530</v>
      </c>
      <c r="B101" s="75" t="s">
        <v>531</v>
      </c>
      <c r="C101" s="76" t="s">
        <v>532</v>
      </c>
    </row>
    <row r="102" spans="1:5" ht="30" x14ac:dyDescent="0.25">
      <c r="A102" s="80" t="s">
        <v>533</v>
      </c>
      <c r="B102" s="81" t="s">
        <v>534</v>
      </c>
      <c r="C102" s="82" t="s">
        <v>535</v>
      </c>
    </row>
    <row r="110" spans="1:5" ht="75" x14ac:dyDescent="0.25">
      <c r="C110" s="2" t="s">
        <v>994</v>
      </c>
      <c r="D110" s="1" t="s">
        <v>109</v>
      </c>
      <c r="E110" s="1" t="s">
        <v>110</v>
      </c>
    </row>
    <row r="111" spans="1:5" x14ac:dyDescent="0.25">
      <c r="A111" s="39" t="s">
        <v>15</v>
      </c>
      <c r="B111" s="39" t="s">
        <v>16</v>
      </c>
      <c r="C111" s="68">
        <v>1400000</v>
      </c>
      <c r="D111" s="41">
        <v>1062496.576698334</v>
      </c>
      <c r="E111" s="42">
        <v>337503.42330166599</v>
      </c>
    </row>
    <row r="112" spans="1:5" x14ac:dyDescent="0.25">
      <c r="A112" s="39" t="s">
        <v>17</v>
      </c>
      <c r="B112" s="39" t="s">
        <v>18</v>
      </c>
      <c r="C112" s="68">
        <v>100000</v>
      </c>
      <c r="D112" s="10">
        <v>75892.61262130957</v>
      </c>
      <c r="E112" s="11">
        <v>24107.387378690426</v>
      </c>
    </row>
    <row r="113" spans="1:5" x14ac:dyDescent="0.25">
      <c r="A113" s="39" t="s">
        <v>19</v>
      </c>
      <c r="B113" s="39" t="s">
        <v>20</v>
      </c>
      <c r="C113" s="68">
        <v>3500</v>
      </c>
      <c r="D113" s="10">
        <v>2656.2414417458349</v>
      </c>
      <c r="E113" s="11">
        <v>843.75855825416488</v>
      </c>
    </row>
    <row r="114" spans="1:5" x14ac:dyDescent="0.25">
      <c r="A114" s="39" t="s">
        <v>21</v>
      </c>
      <c r="B114" s="39" t="s">
        <v>22</v>
      </c>
      <c r="C114" s="68">
        <v>110000</v>
      </c>
      <c r="D114" s="10">
        <v>83481.873883440538</v>
      </c>
      <c r="E114" s="11">
        <v>26518.12611655947</v>
      </c>
    </row>
    <row r="115" spans="1:5" x14ac:dyDescent="0.25">
      <c r="A115" s="39" t="s">
        <v>23</v>
      </c>
      <c r="B115" s="39" t="s">
        <v>24</v>
      </c>
      <c r="C115" s="68">
        <v>2340</v>
      </c>
      <c r="D115" s="10">
        <v>1775.8871353386439</v>
      </c>
      <c r="E115" s="11">
        <v>564.11286466135596</v>
      </c>
    </row>
    <row r="116" spans="1:5" x14ac:dyDescent="0.25">
      <c r="A116" s="39" t="s">
        <v>25</v>
      </c>
      <c r="B116" s="39" t="s">
        <v>26</v>
      </c>
      <c r="C116" s="68">
        <v>8000</v>
      </c>
      <c r="D116" s="10">
        <v>6071.4090097047656</v>
      </c>
      <c r="E116" s="11">
        <v>1928.590990295234</v>
      </c>
    </row>
    <row r="117" spans="1:5" x14ac:dyDescent="0.25">
      <c r="A117" s="39" t="s">
        <v>27</v>
      </c>
      <c r="B117" s="39" t="s">
        <v>28</v>
      </c>
      <c r="C117" s="68">
        <v>55000</v>
      </c>
      <c r="D117" s="10">
        <v>41740.936941720269</v>
      </c>
      <c r="E117" s="11">
        <v>13259.063058279735</v>
      </c>
    </row>
    <row r="118" spans="1:5" x14ac:dyDescent="0.25">
      <c r="A118" s="39" t="s">
        <v>29</v>
      </c>
      <c r="B118" s="39" t="s">
        <v>30</v>
      </c>
      <c r="C118" s="68">
        <v>50000</v>
      </c>
      <c r="D118" s="10">
        <v>37946.306310654785</v>
      </c>
      <c r="E118" s="11">
        <v>12053.693689345213</v>
      </c>
    </row>
    <row r="119" spans="1:5" x14ac:dyDescent="0.25">
      <c r="A119" s="39" t="s">
        <v>31</v>
      </c>
      <c r="B119" s="39" t="s">
        <v>32</v>
      </c>
      <c r="C119" s="68">
        <v>40000</v>
      </c>
      <c r="D119" s="10">
        <v>30357.045048523829</v>
      </c>
      <c r="E119" s="11">
        <v>9642.9549514761711</v>
      </c>
    </row>
    <row r="120" spans="1:5" x14ac:dyDescent="0.25">
      <c r="A120" s="39" t="s">
        <v>33</v>
      </c>
      <c r="B120" s="39" t="s">
        <v>34</v>
      </c>
      <c r="C120" s="68">
        <v>100000</v>
      </c>
      <c r="D120" s="10">
        <v>75892.61262130957</v>
      </c>
      <c r="E120" s="11">
        <v>24107.387378690426</v>
      </c>
    </row>
    <row r="121" spans="1:5" x14ac:dyDescent="0.25">
      <c r="A121" s="39" t="s">
        <v>35</v>
      </c>
      <c r="B121" s="39" t="s">
        <v>36</v>
      </c>
      <c r="C121" s="68">
        <v>22000000</v>
      </c>
      <c r="D121" s="10">
        <v>16696374.776688106</v>
      </c>
      <c r="E121" s="11">
        <v>5303625.2233118936</v>
      </c>
    </row>
    <row r="122" spans="1:5" x14ac:dyDescent="0.25">
      <c r="A122" s="39" t="s">
        <v>37</v>
      </c>
      <c r="B122" s="39" t="s">
        <v>38</v>
      </c>
      <c r="C122" s="68">
        <v>250000</v>
      </c>
      <c r="D122" s="10">
        <v>189731.53155327393</v>
      </c>
      <c r="E122" s="11">
        <v>60268.468446726067</v>
      </c>
    </row>
    <row r="123" spans="1:5" x14ac:dyDescent="0.25">
      <c r="A123" s="39" t="s">
        <v>39</v>
      </c>
      <c r="B123" s="39" t="s">
        <v>40</v>
      </c>
      <c r="C123" s="68">
        <v>300000</v>
      </c>
      <c r="D123" s="10">
        <v>227677.83786392873</v>
      </c>
      <c r="E123" s="11">
        <v>72322.162136071274</v>
      </c>
    </row>
    <row r="124" spans="1:5" ht="30" x14ac:dyDescent="0.25">
      <c r="A124" s="39" t="s">
        <v>41</v>
      </c>
      <c r="B124" s="39" t="s">
        <v>42</v>
      </c>
      <c r="C124" s="68">
        <v>150000</v>
      </c>
      <c r="D124" s="10">
        <v>113838.91893196436</v>
      </c>
      <c r="E124" s="11">
        <v>36161.081068035637</v>
      </c>
    </row>
    <row r="125" spans="1:5" x14ac:dyDescent="0.25">
      <c r="A125" s="39" t="s">
        <v>43</v>
      </c>
      <c r="B125" s="39" t="s">
        <v>44</v>
      </c>
      <c r="C125" s="68">
        <v>84500</v>
      </c>
      <c r="D125" s="10">
        <v>64129.257665006589</v>
      </c>
      <c r="E125" s="11">
        <v>20370.742334993411</v>
      </c>
    </row>
    <row r="126" spans="1:5" ht="30" x14ac:dyDescent="0.25">
      <c r="A126" s="39" t="s">
        <v>45</v>
      </c>
      <c r="B126" s="39" t="s">
        <v>46</v>
      </c>
      <c r="C126" s="68">
        <v>150000</v>
      </c>
      <c r="D126" s="10">
        <v>113838.91893196436</v>
      </c>
      <c r="E126" s="11">
        <v>36161.081068035637</v>
      </c>
    </row>
    <row r="127" spans="1:5" x14ac:dyDescent="0.25">
      <c r="A127" s="39" t="s">
        <v>47</v>
      </c>
      <c r="B127" s="39" t="s">
        <v>48</v>
      </c>
      <c r="C127" s="68">
        <v>100000</v>
      </c>
      <c r="D127" s="10">
        <v>75892.61262130957</v>
      </c>
      <c r="E127" s="11">
        <v>24107.387378690426</v>
      </c>
    </row>
    <row r="128" spans="1:5" x14ac:dyDescent="0.25">
      <c r="A128" s="39" t="s">
        <v>49</v>
      </c>
      <c r="B128" s="39" t="s">
        <v>50</v>
      </c>
      <c r="C128" s="68">
        <v>150000</v>
      </c>
      <c r="D128" s="10">
        <v>113838.91893196436</v>
      </c>
      <c r="E128" s="11">
        <v>36161.081068035637</v>
      </c>
    </row>
    <row r="129" spans="1:5" x14ac:dyDescent="0.25">
      <c r="A129" s="39" t="s">
        <v>51</v>
      </c>
      <c r="B129" s="39" t="s">
        <v>52</v>
      </c>
      <c r="C129" s="68">
        <v>350000</v>
      </c>
      <c r="D129" s="10">
        <v>265624.14417458349</v>
      </c>
      <c r="E129" s="11">
        <v>84375.855825416496</v>
      </c>
    </row>
    <row r="130" spans="1:5" x14ac:dyDescent="0.25">
      <c r="A130" s="39" t="s">
        <v>53</v>
      </c>
      <c r="B130" s="39" t="s">
        <v>54</v>
      </c>
      <c r="C130" s="68">
        <v>1150000</v>
      </c>
      <c r="D130" s="10">
        <v>872765.04514506005</v>
      </c>
      <c r="E130" s="11">
        <v>277234.95485493989</v>
      </c>
    </row>
    <row r="131" spans="1:5" x14ac:dyDescent="0.25">
      <c r="A131" s="39" t="s">
        <v>55</v>
      </c>
      <c r="B131" s="39" t="s">
        <v>56</v>
      </c>
      <c r="C131" s="68">
        <v>1350000</v>
      </c>
      <c r="D131" s="10">
        <v>1024550.2703876792</v>
      </c>
      <c r="E131" s="11">
        <v>325449.72961232072</v>
      </c>
    </row>
    <row r="132" spans="1:5" x14ac:dyDescent="0.25">
      <c r="A132" s="39" t="s">
        <v>57</v>
      </c>
      <c r="B132" s="39" t="s">
        <v>58</v>
      </c>
      <c r="C132" s="68">
        <v>140000</v>
      </c>
      <c r="D132" s="10">
        <v>106249.65766983341</v>
      </c>
      <c r="E132" s="11">
        <v>33750.342330166597</v>
      </c>
    </row>
    <row r="133" spans="1:5" x14ac:dyDescent="0.25">
      <c r="A133" s="39" t="s">
        <v>59</v>
      </c>
      <c r="B133" s="39" t="s">
        <v>60</v>
      </c>
      <c r="C133" s="68">
        <v>400000</v>
      </c>
      <c r="D133" s="10">
        <v>303570.45048523828</v>
      </c>
      <c r="E133" s="11">
        <v>96429.549514761704</v>
      </c>
    </row>
    <row r="134" spans="1:5" x14ac:dyDescent="0.25">
      <c r="A134" s="39" t="s">
        <v>61</v>
      </c>
      <c r="B134" s="39" t="s">
        <v>62</v>
      </c>
      <c r="C134" s="68">
        <v>250000</v>
      </c>
      <c r="D134" s="10">
        <v>189731.53155327393</v>
      </c>
      <c r="E134" s="11">
        <v>60268.468446726067</v>
      </c>
    </row>
    <row r="135" spans="1:5" x14ac:dyDescent="0.25">
      <c r="A135" s="39" t="s">
        <v>63</v>
      </c>
      <c r="B135" s="39" t="s">
        <v>64</v>
      </c>
      <c r="C135" s="68">
        <v>450000</v>
      </c>
      <c r="D135" s="10">
        <v>341516.75679589307</v>
      </c>
      <c r="E135" s="11">
        <v>108483.24320410691</v>
      </c>
    </row>
    <row r="136" spans="1:5" ht="30" x14ac:dyDescent="0.25">
      <c r="A136" s="39" t="s">
        <v>65</v>
      </c>
      <c r="B136" s="39" t="s">
        <v>66</v>
      </c>
      <c r="C136" s="68">
        <v>10000</v>
      </c>
      <c r="D136" s="10">
        <v>7589.2612621309572</v>
      </c>
      <c r="E136" s="11">
        <v>2410.7387378690428</v>
      </c>
    </row>
    <row r="137" spans="1:5" x14ac:dyDescent="0.25">
      <c r="A137" s="40" t="s">
        <v>67</v>
      </c>
      <c r="B137" s="39" t="s">
        <v>68</v>
      </c>
      <c r="C137" s="68">
        <v>5800000</v>
      </c>
      <c r="D137" s="10">
        <v>4401771.5320359552</v>
      </c>
      <c r="E137" s="11">
        <v>1398228.4679640448</v>
      </c>
    </row>
    <row r="138" spans="1:5" x14ac:dyDescent="0.25">
      <c r="A138" s="40" t="s">
        <v>69</v>
      </c>
      <c r="B138" s="39" t="s">
        <v>70</v>
      </c>
      <c r="C138" s="68">
        <v>10000000</v>
      </c>
      <c r="D138" s="10">
        <v>7589261.2621309571</v>
      </c>
      <c r="E138" s="11">
        <v>2410738.7378690424</v>
      </c>
    </row>
    <row r="139" spans="1:5" x14ac:dyDescent="0.25">
      <c r="A139" s="39" t="s">
        <v>71</v>
      </c>
      <c r="B139" s="39" t="s">
        <v>72</v>
      </c>
      <c r="C139" s="68">
        <v>500000</v>
      </c>
      <c r="D139" s="10">
        <v>379463.06310654787</v>
      </c>
      <c r="E139" s="11">
        <v>120536.93689345213</v>
      </c>
    </row>
    <row r="140" spans="1:5" x14ac:dyDescent="0.25">
      <c r="A140" s="39" t="s">
        <v>73</v>
      </c>
      <c r="B140" s="39" t="s">
        <v>74</v>
      </c>
      <c r="C140" s="68">
        <v>3800000</v>
      </c>
      <c r="D140" s="10">
        <v>2883919.279609764</v>
      </c>
      <c r="E140" s="11">
        <v>916080.72039023624</v>
      </c>
    </row>
    <row r="141" spans="1:5" x14ac:dyDescent="0.25">
      <c r="A141" s="39" t="s">
        <v>75</v>
      </c>
      <c r="B141" s="39" t="s">
        <v>76</v>
      </c>
      <c r="C141" s="68">
        <v>1195000</v>
      </c>
      <c r="D141" s="10">
        <v>906916.72082464944</v>
      </c>
      <c r="E141" s="11">
        <v>288083.27917535062</v>
      </c>
    </row>
    <row r="142" spans="1:5" x14ac:dyDescent="0.25">
      <c r="A142" s="39" t="s">
        <v>77</v>
      </c>
      <c r="B142" s="39" t="s">
        <v>78</v>
      </c>
      <c r="C142" s="68">
        <v>1200000</v>
      </c>
      <c r="D142" s="10">
        <v>910711.3514557149</v>
      </c>
      <c r="E142" s="11">
        <v>289288.6485442851</v>
      </c>
    </row>
    <row r="143" spans="1:5" x14ac:dyDescent="0.25">
      <c r="A143" s="39" t="s">
        <v>79</v>
      </c>
      <c r="B143" s="39" t="s">
        <v>80</v>
      </c>
      <c r="C143" s="68">
        <v>105000</v>
      </c>
      <c r="D143" s="10">
        <v>79687.243252375047</v>
      </c>
      <c r="E143" s="11">
        <v>25312.756747624946</v>
      </c>
    </row>
    <row r="144" spans="1:5" x14ac:dyDescent="0.25">
      <c r="A144" s="39" t="s">
        <v>81</v>
      </c>
      <c r="B144" s="39" t="s">
        <v>82</v>
      </c>
      <c r="C144" s="68">
        <v>1200000</v>
      </c>
      <c r="D144" s="10">
        <v>910711.3514557149</v>
      </c>
      <c r="E144" s="11">
        <v>289288.6485442851</v>
      </c>
    </row>
    <row r="145" spans="1:5" x14ac:dyDescent="0.25">
      <c r="A145" s="39" t="s">
        <v>83</v>
      </c>
      <c r="B145" s="39" t="s">
        <v>404</v>
      </c>
      <c r="C145" s="68">
        <v>125000</v>
      </c>
      <c r="D145" s="10">
        <v>94865.765776636967</v>
      </c>
      <c r="E145" s="11">
        <v>30134.234223363033</v>
      </c>
    </row>
    <row r="146" spans="1:5" x14ac:dyDescent="0.25">
      <c r="A146" s="39" t="s">
        <v>84</v>
      </c>
      <c r="B146" s="39" t="s">
        <v>85</v>
      </c>
      <c r="C146" s="68">
        <v>125000</v>
      </c>
      <c r="D146" s="10">
        <v>94865.765776636967</v>
      </c>
      <c r="E146" s="11">
        <v>30134.234223363033</v>
      </c>
    </row>
    <row r="147" spans="1:5" x14ac:dyDescent="0.25">
      <c r="A147" s="39" t="s">
        <v>86</v>
      </c>
      <c r="B147" s="39" t="s">
        <v>87</v>
      </c>
      <c r="C147" s="68">
        <v>300000</v>
      </c>
      <c r="D147" s="10">
        <v>227677.83786392873</v>
      </c>
      <c r="E147" s="11">
        <v>72322.162136071274</v>
      </c>
    </row>
    <row r="148" spans="1:5" x14ac:dyDescent="0.25">
      <c r="A148" s="39" t="s">
        <v>88</v>
      </c>
      <c r="B148" s="39" t="s">
        <v>89</v>
      </c>
      <c r="C148" s="68">
        <v>450000</v>
      </c>
      <c r="D148" s="10">
        <v>341516.75679589307</v>
      </c>
      <c r="E148" s="11">
        <v>108483.24320410691</v>
      </c>
    </row>
    <row r="149" spans="1:5" x14ac:dyDescent="0.25">
      <c r="A149" s="39" t="s">
        <v>90</v>
      </c>
      <c r="B149" s="39" t="s">
        <v>91</v>
      </c>
      <c r="C149" s="68">
        <v>2208348</v>
      </c>
      <c r="D149" s="10">
        <v>1675972.9929704375</v>
      </c>
      <c r="E149" s="11">
        <v>532375.00702956249</v>
      </c>
    </row>
    <row r="150" spans="1:5" x14ac:dyDescent="0.25">
      <c r="A150" s="39" t="s">
        <v>92</v>
      </c>
      <c r="B150" s="39" t="s">
        <v>93</v>
      </c>
      <c r="C150" s="68">
        <v>600000</v>
      </c>
      <c r="D150" s="10">
        <v>455355.67572785745</v>
      </c>
      <c r="E150" s="11">
        <v>144644.32427214255</v>
      </c>
    </row>
    <row r="151" spans="1:5" x14ac:dyDescent="0.25">
      <c r="A151" s="39" t="s">
        <v>94</v>
      </c>
      <c r="B151" s="39" t="s">
        <v>95</v>
      </c>
      <c r="C151" s="68">
        <v>340000</v>
      </c>
      <c r="D151" s="10">
        <v>258034.88291245257</v>
      </c>
      <c r="E151" s="11">
        <v>81965.117087547449</v>
      </c>
    </row>
    <row r="152" spans="1:5" x14ac:dyDescent="0.25">
      <c r="A152" s="39" t="s">
        <v>96</v>
      </c>
      <c r="B152" s="39" t="s">
        <v>97</v>
      </c>
      <c r="C152" s="68">
        <v>3808077.0000000298</v>
      </c>
      <c r="D152" s="10">
        <v>2890049.1259312094</v>
      </c>
      <c r="E152" s="11">
        <v>918027.87406882015</v>
      </c>
    </row>
    <row r="159" spans="1:5" x14ac:dyDescent="0.25">
      <c r="A159" s="127" t="s">
        <v>7</v>
      </c>
      <c r="B159" s="127"/>
    </row>
    <row r="160" spans="1:5" x14ac:dyDescent="0.25">
      <c r="A160" s="39" t="s">
        <v>15</v>
      </c>
      <c r="B160" s="39" t="s">
        <v>16</v>
      </c>
      <c r="C160" s="68">
        <v>560000</v>
      </c>
    </row>
    <row r="161" spans="1:3" x14ac:dyDescent="0.25">
      <c r="A161" s="39" t="s">
        <v>21</v>
      </c>
      <c r="B161" s="39" t="s">
        <v>22</v>
      </c>
      <c r="C161" s="68"/>
    </row>
    <row r="162" spans="1:3" x14ac:dyDescent="0.25">
      <c r="A162" s="39" t="s">
        <v>295</v>
      </c>
      <c r="B162" s="39" t="s">
        <v>311</v>
      </c>
      <c r="C162" s="68"/>
    </row>
    <row r="163" spans="1:3" x14ac:dyDescent="0.25">
      <c r="A163" s="39" t="s">
        <v>17</v>
      </c>
      <c r="B163" s="39" t="s">
        <v>18</v>
      </c>
      <c r="C163" s="68"/>
    </row>
    <row r="164" spans="1:3" x14ac:dyDescent="0.25">
      <c r="A164" s="39" t="s">
        <v>19</v>
      </c>
      <c r="B164" s="39" t="s">
        <v>20</v>
      </c>
      <c r="C164" s="68"/>
    </row>
    <row r="165" spans="1:3" x14ac:dyDescent="0.25">
      <c r="A165" s="39" t="s">
        <v>23</v>
      </c>
      <c r="B165" s="39" t="s">
        <v>24</v>
      </c>
      <c r="C165" s="68"/>
    </row>
    <row r="166" spans="1:3" x14ac:dyDescent="0.25">
      <c r="A166" s="39" t="s">
        <v>94</v>
      </c>
      <c r="B166" s="39" t="s">
        <v>95</v>
      </c>
      <c r="C166" s="68"/>
    </row>
    <row r="167" spans="1:3" x14ac:dyDescent="0.25">
      <c r="A167" s="39" t="s">
        <v>25</v>
      </c>
      <c r="B167" s="39" t="s">
        <v>26</v>
      </c>
      <c r="C167" s="68"/>
    </row>
    <row r="168" spans="1:3" x14ac:dyDescent="0.25">
      <c r="A168" s="39" t="s">
        <v>27</v>
      </c>
      <c r="B168" s="39" t="s">
        <v>28</v>
      </c>
      <c r="C168" s="68">
        <v>100000</v>
      </c>
    </row>
    <row r="169" spans="1:3" x14ac:dyDescent="0.25">
      <c r="A169" s="39" t="s">
        <v>31</v>
      </c>
      <c r="B169" s="39" t="s">
        <v>32</v>
      </c>
      <c r="C169" s="68"/>
    </row>
    <row r="170" spans="1:3" x14ac:dyDescent="0.25">
      <c r="A170" s="39" t="s">
        <v>33</v>
      </c>
      <c r="B170" s="39" t="s">
        <v>34</v>
      </c>
      <c r="C170" s="68"/>
    </row>
    <row r="171" spans="1:3" x14ac:dyDescent="0.25">
      <c r="A171" s="39" t="s">
        <v>35</v>
      </c>
      <c r="B171" s="39" t="s">
        <v>36</v>
      </c>
      <c r="C171" s="68">
        <v>400000</v>
      </c>
    </row>
    <row r="172" spans="1:3" x14ac:dyDescent="0.25">
      <c r="A172" s="39" t="s">
        <v>37</v>
      </c>
      <c r="B172" s="39" t="s">
        <v>38</v>
      </c>
      <c r="C172" s="68"/>
    </row>
    <row r="173" spans="1:3" x14ac:dyDescent="0.25">
      <c r="A173" s="39" t="s">
        <v>158</v>
      </c>
      <c r="B173" s="39" t="s">
        <v>162</v>
      </c>
      <c r="C173" s="68">
        <v>800000</v>
      </c>
    </row>
    <row r="174" spans="1:3" x14ac:dyDescent="0.25">
      <c r="A174" s="39" t="s">
        <v>161</v>
      </c>
      <c r="B174" s="39" t="s">
        <v>163</v>
      </c>
      <c r="C174" s="68">
        <v>800000</v>
      </c>
    </row>
    <row r="175" spans="1:3" x14ac:dyDescent="0.25">
      <c r="A175" s="39" t="s">
        <v>39</v>
      </c>
      <c r="B175" s="39" t="s">
        <v>40</v>
      </c>
      <c r="C175" s="68"/>
    </row>
    <row r="176" spans="1:3" x14ac:dyDescent="0.25">
      <c r="A176" s="39" t="s">
        <v>29</v>
      </c>
      <c r="B176" s="39" t="s">
        <v>30</v>
      </c>
      <c r="C176" s="68"/>
    </row>
    <row r="177" spans="1:3" ht="30" x14ac:dyDescent="0.25">
      <c r="A177" s="39" t="s">
        <v>41</v>
      </c>
      <c r="B177" s="39" t="s">
        <v>42</v>
      </c>
      <c r="C177" s="68">
        <v>270000</v>
      </c>
    </row>
    <row r="178" spans="1:3" x14ac:dyDescent="0.25">
      <c r="A178" s="39" t="s">
        <v>43</v>
      </c>
      <c r="B178" s="39" t="s">
        <v>44</v>
      </c>
      <c r="C178" s="68"/>
    </row>
    <row r="179" spans="1:3" x14ac:dyDescent="0.25">
      <c r="A179" s="39" t="s">
        <v>301</v>
      </c>
      <c r="B179" s="39" t="s">
        <v>298</v>
      </c>
      <c r="C179" s="68"/>
    </row>
    <row r="180" spans="1:3" x14ac:dyDescent="0.25">
      <c r="A180" s="39" t="s">
        <v>294</v>
      </c>
      <c r="B180" s="39" t="s">
        <v>312</v>
      </c>
      <c r="C180" s="68"/>
    </row>
    <row r="181" spans="1:3" ht="30" x14ac:dyDescent="0.25">
      <c r="A181" s="39" t="s">
        <v>45</v>
      </c>
      <c r="B181" s="39" t="s">
        <v>46</v>
      </c>
      <c r="C181" s="68">
        <v>270000</v>
      </c>
    </row>
    <row r="182" spans="1:3" x14ac:dyDescent="0.25">
      <c r="A182" s="39" t="s">
        <v>47</v>
      </c>
      <c r="B182" s="39" t="s">
        <v>48</v>
      </c>
      <c r="C182" s="68"/>
    </row>
    <row r="183" spans="1:3" x14ac:dyDescent="0.25">
      <c r="A183" s="39" t="s">
        <v>302</v>
      </c>
      <c r="B183" s="39" t="s">
        <v>299</v>
      </c>
      <c r="C183" s="68"/>
    </row>
    <row r="184" spans="1:3" x14ac:dyDescent="0.25">
      <c r="A184" s="39" t="s">
        <v>49</v>
      </c>
      <c r="B184" s="39" t="s">
        <v>50</v>
      </c>
      <c r="C184" s="68">
        <v>161165.96</v>
      </c>
    </row>
    <row r="185" spans="1:3" x14ac:dyDescent="0.25">
      <c r="A185" s="39" t="s">
        <v>51</v>
      </c>
      <c r="B185" s="39" t="s">
        <v>52</v>
      </c>
      <c r="C185" s="68"/>
    </row>
    <row r="186" spans="1:3" x14ac:dyDescent="0.25">
      <c r="A186" s="39" t="s">
        <v>303</v>
      </c>
      <c r="B186" s="39" t="s">
        <v>300</v>
      </c>
      <c r="C186" s="68"/>
    </row>
    <row r="187" spans="1:3" x14ac:dyDescent="0.25">
      <c r="A187" s="39" t="s">
        <v>53</v>
      </c>
      <c r="B187" s="39" t="s">
        <v>54</v>
      </c>
      <c r="C187" s="68">
        <v>1000000</v>
      </c>
    </row>
    <row r="188" spans="1:3" x14ac:dyDescent="0.25">
      <c r="A188" s="39" t="s">
        <v>304</v>
      </c>
      <c r="B188" s="39" t="s">
        <v>305</v>
      </c>
      <c r="C188" s="68"/>
    </row>
    <row r="189" spans="1:3" x14ac:dyDescent="0.25">
      <c r="A189" s="39" t="s">
        <v>55</v>
      </c>
      <c r="B189" s="39" t="s">
        <v>56</v>
      </c>
      <c r="C189" s="68">
        <v>65938.28</v>
      </c>
    </row>
    <row r="190" spans="1:3" x14ac:dyDescent="0.25">
      <c r="A190" s="39" t="s">
        <v>57</v>
      </c>
      <c r="B190" s="39" t="s">
        <v>58</v>
      </c>
      <c r="C190" s="68"/>
    </row>
    <row r="191" spans="1:3" x14ac:dyDescent="0.25">
      <c r="A191" s="39" t="s">
        <v>59</v>
      </c>
      <c r="B191" s="39" t="s">
        <v>60</v>
      </c>
      <c r="C191" s="68"/>
    </row>
    <row r="192" spans="1:3" x14ac:dyDescent="0.25">
      <c r="A192" s="39" t="s">
        <v>297</v>
      </c>
      <c r="B192" s="39" t="s">
        <v>306</v>
      </c>
      <c r="C192" s="68"/>
    </row>
    <row r="193" spans="1:3" x14ac:dyDescent="0.25">
      <c r="A193" s="39" t="s">
        <v>61</v>
      </c>
      <c r="B193" s="39" t="s">
        <v>62</v>
      </c>
      <c r="C193" s="68"/>
    </row>
    <row r="194" spans="1:3" x14ac:dyDescent="0.25">
      <c r="A194" s="39" t="s">
        <v>63</v>
      </c>
      <c r="B194" s="39" t="s">
        <v>64</v>
      </c>
      <c r="C194" s="68"/>
    </row>
    <row r="195" spans="1:3" ht="30" x14ac:dyDescent="0.25">
      <c r="A195" s="39" t="s">
        <v>65</v>
      </c>
      <c r="B195" s="39" t="s">
        <v>66</v>
      </c>
      <c r="C195" s="68"/>
    </row>
    <row r="196" spans="1:3" x14ac:dyDescent="0.25">
      <c r="A196" s="39" t="s">
        <v>69</v>
      </c>
      <c r="B196" s="39" t="s">
        <v>70</v>
      </c>
      <c r="C196" s="68"/>
    </row>
    <row r="197" spans="1:3" x14ac:dyDescent="0.25">
      <c r="A197" s="39" t="s">
        <v>67</v>
      </c>
      <c r="B197" s="39" t="s">
        <v>68</v>
      </c>
      <c r="C197" s="68"/>
    </row>
    <row r="198" spans="1:3" x14ac:dyDescent="0.25">
      <c r="A198" s="39" t="s">
        <v>307</v>
      </c>
      <c r="B198" s="39" t="s">
        <v>308</v>
      </c>
      <c r="C198" s="68"/>
    </row>
    <row r="199" spans="1:3" x14ac:dyDescent="0.25">
      <c r="A199" s="39" t="s">
        <v>71</v>
      </c>
      <c r="B199" s="39" t="s">
        <v>72</v>
      </c>
      <c r="C199" s="68"/>
    </row>
    <row r="200" spans="1:3" x14ac:dyDescent="0.25">
      <c r="A200" s="39" t="s">
        <v>73</v>
      </c>
      <c r="B200" s="39" t="s">
        <v>74</v>
      </c>
      <c r="C200" s="68"/>
    </row>
    <row r="201" spans="1:3" x14ac:dyDescent="0.25">
      <c r="A201" s="39" t="s">
        <v>309</v>
      </c>
      <c r="B201" s="39" t="s">
        <v>310</v>
      </c>
      <c r="C201" s="68"/>
    </row>
    <row r="202" spans="1:3" x14ac:dyDescent="0.25">
      <c r="A202" s="39" t="s">
        <v>75</v>
      </c>
      <c r="B202" s="39" t="s">
        <v>76</v>
      </c>
      <c r="C202" s="68"/>
    </row>
    <row r="203" spans="1:3" x14ac:dyDescent="0.25">
      <c r="A203" s="39" t="s">
        <v>77</v>
      </c>
      <c r="B203" s="39" t="s">
        <v>78</v>
      </c>
      <c r="C203" s="68">
        <v>750000</v>
      </c>
    </row>
    <row r="204" spans="1:3" x14ac:dyDescent="0.25">
      <c r="A204" s="39" t="s">
        <v>159</v>
      </c>
      <c r="B204" s="39" t="s">
        <v>160</v>
      </c>
      <c r="C204" s="68">
        <v>2250000</v>
      </c>
    </row>
    <row r="205" spans="1:3" x14ac:dyDescent="0.25">
      <c r="A205" s="39" t="s">
        <v>79</v>
      </c>
      <c r="B205" s="39" t="s">
        <v>80</v>
      </c>
      <c r="C205" s="68"/>
    </row>
    <row r="206" spans="1:3" x14ac:dyDescent="0.25">
      <c r="A206" s="39" t="s">
        <v>81</v>
      </c>
      <c r="B206" s="39" t="s">
        <v>405</v>
      </c>
      <c r="C206" s="68"/>
    </row>
    <row r="207" spans="1:3" x14ac:dyDescent="0.25">
      <c r="A207" s="39" t="s">
        <v>296</v>
      </c>
      <c r="B207" s="39" t="s">
        <v>314</v>
      </c>
      <c r="C207" s="68">
        <v>4200000</v>
      </c>
    </row>
    <row r="208" spans="1:3" x14ac:dyDescent="0.25">
      <c r="A208" s="39" t="s">
        <v>313</v>
      </c>
      <c r="B208" s="39" t="s">
        <v>315</v>
      </c>
      <c r="C208" s="68">
        <v>3200000</v>
      </c>
    </row>
    <row r="209" spans="1:5" x14ac:dyDescent="0.25">
      <c r="A209" s="39" t="s">
        <v>83</v>
      </c>
      <c r="B209" s="39" t="s">
        <v>404</v>
      </c>
      <c r="C209" s="68">
        <v>75000</v>
      </c>
    </row>
    <row r="210" spans="1:5" x14ac:dyDescent="0.25">
      <c r="A210" s="39" t="s">
        <v>84</v>
      </c>
      <c r="B210" s="39" t="s">
        <v>85</v>
      </c>
      <c r="C210" s="68"/>
    </row>
    <row r="211" spans="1:5" x14ac:dyDescent="0.25">
      <c r="A211" s="39" t="s">
        <v>88</v>
      </c>
      <c r="B211" s="39" t="s">
        <v>89</v>
      </c>
      <c r="C211" s="68"/>
    </row>
    <row r="212" spans="1:5" x14ac:dyDescent="0.25">
      <c r="A212" s="39" t="s">
        <v>90</v>
      </c>
      <c r="B212" s="39" t="s">
        <v>91</v>
      </c>
      <c r="C212" s="68"/>
    </row>
    <row r="213" spans="1:5" x14ac:dyDescent="0.25">
      <c r="A213" s="39" t="s">
        <v>92</v>
      </c>
      <c r="B213" s="39" t="s">
        <v>93</v>
      </c>
      <c r="C213" s="68"/>
    </row>
    <row r="214" spans="1:5" x14ac:dyDescent="0.25">
      <c r="A214" s="39" t="s">
        <v>86</v>
      </c>
      <c r="B214" s="39" t="s">
        <v>87</v>
      </c>
      <c r="C214" s="68"/>
    </row>
    <row r="215" spans="1:5" x14ac:dyDescent="0.25">
      <c r="A215" s="39" t="s">
        <v>96</v>
      </c>
      <c r="B215" s="39" t="s">
        <v>97</v>
      </c>
      <c r="C215" s="68">
        <f>C216-SUM(C160:C214)</f>
        <v>498594.75999999978</v>
      </c>
    </row>
    <row r="216" spans="1:5" x14ac:dyDescent="0.25">
      <c r="B216" s="39" t="s">
        <v>98</v>
      </c>
      <c r="C216" s="68">
        <v>15400699</v>
      </c>
    </row>
    <row r="221" spans="1:5" x14ac:dyDescent="0.25">
      <c r="A221">
        <v>3</v>
      </c>
      <c r="B221" t="s">
        <v>139</v>
      </c>
    </row>
    <row r="222" spans="1:5" x14ac:dyDescent="0.25">
      <c r="A222">
        <v>4</v>
      </c>
      <c r="B222" t="s">
        <v>140</v>
      </c>
    </row>
    <row r="223" spans="1:5" x14ac:dyDescent="0.25">
      <c r="A223" s="50" t="s">
        <v>142</v>
      </c>
      <c r="B223" s="50"/>
      <c r="C223" s="50"/>
      <c r="D223" s="50"/>
      <c r="E223" s="50"/>
    </row>
    <row r="224" spans="1:5" x14ac:dyDescent="0.25">
      <c r="A224" s="52" t="s">
        <v>143</v>
      </c>
      <c r="B224" s="45" t="s">
        <v>131</v>
      </c>
      <c r="C224" s="46">
        <v>3190</v>
      </c>
      <c r="D224" s="47" t="s">
        <v>133</v>
      </c>
      <c r="E224" t="s">
        <v>141</v>
      </c>
    </row>
    <row r="225" spans="1:5" x14ac:dyDescent="0.25">
      <c r="A225" s="52" t="s">
        <v>122</v>
      </c>
      <c r="B225" s="45" t="s">
        <v>132</v>
      </c>
      <c r="C225" s="46">
        <v>3191</v>
      </c>
      <c r="D225" s="47" t="s">
        <v>134</v>
      </c>
      <c r="E225" t="s">
        <v>141</v>
      </c>
    </row>
    <row r="226" spans="1:5" x14ac:dyDescent="0.25">
      <c r="A226" s="52" t="s">
        <v>144</v>
      </c>
      <c r="B226" s="45" t="s">
        <v>132</v>
      </c>
      <c r="C226" s="46">
        <v>3190</v>
      </c>
      <c r="D226" s="47" t="s">
        <v>135</v>
      </c>
      <c r="E226" t="s">
        <v>141</v>
      </c>
    </row>
    <row r="227" spans="1:5" x14ac:dyDescent="0.25">
      <c r="A227" s="52" t="s">
        <v>145</v>
      </c>
      <c r="B227" s="45" t="s">
        <v>132</v>
      </c>
      <c r="C227" s="46">
        <v>3390</v>
      </c>
      <c r="D227" s="47" t="s">
        <v>136</v>
      </c>
      <c r="E227" t="s">
        <v>141</v>
      </c>
    </row>
    <row r="228" spans="1:5" x14ac:dyDescent="0.25">
      <c r="A228" s="52" t="s">
        <v>146</v>
      </c>
      <c r="B228" s="45" t="s">
        <v>132</v>
      </c>
      <c r="C228" s="46">
        <v>3390</v>
      </c>
      <c r="D228" s="47" t="s">
        <v>136</v>
      </c>
      <c r="E228" t="s">
        <v>141</v>
      </c>
    </row>
    <row r="229" spans="1:5" x14ac:dyDescent="0.25">
      <c r="A229" s="53" t="s">
        <v>147</v>
      </c>
      <c r="B229" s="48" t="s">
        <v>132</v>
      </c>
      <c r="C229" s="49">
        <v>3190</v>
      </c>
      <c r="D229" s="47" t="s">
        <v>137</v>
      </c>
      <c r="E229" t="s">
        <v>141</v>
      </c>
    </row>
    <row r="230" spans="1:5" x14ac:dyDescent="0.25">
      <c r="A230" s="53" t="s">
        <v>148</v>
      </c>
      <c r="B230" s="48" t="s">
        <v>132</v>
      </c>
      <c r="C230" s="49">
        <v>3390</v>
      </c>
      <c r="D230" s="47" t="s">
        <v>136</v>
      </c>
      <c r="E230" t="s">
        <v>141</v>
      </c>
    </row>
    <row r="231" spans="1:5" x14ac:dyDescent="0.25">
      <c r="A231" s="53" t="s">
        <v>149</v>
      </c>
      <c r="B231" s="48" t="s">
        <v>132</v>
      </c>
      <c r="C231" s="49">
        <v>3390</v>
      </c>
      <c r="D231" s="47" t="s">
        <v>138</v>
      </c>
      <c r="E231" t="s">
        <v>141</v>
      </c>
    </row>
    <row r="232" spans="1:5" x14ac:dyDescent="0.25">
      <c r="A232" s="53" t="s">
        <v>150</v>
      </c>
      <c r="B232" s="48" t="s">
        <v>132</v>
      </c>
      <c r="C232" s="49">
        <v>3390</v>
      </c>
      <c r="D232" s="47" t="s">
        <v>136</v>
      </c>
      <c r="E232" t="s">
        <v>141</v>
      </c>
    </row>
    <row r="233" spans="1:5" x14ac:dyDescent="0.25">
      <c r="A233" s="53" t="s">
        <v>144</v>
      </c>
      <c r="B233" s="48" t="s">
        <v>132</v>
      </c>
      <c r="C233" s="49">
        <v>3191</v>
      </c>
      <c r="D233" s="47" t="s">
        <v>135</v>
      </c>
      <c r="E233" t="s">
        <v>141</v>
      </c>
    </row>
    <row r="236" spans="1:5" x14ac:dyDescent="0.25">
      <c r="A236" s="54" t="s">
        <v>155</v>
      </c>
      <c r="B236" s="54" t="s">
        <v>174</v>
      </c>
      <c r="C236" s="54" t="s">
        <v>393</v>
      </c>
      <c r="D236" s="54" t="s">
        <v>1094</v>
      </c>
    </row>
    <row r="237" spans="1:5" x14ac:dyDescent="0.25">
      <c r="A237" s="54" t="s">
        <v>154</v>
      </c>
      <c r="B237" s="54" t="s">
        <v>319</v>
      </c>
      <c r="C237" s="54" t="s">
        <v>392</v>
      </c>
    </row>
  </sheetData>
  <sortState ref="A2:B59">
    <sortCondition ref="A2:A58"/>
  </sortState>
  <mergeCells count="2">
    <mergeCell ref="A64:C64"/>
    <mergeCell ref="A159:B159"/>
  </mergeCells>
  <phoneticPr fontId="17"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workbookViewId="0">
      <pane xSplit="2" ySplit="1" topLeftCell="C20" activePane="bottomRight" state="frozen"/>
      <selection pane="topRight" activeCell="C1" sqref="C1"/>
      <selection pane="bottomLeft" activeCell="A2" sqref="A2"/>
      <selection pane="bottomRight" activeCell="F2" sqref="F2"/>
    </sheetView>
  </sheetViews>
  <sheetFormatPr defaultRowHeight="15" x14ac:dyDescent="0.25"/>
  <cols>
    <col min="1" max="1" width="4" customWidth="1"/>
    <col min="2" max="2" width="37" customWidth="1"/>
    <col min="3" max="3" width="15" customWidth="1"/>
    <col min="4" max="6" width="15.28515625" customWidth="1"/>
    <col min="7" max="7" width="13.28515625" customWidth="1"/>
    <col min="8" max="9" width="14.42578125" customWidth="1"/>
    <col min="10" max="10" width="15.140625" hidden="1" customWidth="1"/>
    <col min="11" max="11" width="14.28515625" hidden="1" customWidth="1"/>
    <col min="12" max="12" width="11.5703125" bestFit="1" customWidth="1"/>
  </cols>
  <sheetData>
    <row r="1" spans="1:11" ht="62.25" customHeight="1" x14ac:dyDescent="0.25">
      <c r="A1" s="127" t="s">
        <v>7</v>
      </c>
      <c r="B1" s="127"/>
      <c r="C1" s="1" t="s">
        <v>8</v>
      </c>
      <c r="D1" s="1" t="s">
        <v>9</v>
      </c>
      <c r="E1" s="1" t="s">
        <v>10</v>
      </c>
      <c r="F1" s="2" t="s">
        <v>993</v>
      </c>
      <c r="G1" s="1" t="s">
        <v>11</v>
      </c>
      <c r="H1" s="1" t="s">
        <v>12</v>
      </c>
      <c r="J1" s="1" t="s">
        <v>13</v>
      </c>
      <c r="K1" s="1" t="s">
        <v>14</v>
      </c>
    </row>
    <row r="2" spans="1:11" x14ac:dyDescent="0.25">
      <c r="A2" s="3" t="s">
        <v>15</v>
      </c>
      <c r="B2" s="3" t="s">
        <v>16</v>
      </c>
      <c r="C2" s="4">
        <v>1200000</v>
      </c>
      <c r="D2" s="5">
        <v>1144156.6499999999</v>
      </c>
      <c r="E2" s="6">
        <v>2240893.9</v>
      </c>
      <c r="F2" s="7">
        <v>1400000</v>
      </c>
      <c r="G2" s="8">
        <v>152200</v>
      </c>
      <c r="H2" s="9">
        <v>1552200</v>
      </c>
      <c r="J2" s="10">
        <v>1062496.576698334</v>
      </c>
      <c r="K2" s="11">
        <v>337503.42330166599</v>
      </c>
    </row>
    <row r="3" spans="1:11" ht="14.45" x14ac:dyDescent="0.3">
      <c r="A3" s="12" t="s">
        <v>17</v>
      </c>
      <c r="B3" s="12" t="s">
        <v>18</v>
      </c>
      <c r="C3" s="13">
        <v>60000</v>
      </c>
      <c r="D3" s="14">
        <v>60416.780000000028</v>
      </c>
      <c r="E3" s="15">
        <v>108920</v>
      </c>
      <c r="F3" s="16">
        <v>100000</v>
      </c>
      <c r="G3" s="17"/>
      <c r="H3" s="9">
        <v>100000</v>
      </c>
      <c r="J3" s="10">
        <v>75892.61262130957</v>
      </c>
      <c r="K3" s="11">
        <v>24107.387378690426</v>
      </c>
    </row>
    <row r="4" spans="1:11" ht="14.45" x14ac:dyDescent="0.3">
      <c r="A4" s="12" t="s">
        <v>19</v>
      </c>
      <c r="B4" s="12" t="s">
        <v>20</v>
      </c>
      <c r="C4" s="13">
        <v>3000</v>
      </c>
      <c r="D4" s="14">
        <v>1390.05</v>
      </c>
      <c r="E4" s="15">
        <v>7200</v>
      </c>
      <c r="F4" s="16">
        <v>3500</v>
      </c>
      <c r="G4" s="17"/>
      <c r="H4" s="9">
        <v>3500</v>
      </c>
      <c r="J4" s="10">
        <v>2656.2414417458349</v>
      </c>
      <c r="K4" s="11">
        <v>843.75855825416488</v>
      </c>
    </row>
    <row r="5" spans="1:11" x14ac:dyDescent="0.25">
      <c r="A5" s="12" t="s">
        <v>21</v>
      </c>
      <c r="B5" s="12" t="s">
        <v>22</v>
      </c>
      <c r="C5" s="13">
        <v>100000</v>
      </c>
      <c r="D5" s="14">
        <v>66000</v>
      </c>
      <c r="E5" s="15">
        <v>158000</v>
      </c>
      <c r="F5" s="16">
        <v>110000</v>
      </c>
      <c r="G5" s="17"/>
      <c r="H5" s="9">
        <v>110000</v>
      </c>
      <c r="J5" s="10">
        <v>83481.873883440538</v>
      </c>
      <c r="K5" s="11">
        <v>26518.12611655947</v>
      </c>
    </row>
    <row r="6" spans="1:11" ht="14.45" x14ac:dyDescent="0.3">
      <c r="A6" s="12" t="s">
        <v>23</v>
      </c>
      <c r="B6" s="12" t="s">
        <v>24</v>
      </c>
      <c r="C6" s="13">
        <v>2340</v>
      </c>
      <c r="D6" s="14">
        <v>0</v>
      </c>
      <c r="E6" s="15">
        <v>2340</v>
      </c>
      <c r="F6" s="16">
        <v>2340</v>
      </c>
      <c r="G6" s="17"/>
      <c r="H6" s="9">
        <v>2340</v>
      </c>
      <c r="J6" s="10">
        <v>1775.8871353386439</v>
      </c>
      <c r="K6" s="11">
        <v>564.11286466135596</v>
      </c>
    </row>
    <row r="7" spans="1:11" ht="14.45" x14ac:dyDescent="0.3">
      <c r="A7" s="12" t="s">
        <v>25</v>
      </c>
      <c r="B7" s="12" t="s">
        <v>26</v>
      </c>
      <c r="C7" s="13">
        <v>5000</v>
      </c>
      <c r="D7" s="14">
        <v>0</v>
      </c>
      <c r="E7" s="15">
        <v>14348.8</v>
      </c>
      <c r="F7" s="16">
        <v>8000</v>
      </c>
      <c r="G7" s="17"/>
      <c r="H7" s="9">
        <v>8000</v>
      </c>
      <c r="J7" s="10">
        <v>6071.4090097047656</v>
      </c>
      <c r="K7" s="11">
        <v>1928.590990295234</v>
      </c>
    </row>
    <row r="8" spans="1:11" x14ac:dyDescent="0.25">
      <c r="A8" s="12" t="s">
        <v>27</v>
      </c>
      <c r="B8" s="12" t="s">
        <v>28</v>
      </c>
      <c r="C8" s="13">
        <v>45000</v>
      </c>
      <c r="D8" s="14">
        <v>36516.36</v>
      </c>
      <c r="E8" s="15">
        <v>192007.4</v>
      </c>
      <c r="F8" s="16">
        <v>55000</v>
      </c>
      <c r="G8" s="17"/>
      <c r="H8" s="9">
        <v>55000</v>
      </c>
      <c r="J8" s="10">
        <v>41740.936941720269</v>
      </c>
      <c r="K8" s="11">
        <v>13259.063058279735</v>
      </c>
    </row>
    <row r="9" spans="1:11" ht="14.45" x14ac:dyDescent="0.3">
      <c r="A9" s="12" t="s">
        <v>29</v>
      </c>
      <c r="B9" s="12" t="s">
        <v>30</v>
      </c>
      <c r="C9" s="13">
        <v>0</v>
      </c>
      <c r="D9" s="14">
        <v>0</v>
      </c>
      <c r="E9" s="15">
        <v>160888.22</v>
      </c>
      <c r="F9" s="16">
        <v>50000</v>
      </c>
      <c r="G9" s="17"/>
      <c r="H9" s="9">
        <v>50000</v>
      </c>
      <c r="J9" s="10">
        <v>37946.306310654785</v>
      </c>
      <c r="K9" s="11">
        <v>12053.693689345213</v>
      </c>
    </row>
    <row r="10" spans="1:11" x14ac:dyDescent="0.25">
      <c r="A10" s="12" t="s">
        <v>31</v>
      </c>
      <c r="B10" s="12" t="s">
        <v>32</v>
      </c>
      <c r="C10" s="13">
        <v>40000</v>
      </c>
      <c r="D10" s="14">
        <v>1303.2</v>
      </c>
      <c r="E10" s="15">
        <v>93000</v>
      </c>
      <c r="F10" s="16">
        <v>40000</v>
      </c>
      <c r="G10" s="17"/>
      <c r="H10" s="9">
        <v>40000</v>
      </c>
      <c r="J10" s="10">
        <v>30357.045048523829</v>
      </c>
      <c r="K10" s="11">
        <v>9642.9549514761711</v>
      </c>
    </row>
    <row r="11" spans="1:11" x14ac:dyDescent="0.25">
      <c r="A11" s="12" t="s">
        <v>33</v>
      </c>
      <c r="B11" s="12" t="s">
        <v>34</v>
      </c>
      <c r="C11" s="13">
        <v>100000</v>
      </c>
      <c r="D11" s="14">
        <v>0</v>
      </c>
      <c r="E11" s="15">
        <v>226000</v>
      </c>
      <c r="F11" s="16">
        <v>100000</v>
      </c>
      <c r="G11" s="17"/>
      <c r="H11" s="9">
        <v>100000</v>
      </c>
      <c r="J11" s="10">
        <v>75892.61262130957</v>
      </c>
      <c r="K11" s="11">
        <v>24107.387378690426</v>
      </c>
    </row>
    <row r="12" spans="1:11" x14ac:dyDescent="0.25">
      <c r="A12" s="12" t="s">
        <v>35</v>
      </c>
      <c r="B12" s="12" t="s">
        <v>36</v>
      </c>
      <c r="C12" s="13">
        <v>17000000</v>
      </c>
      <c r="D12" s="14">
        <v>18994120.610000003</v>
      </c>
      <c r="E12" s="15">
        <v>40688864.331526004</v>
      </c>
      <c r="F12" s="16">
        <v>22000000</v>
      </c>
      <c r="G12" s="17">
        <v>3782045</v>
      </c>
      <c r="H12" s="9">
        <v>25782045</v>
      </c>
      <c r="J12" s="10">
        <v>16696374.776688106</v>
      </c>
      <c r="K12" s="11">
        <v>5303625.2233118936</v>
      </c>
    </row>
    <row r="13" spans="1:11" ht="14.45" x14ac:dyDescent="0.3">
      <c r="A13" s="12" t="s">
        <v>37</v>
      </c>
      <c r="B13" s="12" t="s">
        <v>38</v>
      </c>
      <c r="C13" s="13">
        <v>250000</v>
      </c>
      <c r="D13" s="14">
        <v>2934.05</v>
      </c>
      <c r="E13" s="15">
        <v>525547.72</v>
      </c>
      <c r="F13" s="16">
        <v>250000</v>
      </c>
      <c r="G13" s="17"/>
      <c r="H13" s="9">
        <v>250000</v>
      </c>
      <c r="J13" s="10">
        <v>189731.53155327393</v>
      </c>
      <c r="K13" s="11">
        <v>60268.468446726067</v>
      </c>
    </row>
    <row r="14" spans="1:11" x14ac:dyDescent="0.25">
      <c r="A14" s="12" t="s">
        <v>39</v>
      </c>
      <c r="B14" s="12" t="s">
        <v>40</v>
      </c>
      <c r="C14" s="13">
        <v>250000</v>
      </c>
      <c r="D14" s="14">
        <v>108891</v>
      </c>
      <c r="E14" s="15">
        <v>740837.89</v>
      </c>
      <c r="F14" s="16">
        <v>300000</v>
      </c>
      <c r="G14" s="17"/>
      <c r="H14" s="9">
        <v>300000</v>
      </c>
      <c r="J14" s="10">
        <v>227677.83786392873</v>
      </c>
      <c r="K14" s="11">
        <v>72322.162136071274</v>
      </c>
    </row>
    <row r="15" spans="1:11" x14ac:dyDescent="0.25">
      <c r="A15" s="12" t="s">
        <v>41</v>
      </c>
      <c r="B15" s="12" t="s">
        <v>42</v>
      </c>
      <c r="C15" s="13">
        <v>135000</v>
      </c>
      <c r="D15" s="14">
        <v>69216.070000000007</v>
      </c>
      <c r="E15" s="15">
        <v>147549.68</v>
      </c>
      <c r="F15" s="16">
        <v>150000</v>
      </c>
      <c r="G15" s="17"/>
      <c r="H15" s="9">
        <v>150000</v>
      </c>
      <c r="J15" s="10">
        <v>113838.91893196436</v>
      </c>
      <c r="K15" s="11">
        <v>36161.081068035637</v>
      </c>
    </row>
    <row r="16" spans="1:11" ht="14.45" x14ac:dyDescent="0.3">
      <c r="A16" s="12" t="s">
        <v>43</v>
      </c>
      <c r="B16" s="12" t="s">
        <v>44</v>
      </c>
      <c r="C16" s="13">
        <v>100000</v>
      </c>
      <c r="D16" s="14">
        <v>97837.7</v>
      </c>
      <c r="E16" s="15">
        <v>84500</v>
      </c>
      <c r="F16" s="16">
        <v>84500</v>
      </c>
      <c r="G16" s="17"/>
      <c r="H16" s="9">
        <v>84500</v>
      </c>
      <c r="J16" s="10">
        <v>64129.257665006589</v>
      </c>
      <c r="K16" s="11">
        <v>20370.742334993411</v>
      </c>
    </row>
    <row r="17" spans="1:11" x14ac:dyDescent="0.25">
      <c r="A17" s="12" t="s">
        <v>45</v>
      </c>
      <c r="B17" s="12" t="s">
        <v>46</v>
      </c>
      <c r="C17" s="13">
        <v>135000</v>
      </c>
      <c r="D17" s="14">
        <v>124170.98</v>
      </c>
      <c r="E17" s="15">
        <v>227065.57</v>
      </c>
      <c r="F17" s="16">
        <v>150000</v>
      </c>
      <c r="G17" s="17"/>
      <c r="H17" s="9">
        <v>150000</v>
      </c>
      <c r="J17" s="10">
        <v>113838.91893196436</v>
      </c>
      <c r="K17" s="11">
        <v>36161.081068035637</v>
      </c>
    </row>
    <row r="18" spans="1:11" ht="14.45" x14ac:dyDescent="0.3">
      <c r="A18" s="12" t="s">
        <v>47</v>
      </c>
      <c r="B18" s="12" t="s">
        <v>48</v>
      </c>
      <c r="C18" s="13">
        <v>240000</v>
      </c>
      <c r="D18" s="14">
        <v>93284.75</v>
      </c>
      <c r="E18" s="15">
        <v>101039.88999999998</v>
      </c>
      <c r="F18" s="16">
        <v>100000</v>
      </c>
      <c r="G18" s="17"/>
      <c r="H18" s="9">
        <v>100000</v>
      </c>
      <c r="J18" s="10">
        <v>75892.61262130957</v>
      </c>
      <c r="K18" s="11">
        <v>24107.387378690426</v>
      </c>
    </row>
    <row r="19" spans="1:11" x14ac:dyDescent="0.25">
      <c r="A19" s="12" t="s">
        <v>49</v>
      </c>
      <c r="B19" s="12" t="s">
        <v>50</v>
      </c>
      <c r="C19" s="13">
        <v>135000</v>
      </c>
      <c r="D19" s="14">
        <v>177955.55</v>
      </c>
      <c r="E19" s="15">
        <v>368954.67599999998</v>
      </c>
      <c r="F19" s="16">
        <v>150000</v>
      </c>
      <c r="G19" s="17"/>
      <c r="H19" s="9">
        <v>150000</v>
      </c>
      <c r="J19" s="10">
        <v>113838.91893196436</v>
      </c>
      <c r="K19" s="11">
        <v>36161.081068035637</v>
      </c>
    </row>
    <row r="20" spans="1:11" ht="14.45" x14ac:dyDescent="0.3">
      <c r="A20" s="12" t="s">
        <v>51</v>
      </c>
      <c r="B20" s="12" t="s">
        <v>52</v>
      </c>
      <c r="C20" s="13">
        <v>400000</v>
      </c>
      <c r="D20" s="14">
        <v>91208.50999999998</v>
      </c>
      <c r="E20" s="15">
        <v>786228.97200000007</v>
      </c>
      <c r="F20" s="16">
        <v>350000</v>
      </c>
      <c r="G20" s="17"/>
      <c r="H20" s="9">
        <v>350000</v>
      </c>
      <c r="J20" s="10">
        <v>265624.14417458349</v>
      </c>
      <c r="K20" s="11">
        <v>84375.855825416496</v>
      </c>
    </row>
    <row r="21" spans="1:11" x14ac:dyDescent="0.25">
      <c r="A21" s="12" t="s">
        <v>53</v>
      </c>
      <c r="B21" s="12" t="s">
        <v>54</v>
      </c>
      <c r="C21" s="13">
        <v>980000</v>
      </c>
      <c r="D21" s="14">
        <v>619234.7699999999</v>
      </c>
      <c r="E21" s="15">
        <v>1814255.86</v>
      </c>
      <c r="F21" s="16">
        <v>1150000</v>
      </c>
      <c r="G21" s="17"/>
      <c r="H21" s="9">
        <v>1150000</v>
      </c>
      <c r="J21" s="10">
        <v>872765.04514506005</v>
      </c>
      <c r="K21" s="11">
        <v>277234.95485493989</v>
      </c>
    </row>
    <row r="22" spans="1:11" x14ac:dyDescent="0.25">
      <c r="A22" s="12" t="s">
        <v>55</v>
      </c>
      <c r="B22" s="12" t="s">
        <v>56</v>
      </c>
      <c r="C22" s="13">
        <v>980000</v>
      </c>
      <c r="D22" s="14">
        <v>1202001.32</v>
      </c>
      <c r="E22" s="15">
        <v>1671530.5279999999</v>
      </c>
      <c r="F22" s="16">
        <v>1350000</v>
      </c>
      <c r="G22" s="17"/>
      <c r="H22" s="9">
        <v>1350000</v>
      </c>
      <c r="J22" s="10">
        <v>1024550.2703876792</v>
      </c>
      <c r="K22" s="11">
        <v>325449.72961232072</v>
      </c>
    </row>
    <row r="23" spans="1:11" x14ac:dyDescent="0.25">
      <c r="A23" s="12" t="s">
        <v>57</v>
      </c>
      <c r="B23" s="12" t="s">
        <v>58</v>
      </c>
      <c r="C23" s="13">
        <v>120000</v>
      </c>
      <c r="D23" s="14">
        <v>74517</v>
      </c>
      <c r="E23" s="15">
        <v>419268.10000000003</v>
      </c>
      <c r="F23" s="16">
        <v>140000</v>
      </c>
      <c r="G23" s="17"/>
      <c r="H23" s="9">
        <v>140000</v>
      </c>
      <c r="J23" s="10">
        <v>106249.65766983341</v>
      </c>
      <c r="K23" s="11">
        <v>33750.342330166597</v>
      </c>
    </row>
    <row r="24" spans="1:11" x14ac:dyDescent="0.25">
      <c r="A24" s="12" t="s">
        <v>59</v>
      </c>
      <c r="B24" s="12" t="s">
        <v>60</v>
      </c>
      <c r="C24" s="13">
        <v>60000</v>
      </c>
      <c r="D24" s="14">
        <v>29715.759999999998</v>
      </c>
      <c r="E24" s="15">
        <v>1933674.57</v>
      </c>
      <c r="F24" s="16">
        <v>400000</v>
      </c>
      <c r="G24" s="17"/>
      <c r="H24" s="9">
        <v>400000</v>
      </c>
      <c r="J24" s="10">
        <v>303570.45048523828</v>
      </c>
      <c r="K24" s="11">
        <v>96429.549514761704</v>
      </c>
    </row>
    <row r="25" spans="1:11" x14ac:dyDescent="0.25">
      <c r="A25" s="12" t="s">
        <v>61</v>
      </c>
      <c r="B25" s="12" t="s">
        <v>62</v>
      </c>
      <c r="C25" s="13">
        <v>220000</v>
      </c>
      <c r="D25" s="14">
        <v>163176.34000000003</v>
      </c>
      <c r="E25" s="15">
        <v>392590</v>
      </c>
      <c r="F25" s="16">
        <v>250000</v>
      </c>
      <c r="G25" s="17"/>
      <c r="H25" s="9">
        <v>250000</v>
      </c>
      <c r="J25" s="10">
        <v>189731.53155327393</v>
      </c>
      <c r="K25" s="11">
        <v>60268.468446726067</v>
      </c>
    </row>
    <row r="26" spans="1:11" x14ac:dyDescent="0.25">
      <c r="A26" s="12" t="s">
        <v>63</v>
      </c>
      <c r="B26" s="12" t="s">
        <v>64</v>
      </c>
      <c r="C26" s="13">
        <v>350000</v>
      </c>
      <c r="D26" s="14">
        <v>236337.44</v>
      </c>
      <c r="E26" s="15">
        <v>729852.45</v>
      </c>
      <c r="F26" s="16">
        <v>450000</v>
      </c>
      <c r="G26" s="17"/>
      <c r="H26" s="9">
        <v>450000</v>
      </c>
      <c r="J26" s="10">
        <v>341516.75679589307</v>
      </c>
      <c r="K26" s="11">
        <v>108483.24320410691</v>
      </c>
    </row>
    <row r="27" spans="1:11" x14ac:dyDescent="0.25">
      <c r="A27" s="12" t="s">
        <v>65</v>
      </c>
      <c r="B27" s="12" t="s">
        <v>66</v>
      </c>
      <c r="C27" s="13">
        <v>5000</v>
      </c>
      <c r="D27" s="14">
        <v>1529.17</v>
      </c>
      <c r="E27" s="15">
        <v>22085.55</v>
      </c>
      <c r="F27" s="16">
        <v>10000</v>
      </c>
      <c r="G27" s="17"/>
      <c r="H27" s="9">
        <v>10000</v>
      </c>
      <c r="J27" s="10">
        <v>7589.2612621309572</v>
      </c>
      <c r="K27" s="11">
        <v>2410.7387378690428</v>
      </c>
    </row>
    <row r="28" spans="1:11" x14ac:dyDescent="0.25">
      <c r="A28" s="18" t="s">
        <v>67</v>
      </c>
      <c r="B28" s="12" t="s">
        <v>68</v>
      </c>
      <c r="C28" s="13">
        <v>5400000</v>
      </c>
      <c r="D28" s="14">
        <v>5091579.42</v>
      </c>
      <c r="E28" s="15">
        <v>7862779.3899999997</v>
      </c>
      <c r="F28" s="16">
        <v>5800000</v>
      </c>
      <c r="G28" s="17">
        <v>800000</v>
      </c>
      <c r="H28" s="9">
        <v>6600000</v>
      </c>
      <c r="J28" s="10">
        <v>4401771.5320359552</v>
      </c>
      <c r="K28" s="11">
        <v>1398228.4679640448</v>
      </c>
    </row>
    <row r="29" spans="1:11" x14ac:dyDescent="0.25">
      <c r="A29" s="18" t="s">
        <v>69</v>
      </c>
      <c r="B29" s="12" t="s">
        <v>70</v>
      </c>
      <c r="C29" s="13">
        <v>8190965</v>
      </c>
      <c r="D29" s="14">
        <v>6250415.9000000004</v>
      </c>
      <c r="E29" s="15">
        <v>16678299.543999996</v>
      </c>
      <c r="F29" s="16">
        <v>10000000</v>
      </c>
      <c r="G29" s="17">
        <v>1691432</v>
      </c>
      <c r="H29" s="9">
        <v>11691432</v>
      </c>
      <c r="J29" s="10">
        <v>7589261.2621309571</v>
      </c>
      <c r="K29" s="11">
        <v>2410738.7378690424</v>
      </c>
    </row>
    <row r="30" spans="1:11" x14ac:dyDescent="0.25">
      <c r="A30" s="12" t="s">
        <v>71</v>
      </c>
      <c r="B30" s="12" t="s">
        <v>72</v>
      </c>
      <c r="C30" s="13">
        <v>250000</v>
      </c>
      <c r="D30" s="14">
        <v>259839.68</v>
      </c>
      <c r="E30" s="15">
        <v>642190.38211111759</v>
      </c>
      <c r="F30" s="16">
        <v>500000</v>
      </c>
      <c r="G30" s="17"/>
      <c r="H30" s="9">
        <v>500000</v>
      </c>
      <c r="J30" s="10">
        <v>379463.06310654787</v>
      </c>
      <c r="K30" s="11">
        <v>120536.93689345213</v>
      </c>
    </row>
    <row r="31" spans="1:11" x14ac:dyDescent="0.25">
      <c r="A31" s="12" t="s">
        <v>73</v>
      </c>
      <c r="B31" s="12" t="s">
        <v>74</v>
      </c>
      <c r="C31" s="13">
        <v>3000000</v>
      </c>
      <c r="D31" s="14">
        <v>2968158.45</v>
      </c>
      <c r="E31" s="15">
        <v>6156958</v>
      </c>
      <c r="F31" s="16">
        <v>3800000</v>
      </c>
      <c r="G31" s="17">
        <v>1003485</v>
      </c>
      <c r="H31" s="9">
        <v>4803485</v>
      </c>
      <c r="J31" s="10">
        <v>2883919.279609764</v>
      </c>
      <c r="K31" s="11">
        <v>916080.72039023624</v>
      </c>
    </row>
    <row r="32" spans="1:11" x14ac:dyDescent="0.25">
      <c r="A32" s="12" t="s">
        <v>75</v>
      </c>
      <c r="B32" s="12" t="s">
        <v>76</v>
      </c>
      <c r="C32" s="13">
        <v>850000</v>
      </c>
      <c r="D32" s="14">
        <v>501040.55000000005</v>
      </c>
      <c r="E32" s="15">
        <v>2152575.81</v>
      </c>
      <c r="F32" s="16">
        <v>1195000</v>
      </c>
      <c r="G32" s="17">
        <v>442975</v>
      </c>
      <c r="H32" s="9">
        <v>1637975</v>
      </c>
      <c r="J32" s="10">
        <v>906916.72082464944</v>
      </c>
      <c r="K32" s="11">
        <v>288083.27917535062</v>
      </c>
    </row>
    <row r="33" spans="1:12" x14ac:dyDescent="0.25">
      <c r="A33" s="12" t="s">
        <v>77</v>
      </c>
      <c r="B33" s="12" t="s">
        <v>78</v>
      </c>
      <c r="C33" s="13">
        <v>1200000</v>
      </c>
      <c r="D33" s="14">
        <v>485178.98999999993</v>
      </c>
      <c r="E33" s="15">
        <v>6133083.8799999999</v>
      </c>
      <c r="F33" s="16">
        <v>1200000</v>
      </c>
      <c r="G33" s="17">
        <v>589680</v>
      </c>
      <c r="H33" s="9">
        <v>1789680</v>
      </c>
      <c r="J33" s="10">
        <v>910711.3514557149</v>
      </c>
      <c r="K33" s="11">
        <v>289288.6485442851</v>
      </c>
    </row>
    <row r="34" spans="1:12" x14ac:dyDescent="0.25">
      <c r="A34" s="12" t="s">
        <v>79</v>
      </c>
      <c r="B34" s="12" t="s">
        <v>80</v>
      </c>
      <c r="C34" s="13">
        <v>100000</v>
      </c>
      <c r="D34" s="14">
        <v>3820</v>
      </c>
      <c r="E34" s="15">
        <v>282146.40999999997</v>
      </c>
      <c r="F34" s="16">
        <v>105000</v>
      </c>
      <c r="G34" s="17"/>
      <c r="H34" s="9">
        <v>105000</v>
      </c>
      <c r="J34" s="10">
        <v>79687.243252375047</v>
      </c>
      <c r="K34" s="11">
        <v>25312.756747624946</v>
      </c>
    </row>
    <row r="35" spans="1:12" x14ac:dyDescent="0.25">
      <c r="A35" s="12" t="s">
        <v>81</v>
      </c>
      <c r="B35" s="12" t="s">
        <v>82</v>
      </c>
      <c r="C35" s="13">
        <v>1100000</v>
      </c>
      <c r="D35" s="14">
        <v>54409.17</v>
      </c>
      <c r="E35" s="15">
        <v>3859473.51</v>
      </c>
      <c r="F35" s="16">
        <v>1200000</v>
      </c>
      <c r="G35" s="17"/>
      <c r="H35" s="9">
        <v>1200000</v>
      </c>
      <c r="J35" s="10">
        <v>910711.3514557149</v>
      </c>
      <c r="K35" s="11">
        <v>289288.6485442851</v>
      </c>
    </row>
    <row r="36" spans="1:12" x14ac:dyDescent="0.25">
      <c r="A36" s="12" t="s">
        <v>83</v>
      </c>
      <c r="B36" s="12" t="s">
        <v>404</v>
      </c>
      <c r="C36" s="13">
        <v>125000</v>
      </c>
      <c r="D36" s="14">
        <v>59940</v>
      </c>
      <c r="E36" s="15">
        <v>207826</v>
      </c>
      <c r="F36" s="16">
        <v>125000</v>
      </c>
      <c r="G36" s="17"/>
      <c r="H36" s="9">
        <v>125000</v>
      </c>
      <c r="J36" s="10">
        <v>94865.765776636967</v>
      </c>
      <c r="K36" s="11">
        <v>30134.234223363033</v>
      </c>
    </row>
    <row r="37" spans="1:12" x14ac:dyDescent="0.25">
      <c r="A37" s="12" t="s">
        <v>84</v>
      </c>
      <c r="B37" s="12" t="s">
        <v>85</v>
      </c>
      <c r="C37" s="13">
        <v>120000</v>
      </c>
      <c r="D37" s="14">
        <v>40052.22</v>
      </c>
      <c r="E37" s="15">
        <v>179600</v>
      </c>
      <c r="F37" s="16">
        <v>125000</v>
      </c>
      <c r="G37" s="17"/>
      <c r="H37" s="9">
        <v>125000</v>
      </c>
      <c r="J37" s="10">
        <v>94865.765776636967</v>
      </c>
      <c r="K37" s="11">
        <v>30134.234223363033</v>
      </c>
    </row>
    <row r="38" spans="1:12" x14ac:dyDescent="0.25">
      <c r="A38" s="12" t="s">
        <v>86</v>
      </c>
      <c r="B38" s="12" t="s">
        <v>87</v>
      </c>
      <c r="C38" s="13">
        <v>300000</v>
      </c>
      <c r="D38" s="14">
        <v>161124.01999999999</v>
      </c>
      <c r="E38" s="15">
        <v>663400</v>
      </c>
      <c r="F38" s="16">
        <v>300000</v>
      </c>
      <c r="G38" s="17"/>
      <c r="H38" s="9">
        <v>300000</v>
      </c>
      <c r="J38" s="10">
        <v>227677.83786392873</v>
      </c>
      <c r="K38" s="11">
        <v>72322.162136071274</v>
      </c>
    </row>
    <row r="39" spans="1:12" x14ac:dyDescent="0.25">
      <c r="A39" s="12" t="s">
        <v>88</v>
      </c>
      <c r="B39" s="12" t="s">
        <v>89</v>
      </c>
      <c r="C39" s="13">
        <v>414000</v>
      </c>
      <c r="D39" s="14">
        <v>112714.25</v>
      </c>
      <c r="E39" s="15">
        <v>2198097.42</v>
      </c>
      <c r="F39" s="16">
        <v>450000</v>
      </c>
      <c r="G39" s="17"/>
      <c r="H39" s="9">
        <v>450000</v>
      </c>
      <c r="J39" s="10">
        <v>341516.75679589307</v>
      </c>
      <c r="K39" s="11">
        <v>108483.24320410691</v>
      </c>
    </row>
    <row r="40" spans="1:12" x14ac:dyDescent="0.25">
      <c r="A40" s="12" t="s">
        <v>90</v>
      </c>
      <c r="B40" s="12" t="s">
        <v>91</v>
      </c>
      <c r="C40" s="13">
        <v>2296524.19</v>
      </c>
      <c r="D40" s="14">
        <v>2188816.9899999998</v>
      </c>
      <c r="E40" s="15">
        <v>2208348</v>
      </c>
      <c r="F40" s="16">
        <v>2208348</v>
      </c>
      <c r="G40" s="17"/>
      <c r="H40" s="9">
        <v>2208348</v>
      </c>
      <c r="J40" s="10">
        <v>1675972.9929704375</v>
      </c>
      <c r="K40" s="11">
        <v>532375.00702956249</v>
      </c>
    </row>
    <row r="41" spans="1:12" x14ac:dyDescent="0.25">
      <c r="A41" s="12" t="s">
        <v>92</v>
      </c>
      <c r="B41" s="12" t="s">
        <v>93</v>
      </c>
      <c r="C41" s="13">
        <v>380000</v>
      </c>
      <c r="D41" s="14">
        <v>495538.72999999992</v>
      </c>
      <c r="E41" s="15">
        <v>1039406.6399999999</v>
      </c>
      <c r="F41" s="16">
        <v>600000</v>
      </c>
      <c r="G41" s="17"/>
      <c r="H41" s="9">
        <v>600000</v>
      </c>
      <c r="J41" s="10">
        <v>455355.67572785745</v>
      </c>
      <c r="K41" s="11">
        <v>144644.32427214255</v>
      </c>
      <c r="L41" s="19"/>
    </row>
    <row r="42" spans="1:12" x14ac:dyDescent="0.25">
      <c r="A42" s="12" t="s">
        <v>94</v>
      </c>
      <c r="B42" s="12" t="s">
        <v>95</v>
      </c>
      <c r="C42" s="13">
        <v>302000</v>
      </c>
      <c r="D42" s="14">
        <v>475123.77</v>
      </c>
      <c r="E42" s="15">
        <v>340000</v>
      </c>
      <c r="F42" s="16">
        <v>340000</v>
      </c>
      <c r="G42" s="17"/>
      <c r="H42" s="9">
        <v>340000</v>
      </c>
      <c r="J42" s="10">
        <v>258034.88291245257</v>
      </c>
      <c r="K42" s="11">
        <v>81965.117087547449</v>
      </c>
    </row>
    <row r="43" spans="1:12" x14ac:dyDescent="0.25">
      <c r="A43" s="12" t="s">
        <v>96</v>
      </c>
      <c r="B43" s="12" t="s">
        <v>97</v>
      </c>
      <c r="C43" s="13">
        <v>1162021.81</v>
      </c>
      <c r="D43" s="14">
        <v>0</v>
      </c>
      <c r="E43" s="15">
        <v>5000000</v>
      </c>
      <c r="F43" s="16">
        <v>3808077.0000000298</v>
      </c>
      <c r="G43" s="17"/>
      <c r="H43" s="9">
        <v>3808077.0000000298</v>
      </c>
      <c r="J43" s="10">
        <v>2890049.1259312094</v>
      </c>
      <c r="K43" s="11">
        <v>918027.87406882015</v>
      </c>
    </row>
    <row r="44" spans="1:12" ht="15.75" x14ac:dyDescent="0.25">
      <c r="A44" s="128" t="s">
        <v>98</v>
      </c>
      <c r="B44" s="128"/>
      <c r="C44" s="20">
        <v>48105851</v>
      </c>
      <c r="D44" s="21">
        <v>42543666.200000018</v>
      </c>
      <c r="E44" s="22">
        <v>109461629.09363712</v>
      </c>
      <c r="F44" s="16">
        <v>60909765.00000003</v>
      </c>
      <c r="G44" s="23">
        <v>8461817</v>
      </c>
      <c r="H44" s="24">
        <v>69371582.00000003</v>
      </c>
      <c r="J44" s="25">
        <v>46226012.000000022</v>
      </c>
      <c r="K44" s="26">
        <v>14683753.000000009</v>
      </c>
    </row>
    <row r="45" spans="1:12" x14ac:dyDescent="0.25">
      <c r="J45" s="19"/>
      <c r="K45" s="19"/>
    </row>
    <row r="50" spans="10:10" x14ac:dyDescent="0.25">
      <c r="J50" s="27"/>
    </row>
    <row r="106" ht="17.45" customHeight="1" x14ac:dyDescent="0.25"/>
  </sheetData>
  <sheetProtection autoFilter="0"/>
  <autoFilter ref="A1:K43"/>
  <mergeCells count="2">
    <mergeCell ref="A1:B1"/>
    <mergeCell ref="A44:B44"/>
  </mergeCells>
  <pageMargins left="0" right="0"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1"/>
  <sheetViews>
    <sheetView topLeftCell="B1" workbookViewId="0">
      <selection activeCell="B15" sqref="B15"/>
    </sheetView>
  </sheetViews>
  <sheetFormatPr defaultColWidth="0" defaultRowHeight="15" zeroHeight="1" x14ac:dyDescent="0.25"/>
  <cols>
    <col min="1" max="1" width="22.42578125" hidden="1" customWidth="1"/>
    <col min="2" max="2" width="17.140625" customWidth="1"/>
    <col min="3" max="5" width="30.7109375" customWidth="1"/>
    <col min="6" max="6" width="43.85546875" customWidth="1"/>
    <col min="7" max="7" width="17.140625" customWidth="1"/>
    <col min="8" max="16384" width="9.140625" hidden="1"/>
  </cols>
  <sheetData>
    <row r="1" spans="1:7" x14ac:dyDescent="0.25">
      <c r="A1" s="60" t="s">
        <v>397</v>
      </c>
      <c r="B1" s="61" t="s">
        <v>398</v>
      </c>
      <c r="C1" s="62" t="s">
        <v>399</v>
      </c>
      <c r="D1" s="61" t="s">
        <v>400</v>
      </c>
      <c r="E1" s="63" t="s">
        <v>560</v>
      </c>
      <c r="F1" s="63" t="s">
        <v>401</v>
      </c>
      <c r="G1" s="61" t="s">
        <v>402</v>
      </c>
    </row>
    <row r="2" spans="1:7" x14ac:dyDescent="0.25">
      <c r="C2" s="71"/>
      <c r="D2" s="71"/>
      <c r="E2" s="71"/>
      <c r="G2" s="72"/>
    </row>
    <row r="3" spans="1:7" x14ac:dyDescent="0.25">
      <c r="C3" s="71"/>
      <c r="D3" s="71"/>
      <c r="E3" s="71"/>
      <c r="G3" s="72"/>
    </row>
    <row r="4" spans="1:7" x14ac:dyDescent="0.25">
      <c r="B4" s="70">
        <v>44967</v>
      </c>
      <c r="C4" s="71" t="s">
        <v>600</v>
      </c>
      <c r="D4" s="71" t="s">
        <v>568</v>
      </c>
      <c r="E4" s="71" t="s">
        <v>139</v>
      </c>
      <c r="G4" s="72">
        <v>2000</v>
      </c>
    </row>
    <row r="5" spans="1:7" x14ac:dyDescent="0.25">
      <c r="B5" s="70">
        <v>45121</v>
      </c>
      <c r="C5" s="71" t="s">
        <v>590</v>
      </c>
      <c r="D5" s="71" t="s">
        <v>613</v>
      </c>
      <c r="E5" s="71" t="s">
        <v>140</v>
      </c>
      <c r="G5" s="72">
        <v>30000</v>
      </c>
    </row>
    <row r="6" spans="1:7" x14ac:dyDescent="0.25">
      <c r="B6" s="70">
        <v>45134</v>
      </c>
      <c r="C6" s="71" t="s">
        <v>590</v>
      </c>
      <c r="D6" s="71" t="s">
        <v>613</v>
      </c>
      <c r="E6" s="71" t="s">
        <v>140</v>
      </c>
      <c r="G6" s="72">
        <v>1811.5</v>
      </c>
    </row>
    <row r="7" spans="1:7" x14ac:dyDescent="0.25">
      <c r="B7" s="70">
        <v>45145</v>
      </c>
      <c r="C7" s="71" t="s">
        <v>590</v>
      </c>
      <c r="D7" s="71" t="s">
        <v>614</v>
      </c>
      <c r="E7" s="71" t="s">
        <v>140</v>
      </c>
      <c r="G7" s="72">
        <v>120000</v>
      </c>
    </row>
    <row r="8" spans="1:7" x14ac:dyDescent="0.25">
      <c r="B8" s="70">
        <v>45146</v>
      </c>
      <c r="C8" s="71" t="s">
        <v>578</v>
      </c>
      <c r="D8" s="71" t="s">
        <v>614</v>
      </c>
      <c r="E8" s="71" t="s">
        <v>140</v>
      </c>
      <c r="G8" s="72">
        <v>103800</v>
      </c>
    </row>
    <row r="9" spans="1:7" x14ac:dyDescent="0.25">
      <c r="B9" s="70">
        <v>45146</v>
      </c>
      <c r="C9" s="71" t="s">
        <v>620</v>
      </c>
      <c r="D9" s="71" t="s">
        <v>614</v>
      </c>
      <c r="E9" s="71" t="s">
        <v>140</v>
      </c>
      <c r="G9" s="72">
        <v>83500</v>
      </c>
    </row>
    <row r="10" spans="1:7" x14ac:dyDescent="0.25">
      <c r="B10" s="70">
        <v>45161</v>
      </c>
      <c r="C10" s="71" t="s">
        <v>570</v>
      </c>
      <c r="D10" s="71" t="s">
        <v>614</v>
      </c>
      <c r="E10" s="71" t="s">
        <v>140</v>
      </c>
      <c r="G10" s="72">
        <v>21342</v>
      </c>
    </row>
    <row r="11" spans="1:7" x14ac:dyDescent="0.25">
      <c r="B11" s="70">
        <v>45161</v>
      </c>
      <c r="C11" s="71" t="s">
        <v>590</v>
      </c>
      <c r="D11" s="71" t="s">
        <v>614</v>
      </c>
      <c r="E11" s="71" t="s">
        <v>140</v>
      </c>
      <c r="G11" s="72">
        <v>36294.14</v>
      </c>
    </row>
    <row r="12" spans="1:7" x14ac:dyDescent="0.25">
      <c r="B12" s="70">
        <v>45162</v>
      </c>
      <c r="C12" s="71" t="s">
        <v>586</v>
      </c>
      <c r="D12" s="71" t="s">
        <v>569</v>
      </c>
      <c r="E12" s="71" t="s">
        <v>140</v>
      </c>
      <c r="G12" s="72">
        <v>121885</v>
      </c>
    </row>
    <row r="13" spans="1:7" x14ac:dyDescent="0.25">
      <c r="B13" s="70">
        <v>45167</v>
      </c>
      <c r="C13" s="71" t="s">
        <v>594</v>
      </c>
      <c r="D13" s="71" t="s">
        <v>569</v>
      </c>
      <c r="E13" s="71" t="s">
        <v>140</v>
      </c>
      <c r="G13" s="72">
        <v>69912.2</v>
      </c>
    </row>
    <row r="14" spans="1:7" x14ac:dyDescent="0.25">
      <c r="B14" s="70">
        <v>45167</v>
      </c>
      <c r="C14" s="71" t="s">
        <v>569</v>
      </c>
      <c r="D14" s="71" t="s">
        <v>594</v>
      </c>
      <c r="E14" s="71" t="s">
        <v>139</v>
      </c>
      <c r="G14" s="72">
        <v>69912.2</v>
      </c>
    </row>
    <row r="15" spans="1:7" x14ac:dyDescent="0.25">
      <c r="C15" s="71"/>
      <c r="D15" s="71"/>
      <c r="E15" s="71"/>
      <c r="G15" s="72"/>
    </row>
    <row r="16" spans="1:7" x14ac:dyDescent="0.25">
      <c r="C16" s="71"/>
      <c r="D16" s="71"/>
      <c r="E16" s="71"/>
      <c r="G16" s="72"/>
    </row>
    <row r="17" spans="3:7" x14ac:dyDescent="0.25">
      <c r="C17" s="71"/>
      <c r="D17" s="71"/>
      <c r="E17" s="71"/>
      <c r="G17" s="72"/>
    </row>
    <row r="18" spans="3:7" x14ac:dyDescent="0.25">
      <c r="C18" s="71"/>
      <c r="D18" s="71"/>
      <c r="E18" s="71"/>
      <c r="G18" s="72"/>
    </row>
    <row r="19" spans="3:7" x14ac:dyDescent="0.25">
      <c r="C19" s="71"/>
      <c r="D19" s="71"/>
      <c r="E19" s="71"/>
      <c r="G19" s="72"/>
    </row>
    <row r="20" spans="3:7" x14ac:dyDescent="0.25">
      <c r="C20" s="71"/>
      <c r="D20" s="71"/>
      <c r="E20" s="71"/>
      <c r="G20" s="72"/>
    </row>
    <row r="21" spans="3:7" x14ac:dyDescent="0.25">
      <c r="C21" s="71"/>
      <c r="D21" s="71"/>
      <c r="E21" s="71"/>
      <c r="G21" s="72"/>
    </row>
    <row r="22" spans="3:7" x14ac:dyDescent="0.25">
      <c r="C22" s="71"/>
      <c r="D22" s="71"/>
      <c r="E22" s="71"/>
      <c r="G22" s="72"/>
    </row>
    <row r="23" spans="3:7" x14ac:dyDescent="0.25">
      <c r="C23" s="71"/>
      <c r="D23" s="71"/>
      <c r="E23" s="71"/>
      <c r="G23" s="72"/>
    </row>
    <row r="24" spans="3:7" x14ac:dyDescent="0.25">
      <c r="C24" s="71"/>
      <c r="D24" s="71"/>
      <c r="E24" s="71"/>
      <c r="G24" s="72"/>
    </row>
    <row r="25" spans="3:7" x14ac:dyDescent="0.25">
      <c r="C25" s="71"/>
      <c r="D25" s="71"/>
      <c r="E25" s="71"/>
      <c r="G25" s="72"/>
    </row>
    <row r="26" spans="3:7" x14ac:dyDescent="0.25">
      <c r="C26" s="71"/>
      <c r="D26" s="71"/>
      <c r="E26" s="71"/>
      <c r="G26" s="72"/>
    </row>
    <row r="27" spans="3:7" x14ac:dyDescent="0.25">
      <c r="C27" s="71"/>
      <c r="D27" s="71"/>
      <c r="E27" s="71"/>
      <c r="G27" s="72"/>
    </row>
    <row r="28" spans="3:7" x14ac:dyDescent="0.25">
      <c r="C28" s="71"/>
      <c r="D28" s="71"/>
      <c r="E28" s="71"/>
      <c r="G28" s="72"/>
    </row>
    <row r="29" spans="3:7" x14ac:dyDescent="0.25">
      <c r="C29" s="71"/>
      <c r="D29" s="71"/>
      <c r="E29" s="71"/>
      <c r="G29" s="72"/>
    </row>
    <row r="30" spans="3:7" x14ac:dyDescent="0.25">
      <c r="C30" s="71"/>
      <c r="D30" s="71"/>
      <c r="E30" s="71"/>
      <c r="G30" s="72"/>
    </row>
    <row r="31" spans="3:7" x14ac:dyDescent="0.25">
      <c r="C31" s="71"/>
      <c r="D31" s="71"/>
      <c r="E31" s="71"/>
      <c r="G31" s="72"/>
    </row>
    <row r="32" spans="3:7" x14ac:dyDescent="0.25">
      <c r="C32" s="71"/>
      <c r="D32" s="71"/>
      <c r="E32" s="71"/>
      <c r="G32" s="72"/>
    </row>
    <row r="33" spans="3:7" x14ac:dyDescent="0.25">
      <c r="C33" s="71"/>
      <c r="D33" s="71"/>
      <c r="E33" s="71"/>
      <c r="G33" s="72"/>
    </row>
    <row r="34" spans="3:7" x14ac:dyDescent="0.25">
      <c r="C34" s="71"/>
      <c r="D34" s="71"/>
      <c r="E34" s="71"/>
      <c r="G34" s="72"/>
    </row>
    <row r="35" spans="3:7" x14ac:dyDescent="0.25">
      <c r="C35" s="71"/>
      <c r="D35" s="71"/>
      <c r="E35" s="71"/>
      <c r="G35" s="72"/>
    </row>
    <row r="36" spans="3:7" x14ac:dyDescent="0.25">
      <c r="C36" s="71"/>
      <c r="D36" s="71"/>
      <c r="E36" s="71"/>
      <c r="G36" s="72"/>
    </row>
    <row r="37" spans="3:7" x14ac:dyDescent="0.25">
      <c r="C37" s="71"/>
      <c r="D37" s="71"/>
      <c r="E37" s="71"/>
      <c r="G37" s="72"/>
    </row>
    <row r="38" spans="3:7" x14ac:dyDescent="0.25">
      <c r="C38" s="71"/>
      <c r="D38" s="71"/>
      <c r="E38" s="71"/>
      <c r="G38" s="72"/>
    </row>
    <row r="39" spans="3:7" x14ac:dyDescent="0.25">
      <c r="C39" s="71"/>
      <c r="D39" s="71"/>
      <c r="E39" s="71"/>
      <c r="G39" s="72"/>
    </row>
    <row r="40" spans="3:7" x14ac:dyDescent="0.25">
      <c r="C40" s="71"/>
      <c r="D40" s="71"/>
      <c r="E40" s="71"/>
      <c r="G40" s="72"/>
    </row>
    <row r="41" spans="3:7" x14ac:dyDescent="0.25">
      <c r="C41" s="71"/>
      <c r="D41" s="71"/>
      <c r="E41" s="71"/>
      <c r="G41" s="72"/>
    </row>
    <row r="42" spans="3:7" x14ac:dyDescent="0.25">
      <c r="C42" s="71"/>
      <c r="D42" s="71"/>
      <c r="E42" s="71"/>
      <c r="G42" s="72"/>
    </row>
    <row r="43" spans="3:7" x14ac:dyDescent="0.25">
      <c r="C43" s="71"/>
      <c r="D43" s="71"/>
      <c r="E43" s="71"/>
      <c r="G43" s="72"/>
    </row>
    <row r="44" spans="3:7" x14ac:dyDescent="0.25">
      <c r="C44" s="71"/>
      <c r="D44" s="71"/>
      <c r="E44" s="71"/>
      <c r="G44" s="72"/>
    </row>
    <row r="45" spans="3:7" x14ac:dyDescent="0.25">
      <c r="C45" s="71"/>
      <c r="D45" s="71"/>
      <c r="E45" s="71"/>
      <c r="G45" s="72"/>
    </row>
    <row r="46" spans="3:7" x14ac:dyDescent="0.25">
      <c r="C46" s="71"/>
      <c r="D46" s="71"/>
      <c r="E46" s="71"/>
      <c r="G46" s="72"/>
    </row>
    <row r="47" spans="3:7" x14ac:dyDescent="0.25">
      <c r="C47" s="71"/>
      <c r="D47" s="71"/>
      <c r="E47" s="71"/>
      <c r="G47" s="72"/>
    </row>
    <row r="48" spans="3:7" x14ac:dyDescent="0.25">
      <c r="C48" s="71"/>
      <c r="D48" s="71"/>
      <c r="E48" s="71"/>
      <c r="G48" s="72"/>
    </row>
    <row r="49" spans="3:7" x14ac:dyDescent="0.25">
      <c r="C49" s="71"/>
      <c r="D49" s="71"/>
      <c r="E49" s="71"/>
      <c r="G49" s="72"/>
    </row>
    <row r="50" spans="3:7" x14ac:dyDescent="0.25">
      <c r="C50" s="71"/>
      <c r="D50" s="71"/>
      <c r="E50" s="71"/>
      <c r="G50" s="72"/>
    </row>
    <row r="51" spans="3:7" x14ac:dyDescent="0.25">
      <c r="C51" s="71"/>
      <c r="D51" s="71"/>
      <c r="E51" s="71"/>
      <c r="G51" s="72"/>
    </row>
    <row r="52" spans="3:7" x14ac:dyDescent="0.25">
      <c r="C52" s="71"/>
      <c r="D52" s="71"/>
      <c r="E52" s="71"/>
      <c r="G52" s="72"/>
    </row>
    <row r="53" spans="3:7" x14ac:dyDescent="0.25">
      <c r="C53" s="71"/>
      <c r="D53" s="71"/>
      <c r="E53" s="71"/>
      <c r="G53" s="72"/>
    </row>
    <row r="54" spans="3:7" x14ac:dyDescent="0.25">
      <c r="C54" s="71"/>
      <c r="D54" s="71"/>
      <c r="E54" s="71"/>
      <c r="G54" s="72"/>
    </row>
    <row r="55" spans="3:7" x14ac:dyDescent="0.25">
      <c r="C55" s="71"/>
      <c r="D55" s="71"/>
      <c r="E55" s="71"/>
      <c r="G55" s="72"/>
    </row>
    <row r="56" spans="3:7" x14ac:dyDescent="0.25">
      <c r="C56" s="71"/>
      <c r="D56" s="71"/>
      <c r="E56" s="71"/>
      <c r="G56" s="72"/>
    </row>
    <row r="57" spans="3:7" x14ac:dyDescent="0.25">
      <c r="C57" s="71"/>
      <c r="D57" s="71"/>
      <c r="E57" s="71"/>
      <c r="G57" s="72"/>
    </row>
    <row r="58" spans="3:7" x14ac:dyDescent="0.25">
      <c r="C58" s="71"/>
      <c r="D58" s="71"/>
      <c r="E58" s="71"/>
      <c r="G58" s="72"/>
    </row>
    <row r="59" spans="3:7" x14ac:dyDescent="0.25">
      <c r="C59" s="71"/>
      <c r="D59" s="71"/>
      <c r="E59" s="71"/>
      <c r="G59" s="72"/>
    </row>
    <row r="60" spans="3:7" x14ac:dyDescent="0.25">
      <c r="C60" s="71"/>
      <c r="D60" s="71"/>
      <c r="E60" s="71"/>
      <c r="G60" s="72"/>
    </row>
    <row r="61" spans="3:7" x14ac:dyDescent="0.25">
      <c r="C61" s="71"/>
      <c r="D61" s="71"/>
      <c r="E61" s="71"/>
      <c r="G61" s="72"/>
    </row>
    <row r="62" spans="3:7" x14ac:dyDescent="0.25">
      <c r="C62" s="71"/>
      <c r="D62" s="71"/>
      <c r="E62" s="71"/>
      <c r="G62" s="72"/>
    </row>
    <row r="63" spans="3:7" x14ac:dyDescent="0.25">
      <c r="C63" s="71"/>
      <c r="D63" s="71"/>
      <c r="E63" s="71"/>
      <c r="G63" s="72"/>
    </row>
    <row r="64" spans="3:7" x14ac:dyDescent="0.25">
      <c r="C64" s="71"/>
      <c r="D64" s="71"/>
      <c r="E64" s="71"/>
      <c r="G64" s="72"/>
    </row>
    <row r="65" spans="3:7" x14ac:dyDescent="0.25">
      <c r="C65" s="71"/>
      <c r="D65" s="71"/>
      <c r="E65" s="71"/>
      <c r="G65" s="72"/>
    </row>
    <row r="66" spans="3:7" x14ac:dyDescent="0.25">
      <c r="C66" s="71"/>
      <c r="D66" s="71"/>
      <c r="E66" s="71"/>
      <c r="G66" s="72"/>
    </row>
    <row r="67" spans="3:7" x14ac:dyDescent="0.25">
      <c r="C67" s="71"/>
      <c r="D67" s="71"/>
      <c r="E67" s="71"/>
      <c r="G67" s="72"/>
    </row>
    <row r="68" spans="3:7" x14ac:dyDescent="0.25">
      <c r="C68" s="71"/>
      <c r="D68" s="71"/>
      <c r="E68" s="71"/>
      <c r="G68" s="72"/>
    </row>
    <row r="69" spans="3:7" x14ac:dyDescent="0.25">
      <c r="C69" s="71"/>
      <c r="D69" s="71"/>
      <c r="E69" s="71"/>
      <c r="G69" s="72"/>
    </row>
    <row r="70" spans="3:7" x14ac:dyDescent="0.25">
      <c r="C70" s="71"/>
      <c r="D70" s="71"/>
      <c r="E70" s="71"/>
      <c r="G70" s="72"/>
    </row>
    <row r="71" spans="3:7" x14ac:dyDescent="0.25">
      <c r="C71" s="71"/>
      <c r="D71" s="71"/>
      <c r="E71" s="71"/>
      <c r="G71" s="72"/>
    </row>
    <row r="72" spans="3:7" x14ac:dyDescent="0.25">
      <c r="C72" s="71"/>
      <c r="D72" s="71"/>
      <c r="E72" s="71"/>
      <c r="G72" s="72"/>
    </row>
    <row r="73" spans="3:7" x14ac:dyDescent="0.25">
      <c r="C73" s="71"/>
      <c r="D73" s="71"/>
      <c r="E73" s="71"/>
      <c r="G73" s="72"/>
    </row>
    <row r="74" spans="3:7" x14ac:dyDescent="0.25">
      <c r="C74" s="71"/>
      <c r="D74" s="71"/>
      <c r="E74" s="71"/>
      <c r="G74" s="72"/>
    </row>
    <row r="75" spans="3:7" x14ac:dyDescent="0.25">
      <c r="C75" s="71"/>
      <c r="D75" s="71"/>
      <c r="E75" s="71"/>
      <c r="G75" s="72"/>
    </row>
    <row r="76" spans="3:7" x14ac:dyDescent="0.25">
      <c r="C76" s="71"/>
      <c r="D76" s="71"/>
      <c r="E76" s="71"/>
      <c r="G76" s="72"/>
    </row>
    <row r="77" spans="3:7" x14ac:dyDescent="0.25">
      <c r="C77" s="71"/>
      <c r="D77" s="71"/>
      <c r="E77" s="71"/>
      <c r="G77" s="72"/>
    </row>
    <row r="78" spans="3:7" x14ac:dyDescent="0.25">
      <c r="C78" s="71"/>
      <c r="D78" s="71"/>
      <c r="E78" s="71"/>
      <c r="G78" s="72"/>
    </row>
    <row r="79" spans="3:7" x14ac:dyDescent="0.25">
      <c r="C79" s="71"/>
      <c r="D79" s="71"/>
      <c r="E79" s="71"/>
      <c r="G79" s="72"/>
    </row>
    <row r="80" spans="3:7" x14ac:dyDescent="0.25">
      <c r="C80" s="71"/>
      <c r="D80" s="71"/>
      <c r="E80" s="71"/>
      <c r="G80" s="72"/>
    </row>
    <row r="81" spans="3:7" x14ac:dyDescent="0.25">
      <c r="C81" s="71"/>
      <c r="D81" s="71"/>
      <c r="E81" s="71"/>
      <c r="G81" s="72"/>
    </row>
    <row r="82" spans="3:7" x14ac:dyDescent="0.25">
      <c r="C82" s="71"/>
      <c r="D82" s="71"/>
      <c r="E82" s="71"/>
      <c r="G82" s="72"/>
    </row>
    <row r="83" spans="3:7" x14ac:dyDescent="0.25">
      <c r="C83" s="71"/>
      <c r="D83" s="71"/>
      <c r="E83" s="71"/>
      <c r="G83" s="72"/>
    </row>
    <row r="84" spans="3:7" x14ac:dyDescent="0.25">
      <c r="C84" s="71"/>
      <c r="D84" s="71"/>
      <c r="E84" s="71"/>
      <c r="G84" s="72"/>
    </row>
    <row r="85" spans="3:7" x14ac:dyDescent="0.25">
      <c r="C85" s="71"/>
      <c r="D85" s="71"/>
      <c r="E85" s="71"/>
      <c r="G85" s="72"/>
    </row>
    <row r="86" spans="3:7" x14ac:dyDescent="0.25">
      <c r="C86" s="71"/>
      <c r="D86" s="71"/>
      <c r="E86" s="71"/>
      <c r="G86" s="72"/>
    </row>
    <row r="87" spans="3:7" x14ac:dyDescent="0.25">
      <c r="C87" s="71"/>
      <c r="D87" s="71"/>
      <c r="E87" s="71"/>
      <c r="G87" s="72"/>
    </row>
    <row r="88" spans="3:7" x14ac:dyDescent="0.25">
      <c r="C88" s="71"/>
      <c r="D88" s="71"/>
      <c r="E88" s="71"/>
      <c r="G88" s="72"/>
    </row>
    <row r="89" spans="3:7" x14ac:dyDescent="0.25">
      <c r="C89" s="71"/>
      <c r="D89" s="71"/>
      <c r="E89" s="71"/>
      <c r="G89" s="72"/>
    </row>
    <row r="90" spans="3:7" x14ac:dyDescent="0.25">
      <c r="C90" s="71"/>
      <c r="D90" s="71"/>
      <c r="E90" s="71"/>
      <c r="G90" s="72"/>
    </row>
    <row r="91" spans="3:7" x14ac:dyDescent="0.25">
      <c r="C91" s="71"/>
      <c r="D91" s="71"/>
      <c r="E91" s="71"/>
      <c r="G91" s="72"/>
    </row>
    <row r="92" spans="3:7" x14ac:dyDescent="0.25">
      <c r="C92" s="71"/>
      <c r="D92" s="71"/>
      <c r="E92" s="71"/>
      <c r="G92" s="72"/>
    </row>
    <row r="93" spans="3:7" x14ac:dyDescent="0.25">
      <c r="C93" s="71"/>
      <c r="D93" s="71"/>
      <c r="E93" s="71"/>
      <c r="G93" s="72"/>
    </row>
    <row r="94" spans="3:7" x14ac:dyDescent="0.25">
      <c r="C94" s="71"/>
      <c r="D94" s="71"/>
      <c r="E94" s="71"/>
      <c r="G94" s="72"/>
    </row>
    <row r="95" spans="3:7" x14ac:dyDescent="0.25">
      <c r="C95" s="71"/>
      <c r="D95" s="71"/>
      <c r="E95" s="71"/>
      <c r="G95" s="72"/>
    </row>
    <row r="96" spans="3:7" x14ac:dyDescent="0.25">
      <c r="C96" s="71"/>
      <c r="D96" s="71"/>
      <c r="E96" s="71"/>
      <c r="G96" s="72"/>
    </row>
    <row r="97" spans="3:7" x14ac:dyDescent="0.25">
      <c r="C97" s="71"/>
      <c r="D97" s="71"/>
      <c r="E97" s="71"/>
      <c r="G97" s="72"/>
    </row>
    <row r="98" spans="3:7" x14ac:dyDescent="0.25">
      <c r="C98" s="71"/>
      <c r="D98" s="71"/>
      <c r="E98" s="71"/>
      <c r="G98" s="72"/>
    </row>
    <row r="99" spans="3:7" x14ac:dyDescent="0.25">
      <c r="C99" s="71"/>
      <c r="D99" s="71"/>
      <c r="E99" s="71"/>
      <c r="G99" s="72"/>
    </row>
    <row r="100" spans="3:7" x14ac:dyDescent="0.25">
      <c r="C100" s="71"/>
      <c r="D100" s="71"/>
      <c r="E100" s="71"/>
      <c r="G100" s="72"/>
    </row>
    <row r="101" spans="3:7" x14ac:dyDescent="0.25">
      <c r="C101" s="71"/>
      <c r="D101" s="71"/>
      <c r="E101" s="71"/>
      <c r="G101" s="72"/>
    </row>
    <row r="102" spans="3:7" x14ac:dyDescent="0.25">
      <c r="C102" s="71"/>
      <c r="D102" s="71"/>
      <c r="E102" s="71"/>
      <c r="G102" s="72"/>
    </row>
    <row r="103" spans="3:7" x14ac:dyDescent="0.25">
      <c r="C103" s="71"/>
      <c r="D103" s="71"/>
      <c r="E103" s="71"/>
      <c r="G103" s="72"/>
    </row>
    <row r="104" spans="3:7" x14ac:dyDescent="0.25">
      <c r="C104" s="71"/>
      <c r="D104" s="71"/>
      <c r="E104" s="71"/>
      <c r="G104" s="72"/>
    </row>
    <row r="105" spans="3:7" x14ac:dyDescent="0.25">
      <c r="C105" s="71"/>
      <c r="D105" s="71"/>
      <c r="E105" s="71"/>
      <c r="G105" s="72"/>
    </row>
    <row r="106" spans="3:7" x14ac:dyDescent="0.25">
      <c r="C106" s="71"/>
      <c r="D106" s="71"/>
      <c r="E106" s="71"/>
      <c r="G106" s="72"/>
    </row>
    <row r="107" spans="3:7" x14ac:dyDescent="0.25">
      <c r="C107" s="71"/>
      <c r="D107" s="71"/>
      <c r="E107" s="71"/>
      <c r="G107" s="72"/>
    </row>
    <row r="108" spans="3:7" x14ac:dyDescent="0.25">
      <c r="C108" s="71"/>
      <c r="D108" s="71"/>
      <c r="E108" s="71"/>
      <c r="G108" s="72"/>
    </row>
    <row r="109" spans="3:7" x14ac:dyDescent="0.25">
      <c r="C109" s="71"/>
      <c r="D109" s="71"/>
      <c r="E109" s="71"/>
      <c r="G109" s="72"/>
    </row>
    <row r="110" spans="3:7" x14ac:dyDescent="0.25">
      <c r="C110" s="71"/>
      <c r="D110" s="71"/>
      <c r="E110" s="71"/>
      <c r="G110" s="72"/>
    </row>
    <row r="111" spans="3:7" x14ac:dyDescent="0.25">
      <c r="C111" s="71"/>
      <c r="D111" s="71"/>
      <c r="E111" s="71"/>
      <c r="G111" s="72"/>
    </row>
    <row r="112" spans="3:7" x14ac:dyDescent="0.25">
      <c r="C112" s="71"/>
      <c r="D112" s="71"/>
      <c r="E112" s="71"/>
      <c r="G112" s="72"/>
    </row>
    <row r="113" spans="3:7" x14ac:dyDescent="0.25">
      <c r="C113" s="71"/>
      <c r="D113" s="71"/>
      <c r="E113" s="71"/>
      <c r="G113" s="72"/>
    </row>
    <row r="114" spans="3:7" x14ac:dyDescent="0.25">
      <c r="C114" s="71"/>
      <c r="D114" s="71"/>
      <c r="E114" s="71"/>
      <c r="G114" s="72"/>
    </row>
    <row r="115" spans="3:7" x14ac:dyDescent="0.25">
      <c r="C115" s="71"/>
      <c r="D115" s="71"/>
      <c r="E115" s="71"/>
      <c r="G115" s="72"/>
    </row>
    <row r="116" spans="3:7" x14ac:dyDescent="0.25">
      <c r="C116" s="71"/>
      <c r="D116" s="71"/>
      <c r="E116" s="71"/>
      <c r="G116" s="72"/>
    </row>
    <row r="117" spans="3:7" x14ac:dyDescent="0.25">
      <c r="C117" s="71"/>
      <c r="D117" s="71"/>
      <c r="E117" s="71"/>
      <c r="G117" s="72"/>
    </row>
    <row r="118" spans="3:7" x14ac:dyDescent="0.25">
      <c r="C118" s="71"/>
      <c r="D118" s="71"/>
      <c r="E118" s="71"/>
      <c r="G118" s="72"/>
    </row>
    <row r="119" spans="3:7" x14ac:dyDescent="0.25">
      <c r="C119" s="71"/>
      <c r="D119" s="71"/>
      <c r="E119" s="71"/>
      <c r="G119" s="72"/>
    </row>
    <row r="120" spans="3:7" x14ac:dyDescent="0.25">
      <c r="C120" s="71"/>
      <c r="D120" s="71"/>
      <c r="E120" s="71"/>
      <c r="G120" s="72"/>
    </row>
    <row r="121" spans="3:7" x14ac:dyDescent="0.25">
      <c r="C121" s="71"/>
      <c r="D121" s="71"/>
      <c r="E121" s="71"/>
      <c r="G121" s="72"/>
    </row>
    <row r="122" spans="3:7" x14ac:dyDescent="0.25">
      <c r="C122" s="71"/>
      <c r="D122" s="71"/>
      <c r="E122" s="71"/>
      <c r="G122" s="72"/>
    </row>
    <row r="123" spans="3:7" x14ac:dyDescent="0.25">
      <c r="C123" s="71"/>
      <c r="D123" s="71"/>
      <c r="E123" s="71"/>
      <c r="G123" s="72"/>
    </row>
    <row r="124" spans="3:7" x14ac:dyDescent="0.25">
      <c r="C124" s="71"/>
      <c r="D124" s="71"/>
      <c r="E124" s="71"/>
      <c r="G124" s="72"/>
    </row>
    <row r="125" spans="3:7" x14ac:dyDescent="0.25">
      <c r="C125" s="71"/>
      <c r="D125" s="71"/>
      <c r="E125" s="71"/>
      <c r="G125" s="72"/>
    </row>
    <row r="126" spans="3:7" x14ac:dyDescent="0.25">
      <c r="C126" s="71"/>
      <c r="D126" s="71"/>
      <c r="E126" s="71"/>
      <c r="G126" s="72"/>
    </row>
    <row r="127" spans="3:7" x14ac:dyDescent="0.25">
      <c r="C127" s="71"/>
      <c r="D127" s="71"/>
      <c r="E127" s="71"/>
      <c r="G127" s="72"/>
    </row>
    <row r="128" spans="3:7" x14ac:dyDescent="0.25">
      <c r="C128" s="71"/>
      <c r="D128" s="71"/>
      <c r="E128" s="71"/>
      <c r="G128" s="72"/>
    </row>
    <row r="129" spans="3:7" x14ac:dyDescent="0.25">
      <c r="C129" s="71"/>
      <c r="D129" s="71"/>
      <c r="E129" s="71"/>
      <c r="G129" s="72"/>
    </row>
    <row r="130" spans="3:7" x14ac:dyDescent="0.25">
      <c r="C130" s="71"/>
      <c r="D130" s="71"/>
      <c r="E130" s="71"/>
      <c r="G130" s="72"/>
    </row>
    <row r="131" spans="3:7" x14ac:dyDescent="0.25">
      <c r="C131" s="71"/>
      <c r="D131" s="71"/>
      <c r="E131" s="71"/>
      <c r="G131" s="72"/>
    </row>
    <row r="132" spans="3:7" x14ac:dyDescent="0.25">
      <c r="C132" s="71"/>
      <c r="D132" s="71"/>
      <c r="E132" s="71"/>
      <c r="G132" s="72"/>
    </row>
    <row r="133" spans="3:7" x14ac:dyDescent="0.25">
      <c r="C133" s="71"/>
      <c r="D133" s="71"/>
      <c r="E133" s="71"/>
      <c r="G133" s="72"/>
    </row>
    <row r="134" spans="3:7" x14ac:dyDescent="0.25">
      <c r="C134" s="71"/>
      <c r="D134" s="71"/>
      <c r="E134" s="71"/>
      <c r="G134" s="72"/>
    </row>
    <row r="135" spans="3:7" x14ac:dyDescent="0.25">
      <c r="C135" s="71"/>
      <c r="D135" s="71"/>
      <c r="E135" s="71"/>
      <c r="G135" s="72"/>
    </row>
    <row r="136" spans="3:7" x14ac:dyDescent="0.25">
      <c r="C136" s="71"/>
      <c r="D136" s="71"/>
      <c r="E136" s="71"/>
      <c r="G136" s="72"/>
    </row>
    <row r="137" spans="3:7" x14ac:dyDescent="0.25">
      <c r="C137" s="71"/>
      <c r="D137" s="71"/>
      <c r="E137" s="71"/>
      <c r="G137" s="72"/>
    </row>
    <row r="138" spans="3:7" x14ac:dyDescent="0.25">
      <c r="C138" s="71"/>
      <c r="D138" s="71"/>
      <c r="E138" s="71"/>
      <c r="G138" s="72"/>
    </row>
    <row r="139" spans="3:7" x14ac:dyDescent="0.25">
      <c r="C139" s="71"/>
      <c r="D139" s="71"/>
      <c r="E139" s="71"/>
      <c r="G139" s="72"/>
    </row>
    <row r="140" spans="3:7" x14ac:dyDescent="0.25">
      <c r="C140" s="71"/>
      <c r="D140" s="71"/>
      <c r="E140" s="71"/>
      <c r="G140" s="72"/>
    </row>
    <row r="141" spans="3:7" x14ac:dyDescent="0.25">
      <c r="C141" s="71"/>
      <c r="D141" s="71"/>
      <c r="E141" s="71"/>
      <c r="G141" s="72"/>
    </row>
    <row r="142" spans="3:7" x14ac:dyDescent="0.25">
      <c r="C142" s="71"/>
      <c r="D142" s="71"/>
      <c r="E142" s="71"/>
      <c r="G142" s="72"/>
    </row>
    <row r="143" spans="3:7" x14ac:dyDescent="0.25">
      <c r="C143" s="71"/>
      <c r="D143" s="71"/>
      <c r="E143" s="71"/>
      <c r="G143" s="72"/>
    </row>
    <row r="144" spans="3:7" x14ac:dyDescent="0.25">
      <c r="C144" s="71"/>
      <c r="D144" s="71"/>
      <c r="E144" s="71"/>
      <c r="G144" s="72"/>
    </row>
    <row r="145" spans="3:7" x14ac:dyDescent="0.25">
      <c r="C145" s="71"/>
      <c r="D145" s="71"/>
      <c r="E145" s="71"/>
      <c r="G145" s="72"/>
    </row>
    <row r="146" spans="3:7" x14ac:dyDescent="0.25">
      <c r="C146" s="71"/>
      <c r="D146" s="71"/>
      <c r="E146" s="71"/>
      <c r="G146" s="72"/>
    </row>
    <row r="147" spans="3:7" x14ac:dyDescent="0.25">
      <c r="C147" s="71"/>
      <c r="D147" s="71"/>
      <c r="E147" s="71"/>
      <c r="G147" s="72"/>
    </row>
    <row r="148" spans="3:7" x14ac:dyDescent="0.25">
      <c r="C148" s="71"/>
      <c r="D148" s="71"/>
      <c r="E148" s="71"/>
      <c r="G148" s="72"/>
    </row>
    <row r="149" spans="3:7" x14ac:dyDescent="0.25">
      <c r="C149" s="71"/>
      <c r="D149" s="71"/>
      <c r="E149" s="71"/>
      <c r="G149" s="72"/>
    </row>
    <row r="150" spans="3:7" x14ac:dyDescent="0.25">
      <c r="C150" s="71"/>
      <c r="D150" s="71"/>
      <c r="E150" s="71"/>
      <c r="G150" s="72"/>
    </row>
    <row r="151" spans="3:7" x14ac:dyDescent="0.25">
      <c r="C151" s="71"/>
      <c r="D151" s="71"/>
      <c r="E151" s="71"/>
      <c r="G151" s="72"/>
    </row>
    <row r="152" spans="3:7" x14ac:dyDescent="0.25">
      <c r="C152" s="71"/>
      <c r="D152" s="71"/>
      <c r="E152" s="71"/>
      <c r="G152" s="72"/>
    </row>
    <row r="153" spans="3:7" x14ac:dyDescent="0.25">
      <c r="C153" s="71"/>
      <c r="D153" s="71"/>
      <c r="E153" s="71"/>
      <c r="G153" s="72"/>
    </row>
    <row r="154" spans="3:7" x14ac:dyDescent="0.25">
      <c r="C154" s="71"/>
      <c r="D154" s="71"/>
      <c r="E154" s="71"/>
      <c r="G154" s="72"/>
    </row>
    <row r="155" spans="3:7" x14ac:dyDescent="0.25">
      <c r="C155" s="71"/>
      <c r="D155" s="71"/>
      <c r="E155" s="71"/>
      <c r="G155" s="72"/>
    </row>
    <row r="156" spans="3:7" x14ac:dyDescent="0.25">
      <c r="C156" s="71"/>
      <c r="D156" s="71"/>
      <c r="E156" s="71"/>
      <c r="G156" s="72"/>
    </row>
    <row r="157" spans="3:7" x14ac:dyDescent="0.25">
      <c r="C157" s="71"/>
      <c r="D157" s="71"/>
      <c r="E157" s="71"/>
      <c r="G157" s="72"/>
    </row>
    <row r="158" spans="3:7" x14ac:dyDescent="0.25">
      <c r="C158" s="71"/>
      <c r="D158" s="71"/>
      <c r="E158" s="71"/>
      <c r="G158" s="72"/>
    </row>
    <row r="159" spans="3:7" x14ac:dyDescent="0.25">
      <c r="C159" s="71"/>
      <c r="D159" s="71"/>
      <c r="E159" s="71"/>
      <c r="G159" s="72"/>
    </row>
    <row r="160" spans="3:7" x14ac:dyDescent="0.25">
      <c r="C160" s="71"/>
      <c r="D160" s="71"/>
      <c r="E160" s="71"/>
      <c r="G160" s="72"/>
    </row>
    <row r="161" spans="3:7" x14ac:dyDescent="0.25">
      <c r="C161" s="71"/>
      <c r="D161" s="71"/>
      <c r="E161" s="71"/>
      <c r="G161" s="72"/>
    </row>
    <row r="162" spans="3:7" x14ac:dyDescent="0.25">
      <c r="C162" s="71"/>
      <c r="D162" s="71"/>
      <c r="E162" s="71"/>
      <c r="G162" s="72"/>
    </row>
    <row r="163" spans="3:7" x14ac:dyDescent="0.25">
      <c r="C163" s="71"/>
      <c r="D163" s="71"/>
      <c r="E163" s="71"/>
      <c r="G163" s="72"/>
    </row>
    <row r="164" spans="3:7" x14ac:dyDescent="0.25">
      <c r="C164" s="71"/>
      <c r="D164" s="71"/>
      <c r="E164" s="71"/>
      <c r="G164" s="72"/>
    </row>
    <row r="165" spans="3:7" x14ac:dyDescent="0.25">
      <c r="C165" s="71"/>
      <c r="D165" s="71"/>
      <c r="E165" s="71"/>
      <c r="G165" s="72"/>
    </row>
    <row r="166" spans="3:7" x14ac:dyDescent="0.25">
      <c r="C166" s="71"/>
      <c r="D166" s="71"/>
      <c r="E166" s="71"/>
      <c r="G166" s="72"/>
    </row>
    <row r="167" spans="3:7" x14ac:dyDescent="0.25">
      <c r="C167" s="71"/>
      <c r="D167" s="71"/>
      <c r="E167" s="71"/>
      <c r="G167" s="72"/>
    </row>
    <row r="168" spans="3:7" x14ac:dyDescent="0.25">
      <c r="C168" s="71"/>
      <c r="D168" s="71"/>
      <c r="E168" s="71"/>
      <c r="G168" s="72"/>
    </row>
    <row r="169" spans="3:7" x14ac:dyDescent="0.25">
      <c r="C169" s="71"/>
      <c r="D169" s="71"/>
      <c r="E169" s="71"/>
      <c r="G169" s="72"/>
    </row>
    <row r="170" spans="3:7" x14ac:dyDescent="0.25">
      <c r="C170" s="71"/>
      <c r="D170" s="71"/>
      <c r="E170" s="71"/>
      <c r="G170" s="72"/>
    </row>
    <row r="171" spans="3:7" x14ac:dyDescent="0.25">
      <c r="C171" s="71"/>
      <c r="D171" s="71"/>
      <c r="E171" s="71"/>
      <c r="G171" s="72"/>
    </row>
    <row r="172" spans="3:7" x14ac:dyDescent="0.25">
      <c r="C172" s="71"/>
      <c r="D172" s="71"/>
      <c r="E172" s="71"/>
      <c r="G172" s="72"/>
    </row>
    <row r="173" spans="3:7" x14ac:dyDescent="0.25">
      <c r="C173" s="71"/>
      <c r="D173" s="71"/>
      <c r="E173" s="71"/>
      <c r="G173" s="72"/>
    </row>
    <row r="174" spans="3:7" x14ac:dyDescent="0.25">
      <c r="C174" s="71"/>
      <c r="D174" s="71"/>
      <c r="E174" s="71"/>
      <c r="G174" s="72"/>
    </row>
    <row r="175" spans="3:7" x14ac:dyDescent="0.25">
      <c r="C175" s="71"/>
      <c r="D175" s="71"/>
      <c r="E175" s="71"/>
      <c r="G175" s="72"/>
    </row>
    <row r="176" spans="3:7" x14ac:dyDescent="0.25">
      <c r="C176" s="71"/>
      <c r="D176" s="71"/>
      <c r="E176" s="71"/>
      <c r="G176" s="72"/>
    </row>
    <row r="177" spans="3:7" x14ac:dyDescent="0.25">
      <c r="C177" s="71"/>
      <c r="D177" s="71"/>
      <c r="E177" s="71"/>
      <c r="G177" s="72"/>
    </row>
    <row r="178" spans="3:7" x14ac:dyDescent="0.25">
      <c r="C178" s="71"/>
      <c r="D178" s="71"/>
      <c r="E178" s="71"/>
      <c r="G178" s="72"/>
    </row>
    <row r="179" spans="3:7" x14ac:dyDescent="0.25">
      <c r="C179" s="71"/>
      <c r="D179" s="71"/>
      <c r="E179" s="71"/>
      <c r="G179" s="72"/>
    </row>
    <row r="180" spans="3:7" x14ac:dyDescent="0.25">
      <c r="C180" s="71"/>
      <c r="D180" s="71"/>
      <c r="E180" s="71"/>
      <c r="G180" s="72"/>
    </row>
    <row r="181" spans="3:7" x14ac:dyDescent="0.25">
      <c r="C181" s="71"/>
      <c r="D181" s="71"/>
      <c r="E181" s="71"/>
      <c r="G181" s="72"/>
    </row>
    <row r="182" spans="3:7" x14ac:dyDescent="0.25">
      <c r="C182" s="71"/>
      <c r="D182" s="71"/>
      <c r="E182" s="71"/>
      <c r="G182" s="72"/>
    </row>
    <row r="183" spans="3:7" x14ac:dyDescent="0.25">
      <c r="C183" s="71"/>
      <c r="D183" s="71"/>
      <c r="E183" s="71"/>
      <c r="G183" s="72"/>
    </row>
    <row r="184" spans="3:7" x14ac:dyDescent="0.25">
      <c r="C184" s="71"/>
      <c r="D184" s="71"/>
      <c r="E184" s="71"/>
      <c r="G184" s="72"/>
    </row>
    <row r="185" spans="3:7" x14ac:dyDescent="0.25">
      <c r="C185" s="71"/>
      <c r="D185" s="71"/>
      <c r="E185" s="71"/>
      <c r="G185" s="72"/>
    </row>
    <row r="186" spans="3:7" x14ac:dyDescent="0.25">
      <c r="C186" s="71"/>
      <c r="D186" s="71"/>
      <c r="E186" s="71"/>
      <c r="G186" s="72"/>
    </row>
    <row r="187" spans="3:7" x14ac:dyDescent="0.25">
      <c r="C187" s="71"/>
      <c r="D187" s="71"/>
      <c r="E187" s="71"/>
      <c r="G187" s="72"/>
    </row>
    <row r="188" spans="3:7" x14ac:dyDescent="0.25">
      <c r="C188" s="71"/>
      <c r="D188" s="71"/>
      <c r="E188" s="71"/>
      <c r="G188" s="72"/>
    </row>
    <row r="189" spans="3:7" x14ac:dyDescent="0.25">
      <c r="C189" s="71"/>
      <c r="D189" s="71"/>
      <c r="E189" s="71"/>
      <c r="G189" s="72"/>
    </row>
    <row r="190" spans="3:7" x14ac:dyDescent="0.25">
      <c r="C190" s="71"/>
      <c r="D190" s="71"/>
      <c r="E190" s="71"/>
      <c r="G190" s="72"/>
    </row>
    <row r="191" spans="3:7" x14ac:dyDescent="0.25">
      <c r="C191" s="71"/>
      <c r="D191" s="71"/>
      <c r="E191" s="71"/>
      <c r="G191" s="72"/>
    </row>
    <row r="192" spans="3:7" x14ac:dyDescent="0.25">
      <c r="C192" s="71"/>
      <c r="D192" s="71"/>
      <c r="E192" s="71"/>
      <c r="G192" s="72"/>
    </row>
    <row r="193" spans="3:7" x14ac:dyDescent="0.25">
      <c r="C193" s="71"/>
      <c r="D193" s="71"/>
      <c r="E193" s="71"/>
      <c r="G193" s="72"/>
    </row>
    <row r="194" spans="3:7" x14ac:dyDescent="0.25">
      <c r="C194" s="71"/>
      <c r="D194" s="71"/>
      <c r="E194" s="71"/>
      <c r="G194" s="72"/>
    </row>
    <row r="195" spans="3:7" x14ac:dyDescent="0.25">
      <c r="C195" s="71"/>
      <c r="D195" s="71"/>
      <c r="E195" s="71"/>
      <c r="G195" s="72"/>
    </row>
    <row r="196" spans="3:7" x14ac:dyDescent="0.25">
      <c r="C196" s="71"/>
      <c r="D196" s="71"/>
      <c r="E196" s="71"/>
      <c r="G196" s="72"/>
    </row>
    <row r="197" spans="3:7" x14ac:dyDescent="0.25">
      <c r="C197" s="71"/>
      <c r="D197" s="71"/>
      <c r="E197" s="71"/>
      <c r="G197" s="72"/>
    </row>
    <row r="198" spans="3:7" x14ac:dyDescent="0.25">
      <c r="C198" s="71"/>
      <c r="D198" s="71"/>
      <c r="E198" s="71"/>
      <c r="G198" s="72"/>
    </row>
    <row r="199" spans="3:7" x14ac:dyDescent="0.25">
      <c r="C199" s="71"/>
      <c r="D199" s="71"/>
      <c r="E199" s="71"/>
      <c r="G199" s="72"/>
    </row>
    <row r="200" spans="3:7" x14ac:dyDescent="0.25">
      <c r="C200" s="71"/>
      <c r="D200" s="71"/>
      <c r="E200" s="71"/>
      <c r="G200" s="72"/>
    </row>
    <row r="201" spans="3:7" x14ac:dyDescent="0.25">
      <c r="C201" s="71"/>
      <c r="D201" s="71"/>
      <c r="E201" s="71"/>
      <c r="G201" s="72"/>
    </row>
    <row r="202" spans="3:7" x14ac:dyDescent="0.25">
      <c r="C202" s="71"/>
      <c r="D202" s="71"/>
      <c r="E202" s="71"/>
      <c r="G202" s="72"/>
    </row>
    <row r="203" spans="3:7" x14ac:dyDescent="0.25">
      <c r="C203" s="71"/>
      <c r="D203" s="71"/>
      <c r="E203" s="71"/>
      <c r="G203" s="72"/>
    </row>
    <row r="204" spans="3:7" x14ac:dyDescent="0.25">
      <c r="C204" s="71"/>
      <c r="D204" s="71"/>
      <c r="E204" s="71"/>
      <c r="G204" s="72"/>
    </row>
    <row r="205" spans="3:7" x14ac:dyDescent="0.25">
      <c r="C205" s="71"/>
      <c r="D205" s="71"/>
      <c r="E205" s="71"/>
      <c r="G205" s="72"/>
    </row>
    <row r="206" spans="3:7" x14ac:dyDescent="0.25">
      <c r="C206" s="71"/>
      <c r="D206" s="71"/>
      <c r="E206" s="71"/>
      <c r="G206" s="72"/>
    </row>
    <row r="207" spans="3:7" x14ac:dyDescent="0.25">
      <c r="C207" s="71"/>
      <c r="D207" s="71"/>
      <c r="E207" s="71"/>
      <c r="G207" s="72"/>
    </row>
    <row r="208" spans="3:7" x14ac:dyDescent="0.25">
      <c r="C208" s="71"/>
      <c r="D208" s="71"/>
      <c r="E208" s="71"/>
      <c r="G208" s="72"/>
    </row>
    <row r="209" spans="3:7" x14ac:dyDescent="0.25">
      <c r="C209" s="71"/>
      <c r="D209" s="71"/>
      <c r="E209" s="71"/>
      <c r="G209" s="72"/>
    </row>
    <row r="210" spans="3:7" x14ac:dyDescent="0.25">
      <c r="C210" s="71"/>
      <c r="D210" s="71"/>
      <c r="E210" s="71"/>
      <c r="G210" s="72"/>
    </row>
    <row r="211" spans="3:7" x14ac:dyDescent="0.25">
      <c r="C211" s="71"/>
      <c r="D211" s="71"/>
      <c r="E211" s="71"/>
      <c r="G211" s="72"/>
    </row>
    <row r="212" spans="3:7" x14ac:dyDescent="0.25">
      <c r="C212" s="71"/>
      <c r="D212" s="71"/>
      <c r="E212" s="71"/>
      <c r="G212" s="72"/>
    </row>
    <row r="213" spans="3:7" x14ac:dyDescent="0.25">
      <c r="C213" s="71"/>
      <c r="D213" s="71"/>
      <c r="E213" s="71"/>
      <c r="G213" s="72"/>
    </row>
    <row r="214" spans="3:7" x14ac:dyDescent="0.25">
      <c r="C214" s="71"/>
      <c r="D214" s="71"/>
      <c r="E214" s="71"/>
      <c r="G214" s="72"/>
    </row>
    <row r="215" spans="3:7" x14ac:dyDescent="0.25">
      <c r="C215" s="71"/>
      <c r="D215" s="71"/>
      <c r="E215" s="71"/>
      <c r="G215" s="72"/>
    </row>
    <row r="216" spans="3:7" x14ac:dyDescent="0.25">
      <c r="C216" s="71"/>
      <c r="D216" s="71"/>
      <c r="E216" s="71"/>
      <c r="G216" s="72"/>
    </row>
    <row r="217" spans="3:7" x14ac:dyDescent="0.25">
      <c r="C217" s="71"/>
      <c r="D217" s="71"/>
      <c r="E217" s="71"/>
      <c r="G217" s="72"/>
    </row>
    <row r="218" spans="3:7" x14ac:dyDescent="0.25">
      <c r="C218" s="71"/>
      <c r="D218" s="71"/>
      <c r="E218" s="71"/>
      <c r="G218" s="72"/>
    </row>
    <row r="219" spans="3:7" x14ac:dyDescent="0.25">
      <c r="C219" s="71"/>
      <c r="D219" s="71"/>
      <c r="E219" s="71"/>
      <c r="G219" s="72"/>
    </row>
    <row r="220" spans="3:7" x14ac:dyDescent="0.25">
      <c r="C220" s="71"/>
      <c r="D220" s="71"/>
      <c r="E220" s="71"/>
      <c r="G220" s="72"/>
    </row>
    <row r="221" spans="3:7" x14ac:dyDescent="0.25">
      <c r="C221" s="71"/>
      <c r="D221" s="71"/>
      <c r="E221" s="71"/>
      <c r="G221" s="72"/>
    </row>
    <row r="222" spans="3:7" x14ac:dyDescent="0.25">
      <c r="C222" s="71"/>
      <c r="D222" s="71"/>
      <c r="E222" s="71"/>
      <c r="G222" s="72"/>
    </row>
    <row r="223" spans="3:7" x14ac:dyDescent="0.25">
      <c r="C223" s="71"/>
      <c r="D223" s="71"/>
      <c r="E223" s="71"/>
      <c r="G223" s="72"/>
    </row>
    <row r="224" spans="3:7" x14ac:dyDescent="0.25">
      <c r="C224" s="71"/>
      <c r="D224" s="71"/>
      <c r="E224" s="71"/>
      <c r="G224" s="72"/>
    </row>
    <row r="225" spans="3:7" x14ac:dyDescent="0.25">
      <c r="C225" s="71"/>
      <c r="D225" s="71"/>
      <c r="E225" s="71"/>
      <c r="G225" s="72"/>
    </row>
    <row r="226" spans="3:7" x14ac:dyDescent="0.25">
      <c r="C226" s="71"/>
      <c r="D226" s="71"/>
      <c r="E226" s="71"/>
      <c r="G226" s="72"/>
    </row>
    <row r="227" spans="3:7" x14ac:dyDescent="0.25">
      <c r="C227" s="71"/>
      <c r="D227" s="71"/>
      <c r="E227" s="71"/>
      <c r="G227" s="72"/>
    </row>
    <row r="228" spans="3:7" x14ac:dyDescent="0.25">
      <c r="C228" s="71"/>
      <c r="D228" s="71"/>
      <c r="E228" s="71"/>
      <c r="G228" s="72"/>
    </row>
    <row r="229" spans="3:7" x14ac:dyDescent="0.25">
      <c r="C229" s="71"/>
      <c r="D229" s="71"/>
      <c r="E229" s="71"/>
      <c r="G229" s="72"/>
    </row>
    <row r="230" spans="3:7" x14ac:dyDescent="0.25">
      <c r="C230" s="71"/>
      <c r="D230" s="71"/>
      <c r="E230" s="71"/>
      <c r="G230" s="72"/>
    </row>
    <row r="231" spans="3:7" x14ac:dyDescent="0.25">
      <c r="C231" s="71"/>
      <c r="D231" s="71"/>
      <c r="E231" s="71"/>
      <c r="G231" s="72"/>
    </row>
    <row r="232" spans="3:7" x14ac:dyDescent="0.25">
      <c r="C232" s="71"/>
      <c r="D232" s="71"/>
      <c r="E232" s="71"/>
      <c r="G232" s="72"/>
    </row>
    <row r="233" spans="3:7" x14ac:dyDescent="0.25">
      <c r="C233" s="71"/>
      <c r="D233" s="71"/>
      <c r="E233" s="71"/>
      <c r="G233" s="72"/>
    </row>
    <row r="234" spans="3:7" x14ac:dyDescent="0.25">
      <c r="C234" s="71"/>
      <c r="D234" s="71"/>
      <c r="E234" s="71"/>
      <c r="G234" s="72"/>
    </row>
    <row r="235" spans="3:7" x14ac:dyDescent="0.25">
      <c r="C235" s="71"/>
      <c r="D235" s="71"/>
      <c r="E235" s="71"/>
      <c r="G235" s="72"/>
    </row>
    <row r="236" spans="3:7" x14ac:dyDescent="0.25">
      <c r="C236" s="71"/>
      <c r="D236" s="71"/>
      <c r="E236" s="71"/>
      <c r="G236" s="72"/>
    </row>
    <row r="237" spans="3:7" x14ac:dyDescent="0.25">
      <c r="C237" s="71"/>
      <c r="D237" s="71"/>
      <c r="E237" s="71"/>
      <c r="G237" s="72"/>
    </row>
    <row r="238" spans="3:7" x14ac:dyDescent="0.25">
      <c r="C238" s="71"/>
      <c r="D238" s="71"/>
      <c r="E238" s="71"/>
      <c r="G238" s="72"/>
    </row>
    <row r="239" spans="3:7" x14ac:dyDescent="0.25">
      <c r="C239" s="71"/>
      <c r="D239" s="71"/>
      <c r="E239" s="71"/>
      <c r="G239" s="72"/>
    </row>
    <row r="240" spans="3:7" x14ac:dyDescent="0.25">
      <c r="C240" s="71"/>
      <c r="D240" s="71"/>
      <c r="E240" s="71"/>
      <c r="G240" s="72"/>
    </row>
    <row r="241" spans="3:7" x14ac:dyDescent="0.25">
      <c r="C241" s="71"/>
      <c r="D241" s="71"/>
      <c r="E241" s="71"/>
      <c r="G241" s="72"/>
    </row>
    <row r="242" spans="3:7" x14ac:dyDescent="0.25">
      <c r="C242" s="71"/>
      <c r="D242" s="71"/>
      <c r="E242" s="71"/>
      <c r="G242" s="72"/>
    </row>
    <row r="243" spans="3:7" x14ac:dyDescent="0.25">
      <c r="C243" s="71"/>
      <c r="D243" s="71"/>
      <c r="E243" s="71"/>
      <c r="G243" s="72"/>
    </row>
    <row r="244" spans="3:7" x14ac:dyDescent="0.25">
      <c r="C244" s="71"/>
      <c r="D244" s="71"/>
      <c r="E244" s="71"/>
      <c r="G244" s="72"/>
    </row>
    <row r="245" spans="3:7" x14ac:dyDescent="0.25">
      <c r="C245" s="71"/>
      <c r="D245" s="71"/>
      <c r="E245" s="71"/>
      <c r="G245" s="72"/>
    </row>
    <row r="246" spans="3:7" x14ac:dyDescent="0.25">
      <c r="C246" s="71"/>
      <c r="D246" s="71"/>
      <c r="E246" s="71"/>
      <c r="G246" s="72"/>
    </row>
    <row r="247" spans="3:7" x14ac:dyDescent="0.25">
      <c r="C247" s="71"/>
      <c r="D247" s="71"/>
      <c r="E247" s="71"/>
      <c r="G247" s="72"/>
    </row>
    <row r="248" spans="3:7" x14ac:dyDescent="0.25">
      <c r="C248" s="71"/>
      <c r="D248" s="71"/>
      <c r="E248" s="71"/>
      <c r="G248" s="72"/>
    </row>
    <row r="249" spans="3:7" x14ac:dyDescent="0.25">
      <c r="C249" s="71"/>
      <c r="D249" s="71"/>
      <c r="E249" s="71"/>
      <c r="G249" s="72"/>
    </row>
    <row r="250" spans="3:7" x14ac:dyDescent="0.25">
      <c r="C250" s="71"/>
      <c r="D250" s="71"/>
      <c r="E250" s="71"/>
      <c r="G250" s="72"/>
    </row>
    <row r="251" spans="3:7" x14ac:dyDescent="0.25">
      <c r="C251" s="71"/>
      <c r="D251" s="71"/>
      <c r="E251" s="71"/>
      <c r="G251" s="72"/>
    </row>
    <row r="252" spans="3:7" x14ac:dyDescent="0.25">
      <c r="C252" s="71"/>
      <c r="D252" s="71"/>
      <c r="E252" s="71"/>
      <c r="G252" s="72"/>
    </row>
    <row r="253" spans="3:7" x14ac:dyDescent="0.25">
      <c r="C253" s="71"/>
      <c r="D253" s="71"/>
      <c r="E253" s="71"/>
      <c r="G253" s="72"/>
    </row>
    <row r="254" spans="3:7" x14ac:dyDescent="0.25">
      <c r="C254" s="71"/>
      <c r="D254" s="71"/>
      <c r="E254" s="71"/>
      <c r="G254" s="72"/>
    </row>
    <row r="255" spans="3:7" x14ac:dyDescent="0.25">
      <c r="C255" s="71"/>
      <c r="D255" s="71"/>
      <c r="E255" s="71"/>
      <c r="G255" s="72"/>
    </row>
    <row r="256" spans="3:7" x14ac:dyDescent="0.25">
      <c r="C256" s="71"/>
      <c r="D256" s="71"/>
      <c r="E256" s="71"/>
      <c r="G256" s="72"/>
    </row>
    <row r="257" spans="3:7" x14ac:dyDescent="0.25">
      <c r="C257" s="71"/>
      <c r="D257" s="71"/>
      <c r="E257" s="71"/>
      <c r="G257" s="72"/>
    </row>
    <row r="258" spans="3:7" x14ac:dyDescent="0.25">
      <c r="C258" s="71"/>
      <c r="D258" s="71"/>
      <c r="E258" s="71"/>
      <c r="G258" s="72"/>
    </row>
    <row r="259" spans="3:7" x14ac:dyDescent="0.25">
      <c r="C259" s="71"/>
      <c r="D259" s="71"/>
      <c r="E259" s="71"/>
      <c r="G259" s="72"/>
    </row>
    <row r="260" spans="3:7" x14ac:dyDescent="0.25">
      <c r="C260" s="71"/>
      <c r="D260" s="71"/>
      <c r="E260" s="71"/>
      <c r="G260" s="72"/>
    </row>
    <row r="261" spans="3:7" x14ac:dyDescent="0.25">
      <c r="C261" s="71"/>
      <c r="D261" s="71"/>
      <c r="E261" s="71"/>
      <c r="G261" s="72"/>
    </row>
    <row r="262" spans="3:7" x14ac:dyDescent="0.25">
      <c r="C262" s="71"/>
      <c r="D262" s="71"/>
      <c r="E262" s="71"/>
      <c r="G262" s="72"/>
    </row>
    <row r="263" spans="3:7" x14ac:dyDescent="0.25">
      <c r="C263" s="71"/>
      <c r="D263" s="71"/>
      <c r="E263" s="71"/>
      <c r="G263" s="72"/>
    </row>
    <row r="264" spans="3:7" x14ac:dyDescent="0.25">
      <c r="C264" s="71"/>
      <c r="D264" s="71"/>
      <c r="E264" s="71"/>
      <c r="G264" s="72"/>
    </row>
    <row r="265" spans="3:7" x14ac:dyDescent="0.25">
      <c r="C265" s="71"/>
      <c r="D265" s="71"/>
      <c r="E265" s="71"/>
      <c r="G265" s="72"/>
    </row>
    <row r="266" spans="3:7" x14ac:dyDescent="0.25">
      <c r="C266" s="71"/>
      <c r="D266" s="71"/>
      <c r="E266" s="71"/>
      <c r="G266" s="72"/>
    </row>
    <row r="267" spans="3:7" x14ac:dyDescent="0.25">
      <c r="C267" s="71"/>
      <c r="D267" s="71"/>
      <c r="E267" s="71"/>
      <c r="G267" s="72"/>
    </row>
    <row r="268" spans="3:7" x14ac:dyDescent="0.25">
      <c r="C268" s="71"/>
      <c r="D268" s="71"/>
      <c r="E268" s="71"/>
      <c r="G268" s="72"/>
    </row>
    <row r="269" spans="3:7" x14ac:dyDescent="0.25">
      <c r="C269" s="71"/>
      <c r="D269" s="71"/>
      <c r="E269" s="71"/>
      <c r="G269" s="72"/>
    </row>
    <row r="270" spans="3:7" x14ac:dyDescent="0.25">
      <c r="C270" s="71"/>
      <c r="D270" s="71"/>
      <c r="E270" s="71"/>
      <c r="G270" s="72"/>
    </row>
    <row r="271" spans="3:7" x14ac:dyDescent="0.25">
      <c r="C271" s="71"/>
      <c r="D271" s="71"/>
      <c r="E271" s="71"/>
      <c r="G271" s="72"/>
    </row>
    <row r="272" spans="3:7" x14ac:dyDescent="0.25">
      <c r="C272" s="71"/>
      <c r="D272" s="71"/>
      <c r="E272" s="71"/>
      <c r="G272" s="72"/>
    </row>
    <row r="273" spans="3:7" x14ac:dyDescent="0.25">
      <c r="C273" s="71"/>
      <c r="D273" s="71"/>
      <c r="E273" s="71"/>
      <c r="G273" s="72"/>
    </row>
    <row r="274" spans="3:7" x14ac:dyDescent="0.25">
      <c r="C274" s="71"/>
      <c r="D274" s="71"/>
      <c r="E274" s="71"/>
      <c r="G274" s="72"/>
    </row>
    <row r="275" spans="3:7" x14ac:dyDescent="0.25">
      <c r="C275" s="71"/>
      <c r="D275" s="71"/>
      <c r="E275" s="71"/>
      <c r="G275" s="72"/>
    </row>
    <row r="276" spans="3:7" x14ac:dyDescent="0.25">
      <c r="C276" s="71"/>
      <c r="D276" s="71"/>
      <c r="E276" s="71"/>
      <c r="G276" s="72"/>
    </row>
    <row r="277" spans="3:7" x14ac:dyDescent="0.25">
      <c r="C277" s="71"/>
      <c r="D277" s="71"/>
      <c r="E277" s="71"/>
      <c r="G277" s="72"/>
    </row>
    <row r="278" spans="3:7" x14ac:dyDescent="0.25">
      <c r="C278" s="71"/>
      <c r="D278" s="71"/>
      <c r="E278" s="71"/>
      <c r="G278" s="72"/>
    </row>
    <row r="279" spans="3:7" x14ac:dyDescent="0.25">
      <c r="C279" s="71"/>
      <c r="D279" s="71"/>
      <c r="E279" s="71"/>
      <c r="G279" s="72"/>
    </row>
    <row r="280" spans="3:7" x14ac:dyDescent="0.25">
      <c r="C280" s="71"/>
      <c r="D280" s="71"/>
      <c r="E280" s="71"/>
      <c r="G280" s="72"/>
    </row>
    <row r="281" spans="3:7" x14ac:dyDescent="0.25">
      <c r="C281" s="71"/>
      <c r="D281" s="71"/>
      <c r="E281" s="71"/>
      <c r="G281" s="72"/>
    </row>
    <row r="282" spans="3:7" x14ac:dyDescent="0.25">
      <c r="C282" s="71"/>
      <c r="D282" s="71"/>
      <c r="E282" s="71"/>
      <c r="G282" s="72"/>
    </row>
    <row r="283" spans="3:7" x14ac:dyDescent="0.25">
      <c r="C283" s="71"/>
      <c r="D283" s="71"/>
      <c r="E283" s="71"/>
      <c r="G283" s="72"/>
    </row>
    <row r="284" spans="3:7" x14ac:dyDescent="0.25">
      <c r="C284" s="71"/>
      <c r="D284" s="71"/>
      <c r="E284" s="71"/>
      <c r="G284" s="72"/>
    </row>
    <row r="285" spans="3:7" x14ac:dyDescent="0.25">
      <c r="C285" s="71"/>
      <c r="D285" s="71"/>
      <c r="E285" s="71"/>
      <c r="G285" s="72"/>
    </row>
    <row r="286" spans="3:7" x14ac:dyDescent="0.25">
      <c r="C286" s="71"/>
      <c r="D286" s="71"/>
      <c r="E286" s="71"/>
      <c r="G286" s="72"/>
    </row>
    <row r="287" spans="3:7" x14ac:dyDescent="0.25">
      <c r="C287" s="71"/>
      <c r="D287" s="71"/>
      <c r="E287" s="71"/>
      <c r="G287" s="72"/>
    </row>
    <row r="288" spans="3:7" x14ac:dyDescent="0.25">
      <c r="C288" s="71"/>
      <c r="D288" s="71"/>
      <c r="E288" s="71"/>
      <c r="G288" s="72"/>
    </row>
    <row r="289" spans="3:7" x14ac:dyDescent="0.25">
      <c r="C289" s="71"/>
      <c r="D289" s="71"/>
      <c r="E289" s="71"/>
      <c r="G289" s="72"/>
    </row>
    <row r="290" spans="3:7" x14ac:dyDescent="0.25">
      <c r="C290" s="71"/>
      <c r="D290" s="71"/>
      <c r="E290" s="71"/>
      <c r="G290" s="72"/>
    </row>
    <row r="291" spans="3:7" x14ac:dyDescent="0.25">
      <c r="C291" s="71"/>
      <c r="D291" s="71"/>
      <c r="E291" s="71"/>
      <c r="G291" s="72"/>
    </row>
    <row r="292" spans="3:7" x14ac:dyDescent="0.25">
      <c r="C292" s="71"/>
      <c r="D292" s="71"/>
      <c r="E292" s="71"/>
      <c r="G292" s="72"/>
    </row>
    <row r="293" spans="3:7" x14ac:dyDescent="0.25">
      <c r="C293" s="71"/>
      <c r="D293" s="71"/>
      <c r="E293" s="71"/>
      <c r="G293" s="72"/>
    </row>
    <row r="294" spans="3:7" x14ac:dyDescent="0.25">
      <c r="C294" s="71"/>
      <c r="D294" s="71"/>
      <c r="E294" s="71"/>
      <c r="G294" s="72"/>
    </row>
    <row r="295" spans="3:7" x14ac:dyDescent="0.25">
      <c r="C295" s="71"/>
      <c r="D295" s="71"/>
      <c r="E295" s="71"/>
      <c r="G295" s="72"/>
    </row>
    <row r="296" spans="3:7" x14ac:dyDescent="0.25">
      <c r="C296" s="71"/>
      <c r="D296" s="71"/>
      <c r="E296" s="71"/>
      <c r="G296" s="72"/>
    </row>
    <row r="297" spans="3:7" x14ac:dyDescent="0.25">
      <c r="C297" s="71"/>
      <c r="D297" s="71"/>
      <c r="E297" s="71"/>
      <c r="G297" s="72"/>
    </row>
    <row r="298" spans="3:7" x14ac:dyDescent="0.25">
      <c r="C298" s="71"/>
      <c r="D298" s="71"/>
      <c r="E298" s="71"/>
      <c r="G298" s="72"/>
    </row>
    <row r="299" spans="3:7" x14ac:dyDescent="0.25">
      <c r="C299" s="71"/>
      <c r="D299" s="71"/>
      <c r="E299" s="71"/>
      <c r="G299" s="72"/>
    </row>
    <row r="300" spans="3:7" x14ac:dyDescent="0.25">
      <c r="C300" s="71"/>
      <c r="D300" s="71"/>
      <c r="E300" s="71"/>
      <c r="G300" s="72"/>
    </row>
    <row r="301" spans="3:7" x14ac:dyDescent="0.25">
      <c r="C301" s="71"/>
      <c r="D301" s="71"/>
      <c r="E301" s="71"/>
      <c r="G301" s="72"/>
    </row>
  </sheetData>
  <sheetProtection algorithmName="SHA-512" hashValue="mBUwpnsPtSp2nelb7ABdTjiUtVi+syM9RyaJ41+P4YmwgwZeLO2R962YvICRVPpGFWzooDIrYp74hL1sNI7Epg==" saltValue="Gu7GPk8qtx0awdi1Nv+7yA==" spinCount="100000" sheet="1" autoFilter="0"/>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'Tabelas auxiliares'!$C$3:$C$61</xm:f>
          </x14:formula1>
          <xm:sqref>C2:D301</xm:sqref>
        </x14:dataValidation>
        <x14:dataValidation type="list" allowBlank="1" showInputMessage="1" showErrorMessage="1">
          <x14:formula1>
            <xm:f>'Tabelas auxiliares'!$B$221:$B$222</xm:f>
          </x14:formula1>
          <xm:sqref>E2:E301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57"/>
  <sheetViews>
    <sheetView showGridLines="0" topLeftCell="I1" zoomScaleNormal="100" workbookViewId="0">
      <pane ySplit="1" topLeftCell="A2" activePane="bottomLeft" state="frozen"/>
      <selection pane="bottomLeft" activeCell="Q15" sqref="Q15"/>
    </sheetView>
  </sheetViews>
  <sheetFormatPr defaultRowHeight="15" x14ac:dyDescent="0.25"/>
  <cols>
    <col min="1" max="1" width="12.5703125" customWidth="1"/>
    <col min="2" max="2" width="21.85546875" customWidth="1"/>
    <col min="3" max="3" width="18.42578125" customWidth="1"/>
    <col min="4" max="4" width="23" bestFit="1" customWidth="1"/>
    <col min="5" max="6" width="7.5703125" customWidth="1"/>
    <col min="7" max="7" width="9.5703125" bestFit="1" customWidth="1"/>
    <col min="8" max="8" width="15.42578125" style="86" customWidth="1"/>
    <col min="12" max="12" width="27" customWidth="1"/>
    <col min="13" max="13" width="28.42578125" customWidth="1"/>
    <col min="14" max="14" width="16" customWidth="1"/>
    <col min="17" max="17" width="10.7109375" bestFit="1" customWidth="1"/>
    <col min="19" max="19" width="9.140625" style="121"/>
    <col min="20" max="20" width="21" bestFit="1" customWidth="1"/>
  </cols>
  <sheetData>
    <row r="1" spans="1:21" s="46" customFormat="1" ht="69.400000000000006" customHeight="1" x14ac:dyDescent="0.25">
      <c r="A1" s="108" t="s">
        <v>853</v>
      </c>
      <c r="B1" s="107" t="s">
        <v>0</v>
      </c>
      <c r="C1" s="107" t="s">
        <v>852</v>
      </c>
      <c r="D1" s="107" t="s">
        <v>851</v>
      </c>
      <c r="E1" s="141" t="s">
        <v>3</v>
      </c>
      <c r="F1" s="141"/>
      <c r="G1" s="141"/>
      <c r="H1" s="106" t="s">
        <v>5</v>
      </c>
      <c r="K1" s="105" t="s">
        <v>3</v>
      </c>
      <c r="L1" s="104" t="s">
        <v>850</v>
      </c>
      <c r="M1" s="104" t="s">
        <v>849</v>
      </c>
      <c r="N1" s="104" t="s">
        <v>848</v>
      </c>
      <c r="Q1" s="129" t="s">
        <v>1082</v>
      </c>
      <c r="R1" s="130"/>
      <c r="S1" s="130"/>
      <c r="T1" s="131"/>
    </row>
    <row r="2" spans="1:21" ht="15" customHeight="1" x14ac:dyDescent="0.25">
      <c r="A2" s="132">
        <v>44959</v>
      </c>
      <c r="B2" s="135" t="s">
        <v>1036</v>
      </c>
      <c r="C2" s="142"/>
      <c r="D2" s="92" t="s">
        <v>847</v>
      </c>
      <c r="E2" s="93" t="s">
        <v>847</v>
      </c>
      <c r="F2" s="93" t="s">
        <v>847</v>
      </c>
      <c r="G2" s="92" t="s">
        <v>847</v>
      </c>
      <c r="H2" s="94" t="s">
        <v>847</v>
      </c>
      <c r="J2" s="93" t="s">
        <v>303</v>
      </c>
      <c r="K2" s="92" t="s">
        <v>843</v>
      </c>
      <c r="L2" s="91">
        <f>SUMIFS($H$2:$H$100,$D$2:$D$100,"TRI",$G$2:$G$100,K2)</f>
        <v>14021.63</v>
      </c>
      <c r="M2" s="91">
        <f>SUMIFS($H$2:$H$147,$D$2:$D$147,"SALDO",$G$2:$G$147,K2)</f>
        <v>894.26</v>
      </c>
      <c r="N2" s="91">
        <f t="shared" ref="N2:N10" si="0">SUM(L2:M2)</f>
        <v>14915.89</v>
      </c>
      <c r="Q2" s="120" t="s">
        <v>1081</v>
      </c>
      <c r="R2" s="120" t="s">
        <v>3</v>
      </c>
      <c r="S2" s="124" t="s">
        <v>5</v>
      </c>
      <c r="T2" s="119" t="s">
        <v>0</v>
      </c>
    </row>
    <row r="3" spans="1:21" x14ac:dyDescent="0.25">
      <c r="A3" s="133"/>
      <c r="B3" s="136"/>
      <c r="C3" s="142"/>
      <c r="D3" s="92" t="s">
        <v>834</v>
      </c>
      <c r="E3" s="93">
        <v>0.5</v>
      </c>
      <c r="F3" s="93" t="s">
        <v>301</v>
      </c>
      <c r="G3" s="92" t="s">
        <v>842</v>
      </c>
      <c r="H3" s="91">
        <v>2700</v>
      </c>
      <c r="J3" s="93" t="s">
        <v>301</v>
      </c>
      <c r="K3" s="92" t="s">
        <v>842</v>
      </c>
      <c r="L3" s="91">
        <f t="shared" ref="L3:L10" si="1">SUMIFS($H$2:$H$100,$D$2:$D$100,"TRI",$G$2:$G$100,K3)</f>
        <v>8174.8</v>
      </c>
      <c r="M3" s="91">
        <f t="shared" ref="M3:M6" si="2">SUMIFS($H$2:$H$147,$D$2:$D$147,"SALDO",$G$2:$G$147,K3)</f>
        <v>8153.02</v>
      </c>
      <c r="N3" s="91">
        <f t="shared" si="0"/>
        <v>16327.82</v>
      </c>
      <c r="Q3" s="123">
        <v>45044</v>
      </c>
      <c r="R3" s="120" t="s">
        <v>303</v>
      </c>
      <c r="S3" s="122">
        <v>2015.84</v>
      </c>
      <c r="T3" s="119" t="s">
        <v>1093</v>
      </c>
    </row>
    <row r="4" spans="1:21" x14ac:dyDescent="0.25">
      <c r="A4" s="133"/>
      <c r="B4" s="136"/>
      <c r="C4" s="142"/>
      <c r="D4" s="92" t="s">
        <v>834</v>
      </c>
      <c r="E4" s="93">
        <v>0.1</v>
      </c>
      <c r="F4" s="93" t="s">
        <v>839</v>
      </c>
      <c r="G4" s="92" t="s">
        <v>838</v>
      </c>
      <c r="H4" s="91">
        <v>540</v>
      </c>
      <c r="J4" s="93" t="s">
        <v>302</v>
      </c>
      <c r="K4" s="92" t="s">
        <v>840</v>
      </c>
      <c r="L4" s="91">
        <f t="shared" si="1"/>
        <v>20636.120000000003</v>
      </c>
      <c r="M4" s="91">
        <f t="shared" si="2"/>
        <v>0</v>
      </c>
      <c r="N4" s="91">
        <f t="shared" si="0"/>
        <v>20636.120000000003</v>
      </c>
      <c r="Q4" s="123">
        <v>45069</v>
      </c>
      <c r="R4" s="120" t="s">
        <v>303</v>
      </c>
      <c r="S4" s="122">
        <v>1186.0999999999999</v>
      </c>
      <c r="T4" s="119" t="s">
        <v>1083</v>
      </c>
    </row>
    <row r="5" spans="1:21" x14ac:dyDescent="0.25">
      <c r="A5" s="133"/>
      <c r="B5" s="136"/>
      <c r="C5" s="142"/>
      <c r="D5" s="92" t="s">
        <v>834</v>
      </c>
      <c r="E5" s="93">
        <v>0.1</v>
      </c>
      <c r="F5" s="93" t="s">
        <v>295</v>
      </c>
      <c r="G5" s="92" t="s">
        <v>837</v>
      </c>
      <c r="H5" s="91">
        <v>540</v>
      </c>
      <c r="J5" s="93" t="s">
        <v>839</v>
      </c>
      <c r="K5" s="92" t="s">
        <v>838</v>
      </c>
      <c r="L5" s="91">
        <f t="shared" si="1"/>
        <v>8566.5</v>
      </c>
      <c r="M5" s="91">
        <f t="shared" si="2"/>
        <v>0</v>
      </c>
      <c r="N5" s="91">
        <f t="shared" si="0"/>
        <v>8566.5</v>
      </c>
      <c r="O5" s="103"/>
      <c r="Q5" s="123">
        <v>45096</v>
      </c>
      <c r="R5" s="120" t="s">
        <v>304</v>
      </c>
      <c r="S5" s="122">
        <v>578.78</v>
      </c>
      <c r="T5" s="119" t="s">
        <v>1084</v>
      </c>
    </row>
    <row r="6" spans="1:21" x14ac:dyDescent="0.25">
      <c r="A6" s="133"/>
      <c r="B6" s="136"/>
      <c r="C6" s="142"/>
      <c r="D6" s="92" t="s">
        <v>834</v>
      </c>
      <c r="E6" s="93">
        <v>0.1</v>
      </c>
      <c r="F6" s="93" t="s">
        <v>304</v>
      </c>
      <c r="G6" s="92" t="s">
        <v>836</v>
      </c>
      <c r="H6" s="91">
        <v>540</v>
      </c>
      <c r="J6" s="93" t="s">
        <v>295</v>
      </c>
      <c r="K6" s="92" t="s">
        <v>837</v>
      </c>
      <c r="L6" s="91">
        <f t="shared" si="1"/>
        <v>8566.5</v>
      </c>
      <c r="M6" s="91">
        <f t="shared" si="2"/>
        <v>1947.1599999999999</v>
      </c>
      <c r="N6" s="91">
        <f t="shared" si="0"/>
        <v>10513.66</v>
      </c>
      <c r="Q6" s="123">
        <v>45096</v>
      </c>
      <c r="R6" s="120" t="s">
        <v>304</v>
      </c>
      <c r="S6" s="122">
        <v>2246.8000000000002</v>
      </c>
      <c r="T6" s="119" t="s">
        <v>1085</v>
      </c>
    </row>
    <row r="7" spans="1:21" x14ac:dyDescent="0.25">
      <c r="A7" s="133"/>
      <c r="B7" s="136"/>
      <c r="C7" s="142"/>
      <c r="D7" s="92" t="s">
        <v>834</v>
      </c>
      <c r="E7" s="93">
        <v>0.1</v>
      </c>
      <c r="F7" s="93" t="s">
        <v>297</v>
      </c>
      <c r="G7" s="92" t="s">
        <v>835</v>
      </c>
      <c r="H7" s="91">
        <v>540</v>
      </c>
      <c r="J7" s="93" t="s">
        <v>304</v>
      </c>
      <c r="K7" s="92" t="s">
        <v>836</v>
      </c>
      <c r="L7" s="91">
        <f>SUMIFS($H$2:$H$340,$D$2:$D$340,"TRI",$G$2:$G$340,K7)</f>
        <v>9519.1400000000012</v>
      </c>
      <c r="M7" s="91">
        <f>SUMIFS($H$2:$H$147,$D$2:$D$147,"SALDO",$G$2:$G$147,K7)</f>
        <v>1947.1599999999999</v>
      </c>
      <c r="N7" s="91">
        <f t="shared" si="0"/>
        <v>11466.300000000001</v>
      </c>
      <c r="Q7" s="123">
        <v>45103</v>
      </c>
      <c r="R7" s="120" t="s">
        <v>304</v>
      </c>
      <c r="S7" s="122">
        <v>1140</v>
      </c>
      <c r="T7" s="119" t="s">
        <v>1086</v>
      </c>
    </row>
    <row r="8" spans="1:21" x14ac:dyDescent="0.25">
      <c r="A8" s="134"/>
      <c r="B8" s="137"/>
      <c r="C8" s="143"/>
      <c r="D8" s="92" t="s">
        <v>834</v>
      </c>
      <c r="E8" s="93">
        <v>0.1</v>
      </c>
      <c r="F8" s="93" t="s">
        <v>309</v>
      </c>
      <c r="G8" s="92" t="s">
        <v>833</v>
      </c>
      <c r="H8" s="91">
        <v>540</v>
      </c>
      <c r="J8" s="93" t="s">
        <v>297</v>
      </c>
      <c r="K8" s="92" t="s">
        <v>835</v>
      </c>
      <c r="L8" s="91">
        <f t="shared" si="1"/>
        <v>8566.5</v>
      </c>
      <c r="M8" s="91">
        <f t="shared" ref="M8:M10" si="3">SUMIFS($H$2:$H$147,$D$2:$D$147,"SALDO",$G$2:$G$147,K8)</f>
        <v>1947.1599999999999</v>
      </c>
      <c r="N8" s="91">
        <f t="shared" si="0"/>
        <v>10513.66</v>
      </c>
      <c r="Q8" s="123">
        <v>45112</v>
      </c>
      <c r="R8" s="120" t="s">
        <v>309</v>
      </c>
      <c r="S8" s="122">
        <v>5402.65</v>
      </c>
      <c r="T8" s="119" t="s">
        <v>1087</v>
      </c>
    </row>
    <row r="9" spans="1:21" ht="15" customHeight="1" x14ac:dyDescent="0.25">
      <c r="J9" s="93" t="s">
        <v>309</v>
      </c>
      <c r="K9" s="92" t="s">
        <v>833</v>
      </c>
      <c r="L9" s="91">
        <f>SUMIFS($H$2:$H$122,$D$2:$D$122,"TRI",$G$2:$G$122,K9)</f>
        <v>8816.5</v>
      </c>
      <c r="M9" s="91">
        <f t="shared" si="3"/>
        <v>1947.1599999999999</v>
      </c>
      <c r="N9" s="91">
        <f t="shared" si="0"/>
        <v>10763.66</v>
      </c>
      <c r="Q9" s="123">
        <v>45134</v>
      </c>
      <c r="R9" s="120" t="s">
        <v>304</v>
      </c>
      <c r="S9" s="122">
        <v>630</v>
      </c>
      <c r="T9" s="119" t="s">
        <v>1088</v>
      </c>
    </row>
    <row r="10" spans="1:21" ht="15.75" customHeight="1" thickBot="1" x14ac:dyDescent="0.3">
      <c r="A10" s="132">
        <v>44995</v>
      </c>
      <c r="B10" s="135" t="s">
        <v>1037</v>
      </c>
      <c r="C10" s="138"/>
      <c r="D10" s="92" t="s">
        <v>847</v>
      </c>
      <c r="E10" s="93" t="s">
        <v>847</v>
      </c>
      <c r="F10" s="93" t="s">
        <v>847</v>
      </c>
      <c r="G10" s="92" t="s">
        <v>847</v>
      </c>
      <c r="H10" s="94" t="s">
        <v>847</v>
      </c>
      <c r="J10" s="102" t="s">
        <v>307</v>
      </c>
      <c r="K10" s="101" t="s">
        <v>841</v>
      </c>
      <c r="L10" s="91">
        <f t="shared" si="1"/>
        <v>0</v>
      </c>
      <c r="M10" s="91">
        <f t="shared" si="3"/>
        <v>1947.1599999999999</v>
      </c>
      <c r="N10" s="91">
        <f t="shared" si="0"/>
        <v>1947.1599999999999</v>
      </c>
      <c r="Q10" s="123">
        <v>45134</v>
      </c>
      <c r="R10" s="120" t="s">
        <v>304</v>
      </c>
      <c r="S10" s="122">
        <v>613</v>
      </c>
      <c r="T10" s="119" t="s">
        <v>1089</v>
      </c>
    </row>
    <row r="11" spans="1:21" ht="15" customHeight="1" thickBot="1" x14ac:dyDescent="0.3">
      <c r="A11" s="133"/>
      <c r="B11" s="136"/>
      <c r="C11" s="139"/>
      <c r="D11" s="92" t="s">
        <v>834</v>
      </c>
      <c r="E11" s="93">
        <v>0.5</v>
      </c>
      <c r="F11" s="93" t="s">
        <v>303</v>
      </c>
      <c r="G11" s="92" t="s">
        <v>843</v>
      </c>
      <c r="H11" s="91">
        <v>4744</v>
      </c>
      <c r="K11" s="100" t="s">
        <v>98</v>
      </c>
      <c r="L11" s="99">
        <f>SUM(L2:L10)</f>
        <v>86867.69</v>
      </c>
      <c r="M11" s="99">
        <f>SUM(M2:M10)</f>
        <v>18783.079999999998</v>
      </c>
      <c r="N11" s="99">
        <f>SUM(N2:N10)</f>
        <v>105650.77000000002</v>
      </c>
      <c r="Q11" s="123">
        <v>45134</v>
      </c>
      <c r="R11" s="120" t="s">
        <v>304</v>
      </c>
      <c r="S11" s="122">
        <v>198.64</v>
      </c>
      <c r="T11" s="119" t="s">
        <v>1090</v>
      </c>
    </row>
    <row r="12" spans="1:21" x14ac:dyDescent="0.25">
      <c r="A12" s="133"/>
      <c r="B12" s="136"/>
      <c r="C12" s="139"/>
      <c r="D12" s="92" t="s">
        <v>834</v>
      </c>
      <c r="E12" s="93">
        <v>0.1</v>
      </c>
      <c r="F12" s="93" t="s">
        <v>839</v>
      </c>
      <c r="G12" s="92" t="s">
        <v>838</v>
      </c>
      <c r="H12" s="91">
        <v>948.8</v>
      </c>
      <c r="K12" s="98"/>
      <c r="L12" s="97"/>
      <c r="M12" s="97"/>
      <c r="Q12" s="123">
        <v>45145</v>
      </c>
      <c r="R12" s="120" t="s">
        <v>297</v>
      </c>
      <c r="S12" s="122">
        <v>50</v>
      </c>
      <c r="T12" s="119" t="s">
        <v>1091</v>
      </c>
      <c r="U12" s="125">
        <v>1000</v>
      </c>
    </row>
    <row r="13" spans="1:21" x14ac:dyDescent="0.25">
      <c r="A13" s="133"/>
      <c r="B13" s="136"/>
      <c r="C13" s="139"/>
      <c r="D13" s="92" t="s">
        <v>834</v>
      </c>
      <c r="E13" s="93">
        <v>0.1</v>
      </c>
      <c r="F13" s="93" t="s">
        <v>295</v>
      </c>
      <c r="G13" s="92" t="s">
        <v>837</v>
      </c>
      <c r="H13" s="91">
        <v>948.8</v>
      </c>
      <c r="K13" s="96" t="s">
        <v>846</v>
      </c>
      <c r="Q13" s="123">
        <v>45145</v>
      </c>
      <c r="R13" s="120" t="s">
        <v>297</v>
      </c>
      <c r="S13" s="122">
        <v>7000</v>
      </c>
      <c r="T13" s="119" t="s">
        <v>1092</v>
      </c>
      <c r="U13" s="125">
        <v>1000</v>
      </c>
    </row>
    <row r="14" spans="1:21" ht="15" customHeight="1" x14ac:dyDescent="0.25">
      <c r="A14" s="133"/>
      <c r="B14" s="136"/>
      <c r="C14" s="139"/>
      <c r="D14" s="92" t="s">
        <v>834</v>
      </c>
      <c r="E14" s="93">
        <v>0.1</v>
      </c>
      <c r="F14" s="93" t="s">
        <v>304</v>
      </c>
      <c r="G14" s="92" t="s">
        <v>836</v>
      </c>
      <c r="H14" s="91">
        <v>948.8</v>
      </c>
      <c r="K14" s="96" t="s">
        <v>845</v>
      </c>
      <c r="Q14" s="123">
        <v>45189</v>
      </c>
      <c r="R14" s="120" t="s">
        <v>297</v>
      </c>
      <c r="S14" s="122">
        <v>1000</v>
      </c>
      <c r="T14" s="119" t="s">
        <v>1095</v>
      </c>
      <c r="U14" s="125">
        <v>1000</v>
      </c>
    </row>
    <row r="15" spans="1:21" x14ac:dyDescent="0.25">
      <c r="A15" s="133"/>
      <c r="B15" s="136"/>
      <c r="C15" s="139"/>
      <c r="D15" s="92" t="s">
        <v>834</v>
      </c>
      <c r="E15" s="93">
        <v>0.1</v>
      </c>
      <c r="F15" s="93" t="s">
        <v>297</v>
      </c>
      <c r="G15" s="92" t="s">
        <v>835</v>
      </c>
      <c r="H15" s="91">
        <v>948.8</v>
      </c>
      <c r="K15" t="s">
        <v>844</v>
      </c>
      <c r="Q15" s="119"/>
      <c r="R15" s="120"/>
      <c r="S15" s="122"/>
      <c r="T15" s="119"/>
    </row>
    <row r="16" spans="1:21" x14ac:dyDescent="0.25">
      <c r="A16" s="134"/>
      <c r="B16" s="137"/>
      <c r="C16" s="140"/>
      <c r="D16" s="92" t="s">
        <v>834</v>
      </c>
      <c r="E16" s="93">
        <v>0.1</v>
      </c>
      <c r="F16" s="93" t="s">
        <v>309</v>
      </c>
      <c r="G16" s="92" t="s">
        <v>833</v>
      </c>
      <c r="H16" s="91">
        <v>948.8</v>
      </c>
      <c r="Q16" s="119"/>
      <c r="R16" s="120"/>
      <c r="S16" s="122"/>
      <c r="T16" s="119"/>
    </row>
    <row r="17" spans="1:20" ht="15" customHeight="1" x14ac:dyDescent="0.25">
      <c r="J17" s="126"/>
      <c r="K17" s="49"/>
      <c r="M17" s="95"/>
      <c r="Q17" s="119"/>
      <c r="R17" s="120"/>
      <c r="S17" s="122"/>
      <c r="T17" s="119"/>
    </row>
    <row r="18" spans="1:20" ht="15" customHeight="1" x14ac:dyDescent="0.25">
      <c r="A18" s="132">
        <v>45054</v>
      </c>
      <c r="B18" s="135" t="s">
        <v>1038</v>
      </c>
      <c r="C18" s="138"/>
      <c r="D18" s="92"/>
      <c r="E18" s="93"/>
      <c r="F18" s="93"/>
      <c r="G18" s="92"/>
      <c r="H18" s="91"/>
    </row>
    <row r="19" spans="1:20" ht="15" customHeight="1" x14ac:dyDescent="0.25">
      <c r="A19" s="133"/>
      <c r="B19" s="136"/>
      <c r="C19" s="139"/>
      <c r="D19" s="92" t="s">
        <v>834</v>
      </c>
      <c r="E19" s="93">
        <v>0.5</v>
      </c>
      <c r="F19" s="93" t="s">
        <v>302</v>
      </c>
      <c r="G19" s="92" t="s">
        <v>840</v>
      </c>
      <c r="H19" s="91">
        <v>8394.42</v>
      </c>
      <c r="L19" s="95"/>
    </row>
    <row r="20" spans="1:20" x14ac:dyDescent="0.25">
      <c r="A20" s="133"/>
      <c r="B20" s="136"/>
      <c r="C20" s="139"/>
      <c r="D20" s="92" t="s">
        <v>834</v>
      </c>
      <c r="E20" s="93">
        <v>0.1</v>
      </c>
      <c r="F20" s="93" t="s">
        <v>839</v>
      </c>
      <c r="G20" s="92" t="s">
        <v>838</v>
      </c>
      <c r="H20" s="91">
        <v>1678.88</v>
      </c>
      <c r="L20" s="95"/>
    </row>
    <row r="21" spans="1:20" x14ac:dyDescent="0.25">
      <c r="A21" s="133"/>
      <c r="B21" s="136"/>
      <c r="C21" s="139"/>
      <c r="D21" s="92" t="s">
        <v>834</v>
      </c>
      <c r="E21" s="93">
        <v>0.1</v>
      </c>
      <c r="F21" s="93" t="s">
        <v>295</v>
      </c>
      <c r="G21" s="92" t="s">
        <v>837</v>
      </c>
      <c r="H21" s="91">
        <v>1678.88</v>
      </c>
      <c r="L21" s="95"/>
    </row>
    <row r="22" spans="1:20" x14ac:dyDescent="0.25">
      <c r="A22" s="133"/>
      <c r="B22" s="136"/>
      <c r="C22" s="139"/>
      <c r="D22" s="92" t="s">
        <v>834</v>
      </c>
      <c r="E22" s="93">
        <v>0.1</v>
      </c>
      <c r="F22" s="93" t="s">
        <v>304</v>
      </c>
      <c r="G22" s="92" t="s">
        <v>836</v>
      </c>
      <c r="H22" s="91">
        <v>1678.88</v>
      </c>
      <c r="L22" s="95"/>
    </row>
    <row r="23" spans="1:20" x14ac:dyDescent="0.25">
      <c r="A23" s="133"/>
      <c r="B23" s="136"/>
      <c r="C23" s="139"/>
      <c r="D23" s="92" t="s">
        <v>834</v>
      </c>
      <c r="E23" s="93">
        <v>0.1</v>
      </c>
      <c r="F23" s="93" t="s">
        <v>297</v>
      </c>
      <c r="G23" s="92" t="s">
        <v>835</v>
      </c>
      <c r="H23" s="91">
        <v>1678.88</v>
      </c>
      <c r="L23" s="95"/>
    </row>
    <row r="24" spans="1:20" ht="15" customHeight="1" x14ac:dyDescent="0.25">
      <c r="A24" s="134"/>
      <c r="B24" s="137"/>
      <c r="C24" s="140"/>
      <c r="D24" s="92" t="s">
        <v>834</v>
      </c>
      <c r="E24" s="93">
        <v>0.1</v>
      </c>
      <c r="F24" s="93" t="s">
        <v>309</v>
      </c>
      <c r="G24" s="92" t="s">
        <v>833</v>
      </c>
      <c r="H24" s="91">
        <v>1678.88</v>
      </c>
      <c r="L24" s="95"/>
    </row>
    <row r="26" spans="1:20" ht="15" customHeight="1" x14ac:dyDescent="0.25">
      <c r="A26" s="132">
        <v>45054</v>
      </c>
      <c r="B26" s="135" t="s">
        <v>1039</v>
      </c>
      <c r="C26" s="138"/>
      <c r="D26" s="92"/>
      <c r="E26" s="93"/>
      <c r="F26" s="93"/>
      <c r="G26" s="92"/>
      <c r="H26" s="91"/>
    </row>
    <row r="27" spans="1:20" x14ac:dyDescent="0.25">
      <c r="A27" s="133"/>
      <c r="B27" s="136"/>
      <c r="C27" s="139"/>
      <c r="D27" s="92" t="s">
        <v>834</v>
      </c>
      <c r="E27" s="93">
        <v>0.5</v>
      </c>
      <c r="F27" s="93" t="s">
        <v>301</v>
      </c>
      <c r="G27" s="92" t="s">
        <v>842</v>
      </c>
      <c r="H27" s="91">
        <v>2700</v>
      </c>
    </row>
    <row r="28" spans="1:20" x14ac:dyDescent="0.25">
      <c r="A28" s="133"/>
      <c r="B28" s="136"/>
      <c r="C28" s="139"/>
      <c r="D28" s="92" t="s">
        <v>834</v>
      </c>
      <c r="E28" s="93">
        <v>0.1</v>
      </c>
      <c r="F28" s="93" t="s">
        <v>839</v>
      </c>
      <c r="G28" s="92" t="s">
        <v>838</v>
      </c>
      <c r="H28" s="91">
        <v>540</v>
      </c>
    </row>
    <row r="29" spans="1:20" x14ac:dyDescent="0.25">
      <c r="A29" s="133"/>
      <c r="B29" s="136"/>
      <c r="C29" s="139"/>
      <c r="D29" s="92" t="s">
        <v>834</v>
      </c>
      <c r="E29" s="93">
        <v>0.1</v>
      </c>
      <c r="F29" s="93" t="s">
        <v>295</v>
      </c>
      <c r="G29" s="92" t="s">
        <v>837</v>
      </c>
      <c r="H29" s="91">
        <v>540</v>
      </c>
    </row>
    <row r="30" spans="1:20" x14ac:dyDescent="0.25">
      <c r="A30" s="133"/>
      <c r="B30" s="136"/>
      <c r="C30" s="139"/>
      <c r="D30" s="92" t="s">
        <v>834</v>
      </c>
      <c r="E30" s="93">
        <v>0.1</v>
      </c>
      <c r="F30" s="93" t="s">
        <v>304</v>
      </c>
      <c r="G30" s="92" t="s">
        <v>836</v>
      </c>
      <c r="H30" s="91">
        <v>540</v>
      </c>
    </row>
    <row r="31" spans="1:20" ht="15" customHeight="1" x14ac:dyDescent="0.25">
      <c r="A31" s="133"/>
      <c r="B31" s="136"/>
      <c r="C31" s="139"/>
      <c r="D31" s="92" t="s">
        <v>834</v>
      </c>
      <c r="E31" s="93">
        <v>0.1</v>
      </c>
      <c r="F31" s="93" t="s">
        <v>297</v>
      </c>
      <c r="G31" s="92" t="s">
        <v>835</v>
      </c>
      <c r="H31" s="91">
        <v>540</v>
      </c>
    </row>
    <row r="32" spans="1:20" x14ac:dyDescent="0.25">
      <c r="A32" s="134"/>
      <c r="B32" s="137"/>
      <c r="C32" s="140"/>
      <c r="D32" s="92" t="s">
        <v>834</v>
      </c>
      <c r="E32" s="93">
        <v>0.1</v>
      </c>
      <c r="F32" s="93" t="s">
        <v>309</v>
      </c>
      <c r="G32" s="92" t="s">
        <v>833</v>
      </c>
      <c r="H32" s="91">
        <v>540</v>
      </c>
    </row>
    <row r="34" spans="1:8" x14ac:dyDescent="0.25">
      <c r="A34" s="132">
        <v>45054</v>
      </c>
      <c r="B34" s="135" t="s">
        <v>1040</v>
      </c>
      <c r="C34" s="138"/>
      <c r="D34" s="92"/>
      <c r="E34" s="93"/>
      <c r="F34" s="93"/>
      <c r="G34" s="92"/>
      <c r="H34" s="94"/>
    </row>
    <row r="35" spans="1:8" ht="15" customHeight="1" x14ac:dyDescent="0.25">
      <c r="A35" s="133"/>
      <c r="B35" s="136"/>
      <c r="C35" s="139"/>
      <c r="D35" s="92" t="s">
        <v>834</v>
      </c>
      <c r="E35" s="93">
        <v>0.5</v>
      </c>
      <c r="F35" s="93" t="s">
        <v>302</v>
      </c>
      <c r="G35" s="92" t="s">
        <v>840</v>
      </c>
      <c r="H35" s="91">
        <v>8497.7000000000007</v>
      </c>
    </row>
    <row r="36" spans="1:8" x14ac:dyDescent="0.25">
      <c r="A36" s="133"/>
      <c r="B36" s="136"/>
      <c r="C36" s="139"/>
      <c r="D36" s="92" t="s">
        <v>834</v>
      </c>
      <c r="E36" s="93">
        <v>0.1</v>
      </c>
      <c r="F36" s="93" t="s">
        <v>839</v>
      </c>
      <c r="G36" s="92" t="s">
        <v>838</v>
      </c>
      <c r="H36" s="91">
        <v>1699.54</v>
      </c>
    </row>
    <row r="37" spans="1:8" x14ac:dyDescent="0.25">
      <c r="A37" s="133"/>
      <c r="B37" s="136"/>
      <c r="C37" s="139"/>
      <c r="D37" s="92" t="s">
        <v>834</v>
      </c>
      <c r="E37" s="93">
        <v>0.1</v>
      </c>
      <c r="F37" s="93" t="s">
        <v>295</v>
      </c>
      <c r="G37" s="92" t="s">
        <v>837</v>
      </c>
      <c r="H37" s="91">
        <v>1699.54</v>
      </c>
    </row>
    <row r="38" spans="1:8" ht="15" customHeight="1" x14ac:dyDescent="0.25">
      <c r="A38" s="133"/>
      <c r="B38" s="136"/>
      <c r="C38" s="139"/>
      <c r="D38" s="92" t="s">
        <v>834</v>
      </c>
      <c r="E38" s="93">
        <v>0.1</v>
      </c>
      <c r="F38" s="93" t="s">
        <v>304</v>
      </c>
      <c r="G38" s="92" t="s">
        <v>836</v>
      </c>
      <c r="H38" s="91">
        <v>1699.54</v>
      </c>
    </row>
    <row r="39" spans="1:8" x14ac:dyDescent="0.25">
      <c r="A39" s="133"/>
      <c r="B39" s="136"/>
      <c r="C39" s="139"/>
      <c r="D39" s="92" t="s">
        <v>834</v>
      </c>
      <c r="E39" s="93">
        <v>0.1</v>
      </c>
      <c r="F39" s="93" t="s">
        <v>297</v>
      </c>
      <c r="G39" s="92" t="s">
        <v>835</v>
      </c>
      <c r="H39" s="91">
        <v>1699.54</v>
      </c>
    </row>
    <row r="40" spans="1:8" x14ac:dyDescent="0.25">
      <c r="A40" s="134"/>
      <c r="B40" s="137"/>
      <c r="C40" s="140"/>
      <c r="D40" s="92" t="s">
        <v>834</v>
      </c>
      <c r="E40" s="93">
        <v>0.1</v>
      </c>
      <c r="F40" s="93" t="s">
        <v>309</v>
      </c>
      <c r="G40" s="92" t="s">
        <v>833</v>
      </c>
      <c r="H40" s="91">
        <v>1699.54</v>
      </c>
    </row>
    <row r="42" spans="1:8" x14ac:dyDescent="0.25">
      <c r="A42" s="132">
        <v>45125</v>
      </c>
      <c r="B42" s="135" t="s">
        <v>1051</v>
      </c>
      <c r="C42" s="138" t="s">
        <v>1053</v>
      </c>
      <c r="D42" s="92"/>
      <c r="E42" s="93"/>
      <c r="F42" s="93"/>
      <c r="G42" s="92"/>
      <c r="H42" s="94"/>
    </row>
    <row r="43" spans="1:8" ht="15" customHeight="1" x14ac:dyDescent="0.25">
      <c r="A43" s="133"/>
      <c r="B43" s="136"/>
      <c r="C43" s="139"/>
      <c r="D43" s="92" t="s">
        <v>834</v>
      </c>
      <c r="E43" s="93">
        <v>0.5</v>
      </c>
      <c r="F43" s="93" t="s">
        <v>301</v>
      </c>
      <c r="G43" s="92" t="s">
        <v>842</v>
      </c>
      <c r="H43" s="91">
        <v>1950</v>
      </c>
    </row>
    <row r="44" spans="1:8" x14ac:dyDescent="0.25">
      <c r="A44" s="133"/>
      <c r="B44" s="136"/>
      <c r="C44" s="139"/>
      <c r="D44" s="92" t="s">
        <v>834</v>
      </c>
      <c r="E44" s="93">
        <v>0.1</v>
      </c>
      <c r="F44" s="93" t="s">
        <v>839</v>
      </c>
      <c r="G44" s="92" t="s">
        <v>838</v>
      </c>
      <c r="H44" s="91">
        <v>390</v>
      </c>
    </row>
    <row r="45" spans="1:8" x14ac:dyDescent="0.25">
      <c r="A45" s="133"/>
      <c r="B45" s="136"/>
      <c r="C45" s="139"/>
      <c r="D45" s="92" t="s">
        <v>834</v>
      </c>
      <c r="E45" s="93">
        <v>0.1</v>
      </c>
      <c r="F45" s="93" t="s">
        <v>295</v>
      </c>
      <c r="G45" s="92" t="s">
        <v>837</v>
      </c>
      <c r="H45" s="91">
        <v>390</v>
      </c>
    </row>
    <row r="46" spans="1:8" ht="15" customHeight="1" x14ac:dyDescent="0.25">
      <c r="A46" s="133"/>
      <c r="B46" s="136"/>
      <c r="C46" s="139"/>
      <c r="D46" s="92" t="s">
        <v>834</v>
      </c>
      <c r="E46" s="93">
        <v>0.1</v>
      </c>
      <c r="F46" s="93" t="s">
        <v>304</v>
      </c>
      <c r="G46" s="92" t="s">
        <v>836</v>
      </c>
      <c r="H46" s="91">
        <v>390</v>
      </c>
    </row>
    <row r="47" spans="1:8" x14ac:dyDescent="0.25">
      <c r="A47" s="133"/>
      <c r="B47" s="136"/>
      <c r="C47" s="139"/>
      <c r="D47" s="92" t="s">
        <v>834</v>
      </c>
      <c r="E47" s="93">
        <v>0.1</v>
      </c>
      <c r="F47" s="93" t="s">
        <v>297</v>
      </c>
      <c r="G47" s="92" t="s">
        <v>835</v>
      </c>
      <c r="H47" s="91">
        <v>390</v>
      </c>
    </row>
    <row r="48" spans="1:8" x14ac:dyDescent="0.25">
      <c r="A48" s="134"/>
      <c r="B48" s="137"/>
      <c r="C48" s="140"/>
      <c r="D48" s="92" t="s">
        <v>834</v>
      </c>
      <c r="E48" s="93">
        <v>0.1</v>
      </c>
      <c r="F48" s="93" t="s">
        <v>309</v>
      </c>
      <c r="G48" s="92" t="s">
        <v>833</v>
      </c>
      <c r="H48" s="91">
        <v>390</v>
      </c>
    </row>
    <row r="49" spans="1:8" x14ac:dyDescent="0.25">
      <c r="H49"/>
    </row>
    <row r="50" spans="1:8" x14ac:dyDescent="0.25">
      <c r="A50" s="132">
        <v>45125</v>
      </c>
      <c r="B50" s="135" t="s">
        <v>1052</v>
      </c>
      <c r="C50" s="138" t="s">
        <v>1054</v>
      </c>
      <c r="D50" s="92"/>
      <c r="E50" s="93"/>
      <c r="F50" s="93"/>
      <c r="G50" s="92"/>
      <c r="H50" s="94"/>
    </row>
    <row r="51" spans="1:8" ht="15" customHeight="1" x14ac:dyDescent="0.25">
      <c r="A51" s="133"/>
      <c r="B51" s="136"/>
      <c r="C51" s="139"/>
      <c r="D51" s="92" t="s">
        <v>834</v>
      </c>
      <c r="E51" s="93">
        <v>0.5</v>
      </c>
      <c r="F51" s="93" t="s">
        <v>301</v>
      </c>
      <c r="G51" s="92" t="s">
        <v>842</v>
      </c>
      <c r="H51" s="91">
        <v>824.8</v>
      </c>
    </row>
    <row r="52" spans="1:8" x14ac:dyDescent="0.25">
      <c r="A52" s="133"/>
      <c r="B52" s="136"/>
      <c r="C52" s="139"/>
      <c r="D52" s="92" t="s">
        <v>834</v>
      </c>
      <c r="E52" s="93">
        <v>0.1</v>
      </c>
      <c r="F52" s="93" t="s">
        <v>839</v>
      </c>
      <c r="G52" s="92" t="s">
        <v>838</v>
      </c>
      <c r="H52" s="91">
        <v>164.96</v>
      </c>
    </row>
    <row r="53" spans="1:8" ht="15" customHeight="1" x14ac:dyDescent="0.25">
      <c r="A53" s="133"/>
      <c r="B53" s="136"/>
      <c r="C53" s="139"/>
      <c r="D53" s="92" t="s">
        <v>834</v>
      </c>
      <c r="E53" s="93">
        <v>0.1</v>
      </c>
      <c r="F53" s="93" t="s">
        <v>295</v>
      </c>
      <c r="G53" s="92" t="s">
        <v>837</v>
      </c>
      <c r="H53" s="91">
        <v>164.96</v>
      </c>
    </row>
    <row r="54" spans="1:8" x14ac:dyDescent="0.25">
      <c r="A54" s="133"/>
      <c r="B54" s="136"/>
      <c r="C54" s="139"/>
      <c r="D54" s="92" t="s">
        <v>834</v>
      </c>
      <c r="E54" s="93">
        <v>0.1</v>
      </c>
      <c r="F54" s="93" t="s">
        <v>304</v>
      </c>
      <c r="G54" s="92" t="s">
        <v>836</v>
      </c>
      <c r="H54" s="91">
        <v>164.96</v>
      </c>
    </row>
    <row r="55" spans="1:8" x14ac:dyDescent="0.25">
      <c r="A55" s="133"/>
      <c r="B55" s="136"/>
      <c r="C55" s="139"/>
      <c r="D55" s="92" t="s">
        <v>834</v>
      </c>
      <c r="E55" s="93">
        <v>0.1</v>
      </c>
      <c r="F55" s="93" t="s">
        <v>297</v>
      </c>
      <c r="G55" s="92" t="s">
        <v>835</v>
      </c>
      <c r="H55" s="91">
        <v>164.96</v>
      </c>
    </row>
    <row r="56" spans="1:8" x14ac:dyDescent="0.25">
      <c r="A56" s="134"/>
      <c r="B56" s="137"/>
      <c r="C56" s="140"/>
      <c r="D56" s="92" t="s">
        <v>834</v>
      </c>
      <c r="E56" s="93">
        <v>0.1</v>
      </c>
      <c r="F56" s="93" t="s">
        <v>309</v>
      </c>
      <c r="G56" s="92" t="s">
        <v>833</v>
      </c>
      <c r="H56" s="91">
        <v>164.96</v>
      </c>
    </row>
    <row r="57" spans="1:8" x14ac:dyDescent="0.25">
      <c r="H57"/>
    </row>
    <row r="58" spans="1:8" ht="15" customHeight="1" x14ac:dyDescent="0.25">
      <c r="A58" s="132">
        <v>45125</v>
      </c>
      <c r="B58" s="135" t="s">
        <v>1055</v>
      </c>
      <c r="C58" s="138" t="s">
        <v>1056</v>
      </c>
      <c r="D58" s="92"/>
      <c r="E58" s="93"/>
      <c r="F58" s="93"/>
      <c r="G58" s="92"/>
      <c r="H58" s="94"/>
    </row>
    <row r="59" spans="1:8" x14ac:dyDescent="0.25">
      <c r="A59" s="133"/>
      <c r="B59" s="136"/>
      <c r="C59" s="139"/>
      <c r="D59" s="92" t="s">
        <v>834</v>
      </c>
      <c r="E59" s="93">
        <v>0.5</v>
      </c>
      <c r="F59" s="93" t="s">
        <v>302</v>
      </c>
      <c r="G59" s="92" t="s">
        <v>840</v>
      </c>
      <c r="H59" s="91">
        <v>1800</v>
      </c>
    </row>
    <row r="60" spans="1:8" ht="15" customHeight="1" x14ac:dyDescent="0.25">
      <c r="A60" s="133"/>
      <c r="B60" s="136"/>
      <c r="C60" s="139"/>
      <c r="D60" s="92" t="s">
        <v>834</v>
      </c>
      <c r="E60" s="93">
        <v>0.1</v>
      </c>
      <c r="F60" s="93" t="s">
        <v>839</v>
      </c>
      <c r="G60" s="92" t="s">
        <v>838</v>
      </c>
      <c r="H60" s="91">
        <v>360</v>
      </c>
    </row>
    <row r="61" spans="1:8" x14ac:dyDescent="0.25">
      <c r="A61" s="133"/>
      <c r="B61" s="136"/>
      <c r="C61" s="139"/>
      <c r="D61" s="92" t="s">
        <v>834</v>
      </c>
      <c r="E61" s="93">
        <v>0.1</v>
      </c>
      <c r="F61" s="93" t="s">
        <v>295</v>
      </c>
      <c r="G61" s="92" t="s">
        <v>837</v>
      </c>
      <c r="H61" s="91">
        <v>360</v>
      </c>
    </row>
    <row r="62" spans="1:8" x14ac:dyDescent="0.25">
      <c r="A62" s="133"/>
      <c r="B62" s="136"/>
      <c r="C62" s="139"/>
      <c r="D62" s="92" t="s">
        <v>834</v>
      </c>
      <c r="E62" s="93">
        <v>0.1</v>
      </c>
      <c r="F62" s="93" t="s">
        <v>304</v>
      </c>
      <c r="G62" s="92" t="s">
        <v>836</v>
      </c>
      <c r="H62" s="91">
        <v>360</v>
      </c>
    </row>
    <row r="63" spans="1:8" x14ac:dyDescent="0.25">
      <c r="A63" s="133"/>
      <c r="B63" s="136"/>
      <c r="C63" s="139"/>
      <c r="D63" s="92" t="s">
        <v>834</v>
      </c>
      <c r="E63" s="93">
        <v>0.1</v>
      </c>
      <c r="F63" s="93" t="s">
        <v>297</v>
      </c>
      <c r="G63" s="92" t="s">
        <v>835</v>
      </c>
      <c r="H63" s="91">
        <v>360</v>
      </c>
    </row>
    <row r="64" spans="1:8" x14ac:dyDescent="0.25">
      <c r="A64" s="134"/>
      <c r="B64" s="137"/>
      <c r="C64" s="140"/>
      <c r="D64" s="92" t="s">
        <v>834</v>
      </c>
      <c r="E64" s="93">
        <v>0.1</v>
      </c>
      <c r="F64" s="93" t="s">
        <v>309</v>
      </c>
      <c r="G64" s="92" t="s">
        <v>833</v>
      </c>
      <c r="H64" s="91">
        <v>360</v>
      </c>
    </row>
    <row r="65" spans="1:8" ht="15" customHeight="1" x14ac:dyDescent="0.25">
      <c r="H65"/>
    </row>
    <row r="66" spans="1:8" ht="15" customHeight="1" x14ac:dyDescent="0.25">
      <c r="A66" s="132">
        <v>45133</v>
      </c>
      <c r="B66" s="135" t="s">
        <v>1057</v>
      </c>
      <c r="C66" s="138" t="s">
        <v>1058</v>
      </c>
      <c r="D66" s="92"/>
      <c r="E66" s="93"/>
      <c r="F66" s="93"/>
      <c r="G66" s="92"/>
      <c r="H66" s="94"/>
    </row>
    <row r="67" spans="1:8" ht="15" customHeight="1" x14ac:dyDescent="0.25">
      <c r="A67" s="133"/>
      <c r="B67" s="136"/>
      <c r="C67" s="139"/>
      <c r="D67" s="92" t="s">
        <v>834</v>
      </c>
      <c r="E67" s="93">
        <v>0.5</v>
      </c>
      <c r="F67" s="93" t="s">
        <v>302</v>
      </c>
      <c r="G67" s="92" t="s">
        <v>840</v>
      </c>
      <c r="H67" s="91">
        <v>1944</v>
      </c>
    </row>
    <row r="68" spans="1:8" x14ac:dyDescent="0.25">
      <c r="A68" s="133"/>
      <c r="B68" s="136"/>
      <c r="C68" s="139"/>
      <c r="D68" s="92" t="s">
        <v>834</v>
      </c>
      <c r="E68" s="93">
        <v>0.1</v>
      </c>
      <c r="F68" s="93" t="s">
        <v>839</v>
      </c>
      <c r="G68" s="92" t="s">
        <v>838</v>
      </c>
      <c r="H68" s="91">
        <v>388.8</v>
      </c>
    </row>
    <row r="69" spans="1:8" x14ac:dyDescent="0.25">
      <c r="A69" s="133"/>
      <c r="B69" s="136"/>
      <c r="C69" s="139"/>
      <c r="D69" s="92" t="s">
        <v>834</v>
      </c>
      <c r="E69" s="93">
        <v>0.1</v>
      </c>
      <c r="F69" s="93" t="s">
        <v>295</v>
      </c>
      <c r="G69" s="92" t="s">
        <v>837</v>
      </c>
      <c r="H69" s="91">
        <v>388.8</v>
      </c>
    </row>
    <row r="70" spans="1:8" x14ac:dyDescent="0.25">
      <c r="A70" s="133"/>
      <c r="B70" s="136"/>
      <c r="C70" s="139"/>
      <c r="D70" s="92" t="s">
        <v>834</v>
      </c>
      <c r="E70" s="93">
        <v>0.1</v>
      </c>
      <c r="F70" s="93" t="s">
        <v>304</v>
      </c>
      <c r="G70" s="92" t="s">
        <v>836</v>
      </c>
      <c r="H70" s="91">
        <v>388.8</v>
      </c>
    </row>
    <row r="71" spans="1:8" x14ac:dyDescent="0.25">
      <c r="A71" s="133"/>
      <c r="B71" s="136"/>
      <c r="C71" s="139"/>
      <c r="D71" s="92" t="s">
        <v>834</v>
      </c>
      <c r="E71" s="93">
        <v>0.1</v>
      </c>
      <c r="F71" s="93" t="s">
        <v>297</v>
      </c>
      <c r="G71" s="92" t="s">
        <v>835</v>
      </c>
      <c r="H71" s="91">
        <v>388.8</v>
      </c>
    </row>
    <row r="72" spans="1:8" ht="15" customHeight="1" x14ac:dyDescent="0.25">
      <c r="A72" s="134"/>
      <c r="B72" s="137"/>
      <c r="C72" s="140"/>
      <c r="D72" s="92" t="s">
        <v>834</v>
      </c>
      <c r="E72" s="93">
        <v>0.1</v>
      </c>
      <c r="F72" s="93" t="s">
        <v>309</v>
      </c>
      <c r="G72" s="92" t="s">
        <v>833</v>
      </c>
      <c r="H72" s="91">
        <v>388.8</v>
      </c>
    </row>
    <row r="73" spans="1:8" x14ac:dyDescent="0.25">
      <c r="H73"/>
    </row>
    <row r="74" spans="1:8" ht="15" customHeight="1" x14ac:dyDescent="0.25">
      <c r="A74" s="132">
        <v>45133</v>
      </c>
      <c r="B74" s="135" t="s">
        <v>1059</v>
      </c>
      <c r="C74" s="138" t="s">
        <v>1060</v>
      </c>
      <c r="D74" s="92"/>
      <c r="E74" s="93"/>
      <c r="F74" s="93"/>
      <c r="G74" s="92"/>
      <c r="H74" s="94"/>
    </row>
    <row r="75" spans="1:8" x14ac:dyDescent="0.25">
      <c r="A75" s="133"/>
      <c r="B75" s="136"/>
      <c r="C75" s="139"/>
      <c r="D75" s="92" t="s">
        <v>834</v>
      </c>
      <c r="E75" s="93">
        <v>0.5</v>
      </c>
      <c r="F75" s="93" t="s">
        <v>303</v>
      </c>
      <c r="G75" s="92" t="s">
        <v>843</v>
      </c>
      <c r="H75" s="91">
        <v>2622.41</v>
      </c>
    </row>
    <row r="76" spans="1:8" x14ac:dyDescent="0.25">
      <c r="A76" s="133"/>
      <c r="B76" s="136"/>
      <c r="C76" s="139"/>
      <c r="D76" s="92" t="s">
        <v>834</v>
      </c>
      <c r="E76" s="93">
        <v>0.1</v>
      </c>
      <c r="F76" s="93" t="s">
        <v>839</v>
      </c>
      <c r="G76" s="92" t="s">
        <v>838</v>
      </c>
      <c r="H76" s="91">
        <v>524.48</v>
      </c>
    </row>
    <row r="77" spans="1:8" x14ac:dyDescent="0.25">
      <c r="A77" s="133"/>
      <c r="B77" s="136"/>
      <c r="C77" s="139"/>
      <c r="D77" s="92" t="s">
        <v>834</v>
      </c>
      <c r="E77" s="93">
        <v>0.1</v>
      </c>
      <c r="F77" s="93" t="s">
        <v>295</v>
      </c>
      <c r="G77" s="92" t="s">
        <v>837</v>
      </c>
      <c r="H77" s="91">
        <v>524.48</v>
      </c>
    </row>
    <row r="78" spans="1:8" x14ac:dyDescent="0.25">
      <c r="A78" s="133"/>
      <c r="B78" s="136"/>
      <c r="C78" s="139"/>
      <c r="D78" s="92" t="s">
        <v>834</v>
      </c>
      <c r="E78" s="93">
        <v>0.1</v>
      </c>
      <c r="F78" s="93" t="s">
        <v>304</v>
      </c>
      <c r="G78" s="92" t="s">
        <v>836</v>
      </c>
      <c r="H78" s="91">
        <v>524.48</v>
      </c>
    </row>
    <row r="79" spans="1:8" ht="15" customHeight="1" x14ac:dyDescent="0.25">
      <c r="A79" s="133"/>
      <c r="B79" s="136"/>
      <c r="C79" s="139"/>
      <c r="D79" s="92" t="s">
        <v>834</v>
      </c>
      <c r="E79" s="93">
        <v>0.1</v>
      </c>
      <c r="F79" s="93" t="s">
        <v>297</v>
      </c>
      <c r="G79" s="92" t="s">
        <v>835</v>
      </c>
      <c r="H79" s="91">
        <v>524.48</v>
      </c>
    </row>
    <row r="80" spans="1:8" x14ac:dyDescent="0.25">
      <c r="A80" s="134"/>
      <c r="B80" s="137"/>
      <c r="C80" s="140"/>
      <c r="D80" s="92" t="s">
        <v>834</v>
      </c>
      <c r="E80" s="93">
        <v>0.1</v>
      </c>
      <c r="F80" s="93" t="s">
        <v>309</v>
      </c>
      <c r="G80" s="92" t="s">
        <v>833</v>
      </c>
      <c r="H80" s="91">
        <v>524.48</v>
      </c>
    </row>
    <row r="81" spans="1:8" x14ac:dyDescent="0.25">
      <c r="H81"/>
    </row>
    <row r="82" spans="1:8" ht="15" customHeight="1" x14ac:dyDescent="0.25">
      <c r="A82" s="132">
        <v>45142</v>
      </c>
      <c r="B82" s="135" t="s">
        <v>1061</v>
      </c>
      <c r="C82" s="138" t="s">
        <v>1062</v>
      </c>
      <c r="D82" s="92"/>
      <c r="E82" s="93"/>
      <c r="F82" s="93"/>
      <c r="G82" s="92"/>
      <c r="H82" s="94"/>
    </row>
    <row r="83" spans="1:8" x14ac:dyDescent="0.25">
      <c r="A83" s="133"/>
      <c r="B83" s="136"/>
      <c r="C83" s="139"/>
      <c r="D83" s="92" t="s">
        <v>834</v>
      </c>
      <c r="E83" s="93">
        <v>0.5</v>
      </c>
      <c r="F83" s="93" t="s">
        <v>303</v>
      </c>
      <c r="G83" s="92" t="s">
        <v>843</v>
      </c>
      <c r="H83" s="91">
        <v>4446.3999999999996</v>
      </c>
    </row>
    <row r="84" spans="1:8" x14ac:dyDescent="0.25">
      <c r="A84" s="133"/>
      <c r="B84" s="136"/>
      <c r="C84" s="139"/>
      <c r="D84" s="92" t="s">
        <v>834</v>
      </c>
      <c r="E84" s="93">
        <v>0.1</v>
      </c>
      <c r="F84" s="93" t="s">
        <v>839</v>
      </c>
      <c r="G84" s="92" t="s">
        <v>838</v>
      </c>
      <c r="H84" s="91">
        <v>889.28</v>
      </c>
    </row>
    <row r="85" spans="1:8" x14ac:dyDescent="0.25">
      <c r="A85" s="133"/>
      <c r="B85" s="136"/>
      <c r="C85" s="139"/>
      <c r="D85" s="92" t="s">
        <v>834</v>
      </c>
      <c r="E85" s="93">
        <v>0.1</v>
      </c>
      <c r="F85" s="93" t="s">
        <v>295</v>
      </c>
      <c r="G85" s="92" t="s">
        <v>837</v>
      </c>
      <c r="H85" s="91">
        <v>889.28</v>
      </c>
    </row>
    <row r="86" spans="1:8" x14ac:dyDescent="0.25">
      <c r="A86" s="133"/>
      <c r="B86" s="136"/>
      <c r="C86" s="139"/>
      <c r="D86" s="92" t="s">
        <v>834</v>
      </c>
      <c r="E86" s="93">
        <v>0.1</v>
      </c>
      <c r="F86" s="93" t="s">
        <v>304</v>
      </c>
      <c r="G86" s="92" t="s">
        <v>836</v>
      </c>
      <c r="H86" s="91">
        <v>889.28</v>
      </c>
    </row>
    <row r="87" spans="1:8" ht="15" customHeight="1" x14ac:dyDescent="0.25">
      <c r="A87" s="133"/>
      <c r="B87" s="136"/>
      <c r="C87" s="139"/>
      <c r="D87" s="92" t="s">
        <v>834</v>
      </c>
      <c r="E87" s="93">
        <v>0.1</v>
      </c>
      <c r="F87" s="93" t="s">
        <v>297</v>
      </c>
      <c r="G87" s="92" t="s">
        <v>835</v>
      </c>
      <c r="H87" s="91">
        <v>889.28</v>
      </c>
    </row>
    <row r="88" spans="1:8" x14ac:dyDescent="0.25">
      <c r="A88" s="134"/>
      <c r="B88" s="137"/>
      <c r="C88" s="140"/>
      <c r="D88" s="92" t="s">
        <v>834</v>
      </c>
      <c r="E88" s="93">
        <v>0.1</v>
      </c>
      <c r="F88" s="93" t="s">
        <v>309</v>
      </c>
      <c r="G88" s="92" t="s">
        <v>833</v>
      </c>
      <c r="H88" s="91">
        <v>889.28</v>
      </c>
    </row>
    <row r="89" spans="1:8" ht="15" customHeight="1" x14ac:dyDescent="0.25">
      <c r="H89"/>
    </row>
    <row r="90" spans="1:8" ht="15" customHeight="1" x14ac:dyDescent="0.25">
      <c r="A90" s="132">
        <v>45142</v>
      </c>
      <c r="B90" s="135" t="s">
        <v>1063</v>
      </c>
      <c r="C90" s="138" t="s">
        <v>1064</v>
      </c>
      <c r="D90" s="92"/>
      <c r="E90" s="93"/>
      <c r="F90" s="93"/>
      <c r="G90" s="92"/>
      <c r="H90" s="94"/>
    </row>
    <row r="91" spans="1:8" x14ac:dyDescent="0.25">
      <c r="A91" s="133"/>
      <c r="B91" s="136"/>
      <c r="C91" s="139"/>
      <c r="D91" s="92" t="s">
        <v>834</v>
      </c>
      <c r="E91" s="93">
        <v>0.5</v>
      </c>
      <c r="F91" s="93" t="s">
        <v>303</v>
      </c>
      <c r="G91" s="92" t="s">
        <v>843</v>
      </c>
      <c r="H91" s="91">
        <v>2208.8200000000002</v>
      </c>
    </row>
    <row r="92" spans="1:8" x14ac:dyDescent="0.25">
      <c r="A92" s="133"/>
      <c r="B92" s="136"/>
      <c r="C92" s="139"/>
      <c r="D92" s="92" t="s">
        <v>834</v>
      </c>
      <c r="E92" s="93">
        <v>0.1</v>
      </c>
      <c r="F92" s="93" t="s">
        <v>839</v>
      </c>
      <c r="G92" s="92" t="s">
        <v>838</v>
      </c>
      <c r="H92" s="91">
        <v>441.76</v>
      </c>
    </row>
    <row r="93" spans="1:8" x14ac:dyDescent="0.25">
      <c r="A93" s="133"/>
      <c r="B93" s="136"/>
      <c r="C93" s="139"/>
      <c r="D93" s="92" t="s">
        <v>834</v>
      </c>
      <c r="E93" s="93">
        <v>0.1</v>
      </c>
      <c r="F93" s="93" t="s">
        <v>295</v>
      </c>
      <c r="G93" s="92" t="s">
        <v>837</v>
      </c>
      <c r="H93" s="91">
        <v>441.76</v>
      </c>
    </row>
    <row r="94" spans="1:8" ht="15" customHeight="1" x14ac:dyDescent="0.25">
      <c r="A94" s="133"/>
      <c r="B94" s="136"/>
      <c r="C94" s="139"/>
      <c r="D94" s="92" t="s">
        <v>834</v>
      </c>
      <c r="E94" s="93">
        <v>0.1</v>
      </c>
      <c r="F94" s="93" t="s">
        <v>304</v>
      </c>
      <c r="G94" s="92" t="s">
        <v>836</v>
      </c>
      <c r="H94" s="91">
        <v>441.76</v>
      </c>
    </row>
    <row r="95" spans="1:8" x14ac:dyDescent="0.25">
      <c r="A95" s="133"/>
      <c r="B95" s="136"/>
      <c r="C95" s="139"/>
      <c r="D95" s="92" t="s">
        <v>834</v>
      </c>
      <c r="E95" s="93">
        <v>0.1</v>
      </c>
      <c r="F95" s="93" t="s">
        <v>297</v>
      </c>
      <c r="G95" s="92" t="s">
        <v>835</v>
      </c>
      <c r="H95" s="91">
        <v>441.76</v>
      </c>
    </row>
    <row r="96" spans="1:8" x14ac:dyDescent="0.25">
      <c r="A96" s="134"/>
      <c r="B96" s="137"/>
      <c r="C96" s="140"/>
      <c r="D96" s="92" t="s">
        <v>834</v>
      </c>
      <c r="E96" s="93">
        <v>0.1</v>
      </c>
      <c r="F96" s="93" t="s">
        <v>309</v>
      </c>
      <c r="G96" s="92" t="s">
        <v>833</v>
      </c>
      <c r="H96" s="91">
        <v>441.76</v>
      </c>
    </row>
    <row r="97" spans="1:8" ht="15" customHeight="1" x14ac:dyDescent="0.25">
      <c r="H97"/>
    </row>
    <row r="98" spans="1:8" ht="15" customHeight="1" x14ac:dyDescent="0.25">
      <c r="A98" s="132">
        <v>45142</v>
      </c>
      <c r="B98" s="135" t="s">
        <v>1066</v>
      </c>
      <c r="C98" s="138" t="s">
        <v>1067</v>
      </c>
      <c r="D98" s="92"/>
      <c r="E98" s="93"/>
      <c r="F98" s="93"/>
      <c r="G98" s="92"/>
      <c r="H98" s="94"/>
    </row>
    <row r="99" spans="1:8" x14ac:dyDescent="0.25">
      <c r="A99" s="133"/>
      <c r="B99" s="136"/>
      <c r="C99" s="139"/>
      <c r="D99" s="92" t="s">
        <v>1065</v>
      </c>
      <c r="E99" s="93">
        <v>0.5</v>
      </c>
      <c r="F99" s="93" t="s">
        <v>301</v>
      </c>
      <c r="G99" s="92" t="s">
        <v>842</v>
      </c>
      <c r="H99" s="91">
        <v>8153.02</v>
      </c>
    </row>
    <row r="100" spans="1:8" x14ac:dyDescent="0.25">
      <c r="A100" s="133"/>
      <c r="B100" s="136"/>
      <c r="C100" s="139"/>
      <c r="D100" s="92" t="s">
        <v>1065</v>
      </c>
      <c r="E100" s="93">
        <v>0.1</v>
      </c>
      <c r="F100" s="93" t="s">
        <v>307</v>
      </c>
      <c r="G100" s="92" t="s">
        <v>841</v>
      </c>
      <c r="H100" s="91">
        <v>1630.59</v>
      </c>
    </row>
    <row r="101" spans="1:8" ht="15" customHeight="1" x14ac:dyDescent="0.25">
      <c r="A101" s="133"/>
      <c r="B101" s="136"/>
      <c r="C101" s="139"/>
      <c r="D101" s="92" t="s">
        <v>1065</v>
      </c>
      <c r="E101" s="93">
        <v>0.1</v>
      </c>
      <c r="F101" s="93" t="s">
        <v>295</v>
      </c>
      <c r="G101" s="92" t="s">
        <v>837</v>
      </c>
      <c r="H101" s="91">
        <v>1630.59</v>
      </c>
    </row>
    <row r="102" spans="1:8" x14ac:dyDescent="0.25">
      <c r="A102" s="133"/>
      <c r="B102" s="136"/>
      <c r="C102" s="139"/>
      <c r="D102" s="92" t="s">
        <v>1065</v>
      </c>
      <c r="E102" s="93">
        <v>0.1</v>
      </c>
      <c r="F102" s="93" t="s">
        <v>304</v>
      </c>
      <c r="G102" s="92" t="s">
        <v>836</v>
      </c>
      <c r="H102" s="91">
        <v>1630.59</v>
      </c>
    </row>
    <row r="103" spans="1:8" x14ac:dyDescent="0.25">
      <c r="A103" s="133"/>
      <c r="B103" s="136"/>
      <c r="C103" s="139"/>
      <c r="D103" s="92" t="s">
        <v>1065</v>
      </c>
      <c r="E103" s="93">
        <v>0.1</v>
      </c>
      <c r="F103" s="93" t="s">
        <v>297</v>
      </c>
      <c r="G103" s="92" t="s">
        <v>835</v>
      </c>
      <c r="H103" s="91">
        <v>1630.59</v>
      </c>
    </row>
    <row r="104" spans="1:8" x14ac:dyDescent="0.25">
      <c r="A104" s="134"/>
      <c r="B104" s="137"/>
      <c r="C104" s="140"/>
      <c r="D104" s="92" t="s">
        <v>1065</v>
      </c>
      <c r="E104" s="93">
        <v>0.1</v>
      </c>
      <c r="F104" s="93" t="s">
        <v>309</v>
      </c>
      <c r="G104" s="92" t="s">
        <v>833</v>
      </c>
      <c r="H104" s="91">
        <v>1630.59</v>
      </c>
    </row>
    <row r="105" spans="1:8" x14ac:dyDescent="0.25">
      <c r="H105"/>
    </row>
    <row r="106" spans="1:8" ht="15" customHeight="1" x14ac:dyDescent="0.25">
      <c r="A106" s="132">
        <v>45142</v>
      </c>
      <c r="B106" s="135" t="s">
        <v>1068</v>
      </c>
      <c r="C106" s="138" t="s">
        <v>1069</v>
      </c>
      <c r="D106" s="92"/>
      <c r="E106" s="93"/>
      <c r="F106" s="93"/>
      <c r="G106" s="92"/>
      <c r="H106" s="94"/>
    </row>
    <row r="107" spans="1:8" x14ac:dyDescent="0.25">
      <c r="A107" s="133"/>
      <c r="B107" s="136"/>
      <c r="C107" s="139"/>
      <c r="D107" s="92" t="s">
        <v>834</v>
      </c>
      <c r="E107" s="93">
        <v>0.5</v>
      </c>
      <c r="F107" s="93" t="s">
        <v>303</v>
      </c>
      <c r="G107" s="92" t="s">
        <v>843</v>
      </c>
      <c r="H107" s="91">
        <v>1250</v>
      </c>
    </row>
    <row r="108" spans="1:8" x14ac:dyDescent="0.25">
      <c r="A108" s="133"/>
      <c r="B108" s="136"/>
      <c r="C108" s="139"/>
      <c r="D108" s="92" t="s">
        <v>834</v>
      </c>
      <c r="E108" s="93">
        <v>0.1</v>
      </c>
      <c r="F108" s="93" t="s">
        <v>839</v>
      </c>
      <c r="G108" s="92" t="s">
        <v>838</v>
      </c>
      <c r="H108" s="91">
        <v>250</v>
      </c>
    </row>
    <row r="109" spans="1:8" ht="15" customHeight="1" x14ac:dyDescent="0.25">
      <c r="A109" s="133"/>
      <c r="B109" s="136"/>
      <c r="C109" s="139"/>
      <c r="D109" s="92" t="s">
        <v>834</v>
      </c>
      <c r="E109" s="93">
        <v>0.1</v>
      </c>
      <c r="F109" s="93" t="s">
        <v>295</v>
      </c>
      <c r="G109" s="92" t="s">
        <v>837</v>
      </c>
      <c r="H109" s="91">
        <v>250</v>
      </c>
    </row>
    <row r="110" spans="1:8" x14ac:dyDescent="0.25">
      <c r="A110" s="133"/>
      <c r="B110" s="136"/>
      <c r="C110" s="139"/>
      <c r="D110" s="92" t="s">
        <v>834</v>
      </c>
      <c r="E110" s="93">
        <v>0.1</v>
      </c>
      <c r="F110" s="93" t="s">
        <v>304</v>
      </c>
      <c r="G110" s="92" t="s">
        <v>836</v>
      </c>
      <c r="H110" s="91">
        <v>250</v>
      </c>
    </row>
    <row r="111" spans="1:8" x14ac:dyDescent="0.25">
      <c r="A111" s="133"/>
      <c r="B111" s="136"/>
      <c r="C111" s="139"/>
      <c r="D111" s="92" t="s">
        <v>834</v>
      </c>
      <c r="E111" s="93">
        <v>0.1</v>
      </c>
      <c r="F111" s="93" t="s">
        <v>297</v>
      </c>
      <c r="G111" s="92" t="s">
        <v>835</v>
      </c>
      <c r="H111" s="91">
        <v>250</v>
      </c>
    </row>
    <row r="112" spans="1:8" x14ac:dyDescent="0.25">
      <c r="A112" s="134"/>
      <c r="B112" s="137"/>
      <c r="C112" s="140"/>
      <c r="D112" s="92" t="s">
        <v>834</v>
      </c>
      <c r="E112" s="93">
        <v>0.1</v>
      </c>
      <c r="F112" s="93" t="s">
        <v>309</v>
      </c>
      <c r="G112" s="92" t="s">
        <v>833</v>
      </c>
      <c r="H112" s="91">
        <v>250</v>
      </c>
    </row>
    <row r="113" spans="1:8" x14ac:dyDescent="0.25">
      <c r="H113"/>
    </row>
    <row r="114" spans="1:8" x14ac:dyDescent="0.25">
      <c r="A114" s="132">
        <v>45142</v>
      </c>
      <c r="B114" s="135" t="s">
        <v>1072</v>
      </c>
      <c r="C114" s="138" t="s">
        <v>1073</v>
      </c>
      <c r="D114" s="92"/>
      <c r="E114" s="93"/>
      <c r="F114" s="93"/>
      <c r="G114" s="92"/>
      <c r="H114" s="94"/>
    </row>
    <row r="115" spans="1:8" x14ac:dyDescent="0.25">
      <c r="A115" s="133"/>
      <c r="B115" s="136"/>
      <c r="C115" s="139"/>
      <c r="D115" s="92" t="s">
        <v>1065</v>
      </c>
      <c r="E115" s="93">
        <v>0.5</v>
      </c>
      <c r="F115" s="93" t="s">
        <v>1071</v>
      </c>
      <c r="G115" s="92" t="s">
        <v>1070</v>
      </c>
      <c r="H115" s="91">
        <v>688.68</v>
      </c>
    </row>
    <row r="116" spans="1:8" x14ac:dyDescent="0.25">
      <c r="A116" s="133"/>
      <c r="B116" s="136"/>
      <c r="C116" s="139"/>
      <c r="D116" s="92" t="s">
        <v>1065</v>
      </c>
      <c r="E116" s="93">
        <v>0.1</v>
      </c>
      <c r="F116" s="93" t="s">
        <v>307</v>
      </c>
      <c r="G116" s="92" t="s">
        <v>841</v>
      </c>
      <c r="H116" s="91">
        <v>137.72</v>
      </c>
    </row>
    <row r="117" spans="1:8" x14ac:dyDescent="0.25">
      <c r="A117" s="133"/>
      <c r="B117" s="136"/>
      <c r="C117" s="139"/>
      <c r="D117" s="92" t="s">
        <v>1065</v>
      </c>
      <c r="E117" s="93">
        <v>0.1</v>
      </c>
      <c r="F117" s="93" t="s">
        <v>295</v>
      </c>
      <c r="G117" s="92" t="s">
        <v>837</v>
      </c>
      <c r="H117" s="91">
        <v>137.72</v>
      </c>
    </row>
    <row r="118" spans="1:8" x14ac:dyDescent="0.25">
      <c r="A118" s="133"/>
      <c r="B118" s="136"/>
      <c r="C118" s="139"/>
      <c r="D118" s="92" t="s">
        <v>1065</v>
      </c>
      <c r="E118" s="93">
        <v>0.1</v>
      </c>
      <c r="F118" s="93" t="s">
        <v>304</v>
      </c>
      <c r="G118" s="92" t="s">
        <v>836</v>
      </c>
      <c r="H118" s="91">
        <v>137.72</v>
      </c>
    </row>
    <row r="119" spans="1:8" x14ac:dyDescent="0.25">
      <c r="A119" s="133"/>
      <c r="B119" s="136"/>
      <c r="C119" s="139"/>
      <c r="D119" s="92" t="s">
        <v>1065</v>
      </c>
      <c r="E119" s="93">
        <v>0.1</v>
      </c>
      <c r="F119" s="93" t="s">
        <v>297</v>
      </c>
      <c r="G119" s="92" t="s">
        <v>835</v>
      </c>
      <c r="H119" s="91">
        <v>137.72</v>
      </c>
    </row>
    <row r="120" spans="1:8" x14ac:dyDescent="0.25">
      <c r="A120" s="134"/>
      <c r="B120" s="137"/>
      <c r="C120" s="140"/>
      <c r="D120" s="92" t="s">
        <v>1065</v>
      </c>
      <c r="E120" s="93">
        <v>0.1</v>
      </c>
      <c r="F120" s="93" t="s">
        <v>309</v>
      </c>
      <c r="G120" s="92" t="s">
        <v>833</v>
      </c>
      <c r="H120" s="91">
        <v>137.72</v>
      </c>
    </row>
    <row r="121" spans="1:8" x14ac:dyDescent="0.25">
      <c r="H121"/>
    </row>
    <row r="122" spans="1:8" x14ac:dyDescent="0.25">
      <c r="A122" s="132">
        <v>45142</v>
      </c>
      <c r="B122" s="135" t="s">
        <v>1074</v>
      </c>
      <c r="C122" s="138" t="s">
        <v>1075</v>
      </c>
      <c r="D122" s="92"/>
      <c r="E122" s="93"/>
      <c r="F122" s="93"/>
      <c r="G122" s="92"/>
      <c r="H122" s="94"/>
    </row>
    <row r="123" spans="1:8" x14ac:dyDescent="0.25">
      <c r="A123" s="133"/>
      <c r="B123" s="136"/>
      <c r="C123" s="139"/>
      <c r="D123" s="92" t="s">
        <v>834</v>
      </c>
      <c r="E123" s="93">
        <v>0.5</v>
      </c>
      <c r="F123" s="93" t="s">
        <v>301</v>
      </c>
      <c r="G123" s="92" t="s">
        <v>842</v>
      </c>
      <c r="H123" s="91">
        <v>327.27999999999997</v>
      </c>
    </row>
    <row r="124" spans="1:8" x14ac:dyDescent="0.25">
      <c r="A124" s="133"/>
      <c r="B124" s="136"/>
      <c r="C124" s="139"/>
      <c r="D124" s="92" t="s">
        <v>834</v>
      </c>
      <c r="E124" s="93">
        <v>0.1</v>
      </c>
      <c r="F124" s="93" t="s">
        <v>839</v>
      </c>
      <c r="G124" s="92" t="s">
        <v>838</v>
      </c>
      <c r="H124" s="91">
        <v>65.44</v>
      </c>
    </row>
    <row r="125" spans="1:8" x14ac:dyDescent="0.25">
      <c r="A125" s="133"/>
      <c r="B125" s="136"/>
      <c r="C125" s="139"/>
      <c r="D125" s="92" t="s">
        <v>834</v>
      </c>
      <c r="E125" s="93">
        <v>0.1</v>
      </c>
      <c r="F125" s="93" t="s">
        <v>295</v>
      </c>
      <c r="G125" s="92" t="s">
        <v>837</v>
      </c>
      <c r="H125" s="91">
        <v>65.44</v>
      </c>
    </row>
    <row r="126" spans="1:8" x14ac:dyDescent="0.25">
      <c r="A126" s="133"/>
      <c r="B126" s="136"/>
      <c r="C126" s="139"/>
      <c r="D126" s="92" t="s">
        <v>834</v>
      </c>
      <c r="E126" s="93">
        <v>0.1</v>
      </c>
      <c r="F126" s="93" t="s">
        <v>304</v>
      </c>
      <c r="G126" s="92" t="s">
        <v>836</v>
      </c>
      <c r="H126" s="91">
        <v>65.44</v>
      </c>
    </row>
    <row r="127" spans="1:8" x14ac:dyDescent="0.25">
      <c r="A127" s="133"/>
      <c r="B127" s="136"/>
      <c r="C127" s="139"/>
      <c r="D127" s="92" t="s">
        <v>834</v>
      </c>
      <c r="E127" s="93">
        <v>0.1</v>
      </c>
      <c r="F127" s="93" t="s">
        <v>297</v>
      </c>
      <c r="G127" s="92" t="s">
        <v>835</v>
      </c>
      <c r="H127" s="91">
        <v>65.44</v>
      </c>
    </row>
    <row r="128" spans="1:8" x14ac:dyDescent="0.25">
      <c r="A128" s="134"/>
      <c r="B128" s="137"/>
      <c r="C128" s="140"/>
      <c r="D128" s="92" t="s">
        <v>834</v>
      </c>
      <c r="E128" s="93">
        <v>0.1</v>
      </c>
      <c r="F128" s="93" t="s">
        <v>309</v>
      </c>
      <c r="G128" s="92" t="s">
        <v>833</v>
      </c>
      <c r="H128" s="91">
        <v>65.44</v>
      </c>
    </row>
    <row r="129" spans="1:8" x14ac:dyDescent="0.25">
      <c r="H129"/>
    </row>
    <row r="130" spans="1:8" ht="15" customHeight="1" x14ac:dyDescent="0.25">
      <c r="A130" s="132">
        <v>45142</v>
      </c>
      <c r="B130" s="135" t="s">
        <v>1076</v>
      </c>
      <c r="C130" s="138" t="s">
        <v>1077</v>
      </c>
      <c r="D130" s="92"/>
      <c r="E130" s="93"/>
      <c r="F130" s="93"/>
      <c r="G130" s="92"/>
      <c r="H130" s="94"/>
    </row>
    <row r="131" spans="1:8" x14ac:dyDescent="0.25">
      <c r="A131" s="133"/>
      <c r="B131" s="136"/>
      <c r="C131" s="139"/>
      <c r="D131" s="92" t="s">
        <v>834</v>
      </c>
      <c r="E131" s="93">
        <v>0.5</v>
      </c>
      <c r="F131" s="93" t="s">
        <v>301</v>
      </c>
      <c r="G131" s="92" t="s">
        <v>842</v>
      </c>
      <c r="H131" s="91">
        <v>486</v>
      </c>
    </row>
    <row r="132" spans="1:8" x14ac:dyDescent="0.25">
      <c r="A132" s="133"/>
      <c r="B132" s="136"/>
      <c r="C132" s="139"/>
      <c r="D132" s="92" t="s">
        <v>834</v>
      </c>
      <c r="E132" s="93">
        <v>0.1</v>
      </c>
      <c r="F132" s="93" t="s">
        <v>839</v>
      </c>
      <c r="G132" s="92" t="s">
        <v>838</v>
      </c>
      <c r="H132" s="91">
        <v>97.2</v>
      </c>
    </row>
    <row r="133" spans="1:8" x14ac:dyDescent="0.25">
      <c r="A133" s="133"/>
      <c r="B133" s="136"/>
      <c r="C133" s="139"/>
      <c r="D133" s="92" t="s">
        <v>834</v>
      </c>
      <c r="E133" s="93">
        <v>0.1</v>
      </c>
      <c r="F133" s="93" t="s">
        <v>295</v>
      </c>
      <c r="G133" s="92" t="s">
        <v>837</v>
      </c>
      <c r="H133" s="91">
        <v>97.2</v>
      </c>
    </row>
    <row r="134" spans="1:8" x14ac:dyDescent="0.25">
      <c r="A134" s="133"/>
      <c r="B134" s="136"/>
      <c r="C134" s="139"/>
      <c r="D134" s="92" t="s">
        <v>834</v>
      </c>
      <c r="E134" s="93">
        <v>0.1</v>
      </c>
      <c r="F134" s="93" t="s">
        <v>304</v>
      </c>
      <c r="G134" s="92" t="s">
        <v>836</v>
      </c>
      <c r="H134" s="91">
        <v>97.2</v>
      </c>
    </row>
    <row r="135" spans="1:8" x14ac:dyDescent="0.25">
      <c r="A135" s="133"/>
      <c r="B135" s="136"/>
      <c r="C135" s="139"/>
      <c r="D135" s="92" t="s">
        <v>834</v>
      </c>
      <c r="E135" s="93">
        <v>0.1</v>
      </c>
      <c r="F135" s="93" t="s">
        <v>297</v>
      </c>
      <c r="G135" s="92" t="s">
        <v>835</v>
      </c>
      <c r="H135" s="91">
        <v>97.2</v>
      </c>
    </row>
    <row r="136" spans="1:8" x14ac:dyDescent="0.25">
      <c r="A136" s="134"/>
      <c r="B136" s="137"/>
      <c r="C136" s="140"/>
      <c r="D136" s="92" t="s">
        <v>834</v>
      </c>
      <c r="E136" s="93">
        <v>0.1</v>
      </c>
      <c r="F136" s="93" t="s">
        <v>309</v>
      </c>
      <c r="G136" s="92" t="s">
        <v>833</v>
      </c>
      <c r="H136" s="91">
        <v>97.2</v>
      </c>
    </row>
    <row r="137" spans="1:8" x14ac:dyDescent="0.25">
      <c r="H137"/>
    </row>
    <row r="138" spans="1:8" ht="15" customHeight="1" x14ac:dyDescent="0.25">
      <c r="A138" s="132">
        <v>45142</v>
      </c>
      <c r="B138" s="135" t="s">
        <v>1037</v>
      </c>
      <c r="C138" s="138" t="s">
        <v>1078</v>
      </c>
      <c r="D138" s="92"/>
      <c r="E138" s="93"/>
      <c r="F138" s="93"/>
      <c r="G138" s="92"/>
      <c r="H138" s="94"/>
    </row>
    <row r="139" spans="1:8" x14ac:dyDescent="0.25">
      <c r="A139" s="133"/>
      <c r="B139" s="136"/>
      <c r="C139" s="139"/>
      <c r="D139" s="92" t="s">
        <v>1065</v>
      </c>
      <c r="E139" s="93">
        <v>0.5</v>
      </c>
      <c r="F139" s="93" t="s">
        <v>303</v>
      </c>
      <c r="G139" s="92" t="s">
        <v>843</v>
      </c>
      <c r="H139" s="91">
        <v>894.26</v>
      </c>
    </row>
    <row r="140" spans="1:8" x14ac:dyDescent="0.25">
      <c r="A140" s="133"/>
      <c r="B140" s="136"/>
      <c r="C140" s="139"/>
      <c r="D140" s="92" t="s">
        <v>1065</v>
      </c>
      <c r="E140" s="93">
        <v>0.1</v>
      </c>
      <c r="F140" s="93" t="s">
        <v>307</v>
      </c>
      <c r="G140" s="92" t="s">
        <v>841</v>
      </c>
      <c r="H140" s="91">
        <v>178.85</v>
      </c>
    </row>
    <row r="141" spans="1:8" x14ac:dyDescent="0.25">
      <c r="A141" s="133"/>
      <c r="B141" s="136"/>
      <c r="C141" s="139"/>
      <c r="D141" s="92" t="s">
        <v>1065</v>
      </c>
      <c r="E141" s="93">
        <v>0.1</v>
      </c>
      <c r="F141" s="93" t="s">
        <v>295</v>
      </c>
      <c r="G141" s="92" t="s">
        <v>837</v>
      </c>
      <c r="H141" s="91">
        <v>178.85</v>
      </c>
    </row>
    <row r="142" spans="1:8" x14ac:dyDescent="0.25">
      <c r="A142" s="133"/>
      <c r="B142" s="136"/>
      <c r="C142" s="139"/>
      <c r="D142" s="92" t="s">
        <v>1065</v>
      </c>
      <c r="E142" s="93">
        <v>0.1</v>
      </c>
      <c r="F142" s="93" t="s">
        <v>304</v>
      </c>
      <c r="G142" s="92" t="s">
        <v>836</v>
      </c>
      <c r="H142" s="91">
        <v>178.85</v>
      </c>
    </row>
    <row r="143" spans="1:8" x14ac:dyDescent="0.25">
      <c r="A143" s="133"/>
      <c r="B143" s="136"/>
      <c r="C143" s="139"/>
      <c r="D143" s="92" t="s">
        <v>1065</v>
      </c>
      <c r="E143" s="93">
        <v>0.1</v>
      </c>
      <c r="F143" s="93" t="s">
        <v>297</v>
      </c>
      <c r="G143" s="92" t="s">
        <v>835</v>
      </c>
      <c r="H143" s="91">
        <v>178.85</v>
      </c>
    </row>
    <row r="144" spans="1:8" x14ac:dyDescent="0.25">
      <c r="A144" s="134"/>
      <c r="B144" s="137"/>
      <c r="C144" s="140"/>
      <c r="D144" s="92" t="s">
        <v>1065</v>
      </c>
      <c r="E144" s="93">
        <v>0.1</v>
      </c>
      <c r="F144" s="93" t="s">
        <v>309</v>
      </c>
      <c r="G144" s="92" t="s">
        <v>833</v>
      </c>
      <c r="H144" s="91">
        <v>178.85</v>
      </c>
    </row>
    <row r="145" spans="1:8" x14ac:dyDescent="0.25">
      <c r="H145"/>
    </row>
    <row r="146" spans="1:8" ht="15" customHeight="1" x14ac:dyDescent="0.25">
      <c r="A146" s="132">
        <v>45142</v>
      </c>
      <c r="B146" s="135" t="s">
        <v>1079</v>
      </c>
      <c r="C146" s="138" t="s">
        <v>1080</v>
      </c>
      <c r="D146" s="92"/>
      <c r="E146" s="93"/>
      <c r="F146" s="93"/>
      <c r="G146" s="92"/>
      <c r="H146" s="94"/>
    </row>
    <row r="147" spans="1:8" x14ac:dyDescent="0.25">
      <c r="A147" s="133"/>
      <c r="B147" s="136"/>
      <c r="C147" s="139"/>
      <c r="D147" s="92" t="s">
        <v>834</v>
      </c>
      <c r="E147" s="93">
        <v>0.5</v>
      </c>
      <c r="F147" s="93" t="s">
        <v>301</v>
      </c>
      <c r="G147" s="92" t="s">
        <v>842</v>
      </c>
      <c r="H147" s="91">
        <v>2700</v>
      </c>
    </row>
    <row r="148" spans="1:8" x14ac:dyDescent="0.25">
      <c r="A148" s="133"/>
      <c r="B148" s="136"/>
      <c r="C148" s="139"/>
      <c r="D148" s="92" t="s">
        <v>834</v>
      </c>
      <c r="E148" s="93">
        <v>0.1</v>
      </c>
      <c r="F148" s="93" t="s">
        <v>839</v>
      </c>
      <c r="G148" s="92" t="s">
        <v>838</v>
      </c>
      <c r="H148" s="91">
        <v>540</v>
      </c>
    </row>
    <row r="149" spans="1:8" x14ac:dyDescent="0.25">
      <c r="A149" s="133"/>
      <c r="B149" s="136"/>
      <c r="C149" s="139"/>
      <c r="D149" s="92" t="s">
        <v>834</v>
      </c>
      <c r="E149" s="93">
        <v>0.1</v>
      </c>
      <c r="F149" s="93" t="s">
        <v>295</v>
      </c>
      <c r="G149" s="92" t="s">
        <v>837</v>
      </c>
      <c r="H149" s="91">
        <v>540</v>
      </c>
    </row>
    <row r="150" spans="1:8" x14ac:dyDescent="0.25">
      <c r="A150" s="133"/>
      <c r="B150" s="136"/>
      <c r="C150" s="139"/>
      <c r="D150" s="92" t="s">
        <v>834</v>
      </c>
      <c r="E150" s="93">
        <v>0.1</v>
      </c>
      <c r="F150" s="93" t="s">
        <v>304</v>
      </c>
      <c r="G150" s="92" t="s">
        <v>836</v>
      </c>
      <c r="H150" s="91">
        <v>540</v>
      </c>
    </row>
    <row r="151" spans="1:8" x14ac:dyDescent="0.25">
      <c r="A151" s="133"/>
      <c r="B151" s="136"/>
      <c r="C151" s="139"/>
      <c r="D151" s="92" t="s">
        <v>834</v>
      </c>
      <c r="E151" s="93">
        <v>0.1</v>
      </c>
      <c r="F151" s="93" t="s">
        <v>297</v>
      </c>
      <c r="G151" s="92" t="s">
        <v>835</v>
      </c>
      <c r="H151" s="91">
        <v>540</v>
      </c>
    </row>
    <row r="152" spans="1:8" x14ac:dyDescent="0.25">
      <c r="A152" s="134"/>
      <c r="B152" s="137"/>
      <c r="C152" s="140"/>
      <c r="D152" s="92" t="s">
        <v>834</v>
      </c>
      <c r="E152" s="93">
        <v>0.1</v>
      </c>
      <c r="F152" s="93" t="s">
        <v>309</v>
      </c>
      <c r="G152" s="92" t="s">
        <v>833</v>
      </c>
      <c r="H152" s="91">
        <v>540</v>
      </c>
    </row>
    <row r="153" spans="1:8" x14ac:dyDescent="0.25">
      <c r="H153"/>
    </row>
    <row r="154" spans="1:8" x14ac:dyDescent="0.25">
      <c r="H154"/>
    </row>
    <row r="155" spans="1:8" x14ac:dyDescent="0.25">
      <c r="H155"/>
    </row>
    <row r="156" spans="1:8" x14ac:dyDescent="0.25">
      <c r="H156"/>
    </row>
    <row r="157" spans="1:8" x14ac:dyDescent="0.25">
      <c r="H157"/>
    </row>
    <row r="158" spans="1:8" x14ac:dyDescent="0.25">
      <c r="H158"/>
    </row>
    <row r="159" spans="1:8" x14ac:dyDescent="0.25">
      <c r="H159"/>
    </row>
    <row r="160" spans="1:8" x14ac:dyDescent="0.25">
      <c r="H160"/>
    </row>
    <row r="161" spans="8:8" x14ac:dyDescent="0.25">
      <c r="H161"/>
    </row>
    <row r="162" spans="8:8" ht="15" customHeight="1" x14ac:dyDescent="0.25">
      <c r="H162"/>
    </row>
    <row r="163" spans="8:8" x14ac:dyDescent="0.25">
      <c r="H163"/>
    </row>
    <row r="164" spans="8:8" x14ac:dyDescent="0.25">
      <c r="H164"/>
    </row>
    <row r="165" spans="8:8" x14ac:dyDescent="0.25">
      <c r="H165"/>
    </row>
    <row r="166" spans="8:8" x14ac:dyDescent="0.25">
      <c r="H166"/>
    </row>
    <row r="167" spans="8:8" x14ac:dyDescent="0.25">
      <c r="H167"/>
    </row>
    <row r="168" spans="8:8" x14ac:dyDescent="0.25">
      <c r="H168"/>
    </row>
    <row r="169" spans="8:8" x14ac:dyDescent="0.25">
      <c r="H169"/>
    </row>
    <row r="170" spans="8:8" x14ac:dyDescent="0.25">
      <c r="H170"/>
    </row>
    <row r="171" spans="8:8" x14ac:dyDescent="0.25">
      <c r="H171"/>
    </row>
    <row r="172" spans="8:8" x14ac:dyDescent="0.25">
      <c r="H172"/>
    </row>
    <row r="173" spans="8:8" x14ac:dyDescent="0.25">
      <c r="H173"/>
    </row>
    <row r="174" spans="8:8" x14ac:dyDescent="0.25">
      <c r="H174"/>
    </row>
    <row r="175" spans="8:8" x14ac:dyDescent="0.25">
      <c r="H175"/>
    </row>
    <row r="176" spans="8:8" x14ac:dyDescent="0.25">
      <c r="H176"/>
    </row>
    <row r="177" spans="8:8" x14ac:dyDescent="0.25">
      <c r="H177"/>
    </row>
    <row r="178" spans="8:8" x14ac:dyDescent="0.25">
      <c r="H178"/>
    </row>
    <row r="179" spans="8:8" x14ac:dyDescent="0.25">
      <c r="H179"/>
    </row>
    <row r="180" spans="8:8" x14ac:dyDescent="0.25">
      <c r="H180"/>
    </row>
    <row r="181" spans="8:8" x14ac:dyDescent="0.25">
      <c r="H181"/>
    </row>
    <row r="182" spans="8:8" x14ac:dyDescent="0.25">
      <c r="H182"/>
    </row>
    <row r="183" spans="8:8" x14ac:dyDescent="0.25">
      <c r="H183"/>
    </row>
    <row r="184" spans="8:8" x14ac:dyDescent="0.25">
      <c r="H184"/>
    </row>
    <row r="185" spans="8:8" x14ac:dyDescent="0.25">
      <c r="H185"/>
    </row>
    <row r="186" spans="8:8" ht="15" customHeight="1" x14ac:dyDescent="0.25">
      <c r="H186"/>
    </row>
    <row r="187" spans="8:8" x14ac:dyDescent="0.25">
      <c r="H187"/>
    </row>
    <row r="188" spans="8:8" x14ac:dyDescent="0.25">
      <c r="H188"/>
    </row>
    <row r="189" spans="8:8" x14ac:dyDescent="0.25">
      <c r="H189"/>
    </row>
    <row r="190" spans="8:8" x14ac:dyDescent="0.25">
      <c r="H190"/>
    </row>
    <row r="191" spans="8:8" x14ac:dyDescent="0.25">
      <c r="H191"/>
    </row>
    <row r="192" spans="8:8" x14ac:dyDescent="0.25">
      <c r="H192"/>
    </row>
    <row r="193" spans="8:8" x14ac:dyDescent="0.25">
      <c r="H193"/>
    </row>
    <row r="194" spans="8:8" x14ac:dyDescent="0.25">
      <c r="H194"/>
    </row>
    <row r="195" spans="8:8" x14ac:dyDescent="0.25">
      <c r="H195"/>
    </row>
    <row r="196" spans="8:8" x14ac:dyDescent="0.25">
      <c r="H196"/>
    </row>
    <row r="197" spans="8:8" x14ac:dyDescent="0.25">
      <c r="H197"/>
    </row>
    <row r="198" spans="8:8" x14ac:dyDescent="0.25">
      <c r="H198"/>
    </row>
    <row r="199" spans="8:8" x14ac:dyDescent="0.25">
      <c r="H199"/>
    </row>
    <row r="200" spans="8:8" x14ac:dyDescent="0.25">
      <c r="H200"/>
    </row>
    <row r="201" spans="8:8" x14ac:dyDescent="0.25">
      <c r="H201"/>
    </row>
    <row r="202" spans="8:8" ht="15" customHeight="1" x14ac:dyDescent="0.25">
      <c r="H202"/>
    </row>
    <row r="203" spans="8:8" x14ac:dyDescent="0.25">
      <c r="H203"/>
    </row>
    <row r="204" spans="8:8" x14ac:dyDescent="0.25">
      <c r="H204"/>
    </row>
    <row r="205" spans="8:8" x14ac:dyDescent="0.25">
      <c r="H205"/>
    </row>
    <row r="206" spans="8:8" x14ac:dyDescent="0.25">
      <c r="H206"/>
    </row>
    <row r="207" spans="8:8" x14ac:dyDescent="0.25">
      <c r="H207"/>
    </row>
    <row r="208" spans="8:8" x14ac:dyDescent="0.25">
      <c r="H208"/>
    </row>
    <row r="209" spans="8:8" x14ac:dyDescent="0.25">
      <c r="H209"/>
    </row>
    <row r="210" spans="8:8" x14ac:dyDescent="0.25">
      <c r="H210"/>
    </row>
    <row r="211" spans="8:8" x14ac:dyDescent="0.25">
      <c r="H211"/>
    </row>
    <row r="212" spans="8:8" x14ac:dyDescent="0.25">
      <c r="H212"/>
    </row>
    <row r="213" spans="8:8" x14ac:dyDescent="0.25">
      <c r="H213"/>
    </row>
    <row r="214" spans="8:8" x14ac:dyDescent="0.25">
      <c r="H214"/>
    </row>
    <row r="215" spans="8:8" x14ac:dyDescent="0.25">
      <c r="H215"/>
    </row>
    <row r="216" spans="8:8" x14ac:dyDescent="0.25">
      <c r="H216"/>
    </row>
    <row r="217" spans="8:8" x14ac:dyDescent="0.25">
      <c r="H217"/>
    </row>
    <row r="218" spans="8:8" x14ac:dyDescent="0.25">
      <c r="H218"/>
    </row>
    <row r="219" spans="8:8" x14ac:dyDescent="0.25">
      <c r="H219"/>
    </row>
    <row r="220" spans="8:8" x14ac:dyDescent="0.25">
      <c r="H220"/>
    </row>
    <row r="221" spans="8:8" x14ac:dyDescent="0.25">
      <c r="H221"/>
    </row>
    <row r="222" spans="8:8" x14ac:dyDescent="0.25">
      <c r="H222"/>
    </row>
    <row r="223" spans="8:8" x14ac:dyDescent="0.25">
      <c r="H223"/>
    </row>
    <row r="224" spans="8:8" x14ac:dyDescent="0.25">
      <c r="H224"/>
    </row>
    <row r="225" spans="8:8" x14ac:dyDescent="0.25">
      <c r="H225"/>
    </row>
    <row r="226" spans="8:8" x14ac:dyDescent="0.25">
      <c r="H226"/>
    </row>
    <row r="227" spans="8:8" x14ac:dyDescent="0.25">
      <c r="H227"/>
    </row>
    <row r="228" spans="8:8" x14ac:dyDescent="0.25">
      <c r="H228"/>
    </row>
    <row r="229" spans="8:8" x14ac:dyDescent="0.25">
      <c r="H229"/>
    </row>
    <row r="230" spans="8:8" x14ac:dyDescent="0.25">
      <c r="H230"/>
    </row>
    <row r="231" spans="8:8" x14ac:dyDescent="0.25">
      <c r="H231"/>
    </row>
    <row r="232" spans="8:8" x14ac:dyDescent="0.25">
      <c r="H232"/>
    </row>
    <row r="233" spans="8:8" x14ac:dyDescent="0.25">
      <c r="H233"/>
    </row>
    <row r="234" spans="8:8" x14ac:dyDescent="0.25">
      <c r="H234"/>
    </row>
    <row r="235" spans="8:8" x14ac:dyDescent="0.25">
      <c r="H235"/>
    </row>
    <row r="236" spans="8:8" x14ac:dyDescent="0.25">
      <c r="H236"/>
    </row>
    <row r="237" spans="8:8" x14ac:dyDescent="0.25">
      <c r="H237"/>
    </row>
    <row r="238" spans="8:8" x14ac:dyDescent="0.25">
      <c r="H238"/>
    </row>
    <row r="239" spans="8:8" x14ac:dyDescent="0.25">
      <c r="H239"/>
    </row>
    <row r="240" spans="8:8" x14ac:dyDescent="0.25">
      <c r="H240"/>
    </row>
    <row r="241" spans="8:8" x14ac:dyDescent="0.25">
      <c r="H241"/>
    </row>
    <row r="242" spans="8:8" x14ac:dyDescent="0.25">
      <c r="H242"/>
    </row>
    <row r="243" spans="8:8" x14ac:dyDescent="0.25">
      <c r="H243"/>
    </row>
    <row r="244" spans="8:8" x14ac:dyDescent="0.25">
      <c r="H244"/>
    </row>
    <row r="245" spans="8:8" x14ac:dyDescent="0.25">
      <c r="H245"/>
    </row>
    <row r="246" spans="8:8" x14ac:dyDescent="0.25">
      <c r="H246"/>
    </row>
    <row r="247" spans="8:8" x14ac:dyDescent="0.25">
      <c r="H247"/>
    </row>
    <row r="248" spans="8:8" x14ac:dyDescent="0.25">
      <c r="H248"/>
    </row>
    <row r="249" spans="8:8" x14ac:dyDescent="0.25">
      <c r="H249"/>
    </row>
    <row r="250" spans="8:8" x14ac:dyDescent="0.25">
      <c r="H250"/>
    </row>
    <row r="251" spans="8:8" x14ac:dyDescent="0.25">
      <c r="H251"/>
    </row>
    <row r="252" spans="8:8" x14ac:dyDescent="0.25">
      <c r="H252"/>
    </row>
    <row r="253" spans="8:8" x14ac:dyDescent="0.25">
      <c r="H253"/>
    </row>
    <row r="254" spans="8:8" x14ac:dyDescent="0.25">
      <c r="H254"/>
    </row>
    <row r="255" spans="8:8" x14ac:dyDescent="0.25">
      <c r="H255"/>
    </row>
    <row r="256" spans="8:8" x14ac:dyDescent="0.25">
      <c r="H256"/>
    </row>
    <row r="257" spans="8:8" x14ac:dyDescent="0.25">
      <c r="H257"/>
    </row>
  </sheetData>
  <sheetProtection algorithmName="SHA-512" hashValue="hAiyTMzq5Na/aP2nhJsyIzRxypP162y/ikHkx/R7pJ+AkBCKuDL6aC0VYWqpEMzG2johPmhtKzSQJHet8JDP4g==" saltValue="Z6HLFqWkMH97Wvb3Q6P+NA==" spinCount="100000" sheet="1" objects="1" scenarios="1"/>
  <mergeCells count="59">
    <mergeCell ref="A138:A144"/>
    <mergeCell ref="B138:B144"/>
    <mergeCell ref="C138:C144"/>
    <mergeCell ref="A146:A152"/>
    <mergeCell ref="B146:B152"/>
    <mergeCell ref="C146:C152"/>
    <mergeCell ref="A122:A128"/>
    <mergeCell ref="B122:B128"/>
    <mergeCell ref="C122:C128"/>
    <mergeCell ref="A130:A136"/>
    <mergeCell ref="B130:B136"/>
    <mergeCell ref="C130:C136"/>
    <mergeCell ref="A98:A104"/>
    <mergeCell ref="B98:B104"/>
    <mergeCell ref="C98:C104"/>
    <mergeCell ref="A82:A88"/>
    <mergeCell ref="B82:B88"/>
    <mergeCell ref="C82:C88"/>
    <mergeCell ref="A90:A96"/>
    <mergeCell ref="B90:B96"/>
    <mergeCell ref="C90:C96"/>
    <mergeCell ref="A66:A72"/>
    <mergeCell ref="B66:B72"/>
    <mergeCell ref="C66:C72"/>
    <mergeCell ref="A74:A80"/>
    <mergeCell ref="B74:B80"/>
    <mergeCell ref="C74:C80"/>
    <mergeCell ref="A34:A40"/>
    <mergeCell ref="A18:A24"/>
    <mergeCell ref="B18:B24"/>
    <mergeCell ref="C18:C24"/>
    <mergeCell ref="A26:A32"/>
    <mergeCell ref="B26:B32"/>
    <mergeCell ref="C26:C32"/>
    <mergeCell ref="B34:B40"/>
    <mergeCell ref="C34:C40"/>
    <mergeCell ref="E1:G1"/>
    <mergeCell ref="A2:A8"/>
    <mergeCell ref="B2:B8"/>
    <mergeCell ref="C2:C8"/>
    <mergeCell ref="A10:A16"/>
    <mergeCell ref="B10:B16"/>
    <mergeCell ref="C10:C16"/>
    <mergeCell ref="Q1:T1"/>
    <mergeCell ref="A106:A112"/>
    <mergeCell ref="B106:B112"/>
    <mergeCell ref="C106:C112"/>
    <mergeCell ref="A114:A120"/>
    <mergeCell ref="B114:B120"/>
    <mergeCell ref="C114:C120"/>
    <mergeCell ref="A58:A64"/>
    <mergeCell ref="B58:B64"/>
    <mergeCell ref="C58:C64"/>
    <mergeCell ref="A42:A48"/>
    <mergeCell ref="B42:B48"/>
    <mergeCell ref="C42:C48"/>
    <mergeCell ref="A50:A56"/>
    <mergeCell ref="B50:B56"/>
    <mergeCell ref="C50:C56"/>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20"/>
  <sheetViews>
    <sheetView topLeftCell="E1" workbookViewId="0">
      <selection activeCell="E1" sqref="E1"/>
    </sheetView>
  </sheetViews>
  <sheetFormatPr defaultColWidth="0" defaultRowHeight="15" zeroHeight="1" x14ac:dyDescent="0.25"/>
  <cols>
    <col min="1" max="1" width="16.5703125" customWidth="1"/>
    <col min="2" max="2" width="20.42578125" customWidth="1"/>
    <col min="3" max="3" width="16.5703125" customWidth="1"/>
    <col min="4" max="4" width="11" customWidth="1"/>
    <col min="5" max="5" width="21.28515625" customWidth="1"/>
    <col min="6" max="6" width="47.85546875" customWidth="1"/>
    <col min="7" max="7" width="22.140625" customWidth="1"/>
    <col min="8" max="8" width="47.85546875" customWidth="1"/>
    <col min="9" max="9" width="21.7109375" customWidth="1"/>
    <col min="10" max="10" width="23.85546875" customWidth="1"/>
    <col min="11" max="11" width="22.85546875" customWidth="1"/>
    <col min="12" max="12" width="16.85546875" customWidth="1"/>
    <col min="13" max="13" width="30.140625" customWidth="1"/>
    <col min="14" max="14" width="19.5703125" customWidth="1"/>
    <col min="15" max="15" width="12.85546875" customWidth="1"/>
    <col min="16" max="16" width="19.5703125" customWidth="1"/>
    <col min="17" max="17" width="12.85546875" customWidth="1"/>
    <col min="18" max="18" width="31.7109375" customWidth="1"/>
    <col min="19" max="19" width="16.85546875" customWidth="1"/>
    <col min="20" max="16384" width="9.140625" hidden="1"/>
  </cols>
  <sheetData>
    <row r="1" spans="1:19" ht="27.75" customHeight="1" x14ac:dyDescent="0.25">
      <c r="A1" s="145" t="s">
        <v>559</v>
      </c>
      <c r="I1" s="144" t="s">
        <v>865</v>
      </c>
      <c r="O1" s="54"/>
      <c r="P1" s="54"/>
      <c r="Q1" s="54"/>
    </row>
    <row r="2" spans="1:19" ht="18.75" x14ac:dyDescent="0.3">
      <c r="A2" s="145"/>
      <c r="I2" s="144"/>
      <c r="P2" s="54"/>
      <c r="Q2" s="54"/>
      <c r="R2" t="s">
        <v>139</v>
      </c>
      <c r="S2" s="55" t="s">
        <v>156</v>
      </c>
    </row>
    <row r="3" spans="1:19" s="114" customFormat="1" ht="47.25" x14ac:dyDescent="0.25">
      <c r="A3" s="112" t="s">
        <v>116</v>
      </c>
      <c r="B3" s="113" t="s">
        <v>441</v>
      </c>
      <c r="C3" s="112" t="s">
        <v>440</v>
      </c>
      <c r="D3" s="113" t="s">
        <v>3</v>
      </c>
      <c r="E3" s="112" t="s">
        <v>117</v>
      </c>
      <c r="F3" s="113" t="s">
        <v>4</v>
      </c>
      <c r="G3" s="113" t="s">
        <v>442</v>
      </c>
      <c r="H3" s="113" t="s">
        <v>558</v>
      </c>
      <c r="I3" s="113" t="s">
        <v>115</v>
      </c>
      <c r="J3" s="113" t="s">
        <v>0</v>
      </c>
      <c r="K3" s="113" t="s">
        <v>6</v>
      </c>
      <c r="L3" s="113" t="s">
        <v>1</v>
      </c>
      <c r="M3" s="113" t="s">
        <v>130</v>
      </c>
      <c r="N3" s="112" t="s">
        <v>2</v>
      </c>
      <c r="O3" s="112" t="s">
        <v>129</v>
      </c>
      <c r="P3" s="112" t="s">
        <v>152</v>
      </c>
      <c r="Q3" s="112" t="s">
        <v>151</v>
      </c>
      <c r="R3" s="113" t="s">
        <v>153</v>
      </c>
      <c r="S3" s="113" t="s">
        <v>5</v>
      </c>
    </row>
    <row r="4" spans="1:19" ht="14.45" customHeight="1" x14ac:dyDescent="0.25">
      <c r="A4">
        <v>2</v>
      </c>
      <c r="B4" s="73" t="s">
        <v>1098</v>
      </c>
      <c r="C4" s="73">
        <v>7</v>
      </c>
      <c r="D4" t="s">
        <v>21</v>
      </c>
      <c r="E4">
        <v>8</v>
      </c>
      <c r="F4" s="51" t="str">
        <f>IF(D4="","",IFERROR(VLOOKUP(D4,'Tabelas auxiliares'!$A$3:$B$61,2,FALSE),"DESCENTRALIZAÇÃO"))</f>
        <v>NÚCLEOS ESTRATÉGICOS</v>
      </c>
      <c r="G4" s="51" t="str">
        <f>IFERROR(VLOOKUP($B4,'Tabelas auxiliares'!$A$65:$C$102,2,FALSE),"")</f>
        <v/>
      </c>
      <c r="H4" s="51" t="str">
        <f>IFERROR(VLOOKUP($B4,'Tabelas auxiliares'!$A$65:$C$102,3,FALSE),"")</f>
        <v/>
      </c>
      <c r="I4" t="s">
        <v>1120</v>
      </c>
      <c r="J4" t="s">
        <v>1121</v>
      </c>
      <c r="K4" t="s">
        <v>1122</v>
      </c>
      <c r="L4" t="s">
        <v>1123</v>
      </c>
      <c r="M4" t="s">
        <v>1124</v>
      </c>
      <c r="N4" t="s">
        <v>1125</v>
      </c>
      <c r="O4" t="s">
        <v>1126</v>
      </c>
      <c r="P4" s="51" t="str">
        <f t="shared" ref="P4:P43" si="0">LEFT(N4,1)</f>
        <v>3</v>
      </c>
      <c r="Q4" s="51" t="str">
        <f>IFERROR(VLOOKUP(O4,'Tabelas auxiliares'!$A$224:$E$233,5,FALSE),"")</f>
        <v/>
      </c>
      <c r="R4" s="51" t="str">
        <f>IF(Q4&lt;&gt;"",Q4,IF(P4='Tabelas auxiliares'!$A$237,"CUSTEIO",IF(P4='Tabelas auxiliares'!$A$236,"INVESTIMENTO","")))</f>
        <v>CUSTEIO</v>
      </c>
      <c r="S4" s="44">
        <v>92964</v>
      </c>
    </row>
    <row r="5" spans="1:19" x14ac:dyDescent="0.25">
      <c r="A5">
        <v>2</v>
      </c>
      <c r="B5" s="73" t="s">
        <v>1098</v>
      </c>
      <c r="C5" s="73">
        <v>7</v>
      </c>
      <c r="D5" t="s">
        <v>21</v>
      </c>
      <c r="E5">
        <v>8</v>
      </c>
      <c r="F5" s="51" t="str">
        <f>IF(D5="","",IFERROR(VLOOKUP(D5,'Tabelas auxiliares'!$A$3:$B$61,2,FALSE),"DESCENTRALIZAÇÃO"))</f>
        <v>NÚCLEOS ESTRATÉGICOS</v>
      </c>
      <c r="G5" s="51" t="str">
        <f>IFERROR(VLOOKUP($B5,'Tabelas auxiliares'!$A$65:$C$102,2,FALSE),"")</f>
        <v/>
      </c>
      <c r="H5" s="51" t="str">
        <f>IFERROR(VLOOKUP($B5,'Tabelas auxiliares'!$A$65:$C$102,3,FALSE),"")</f>
        <v/>
      </c>
      <c r="I5" t="s">
        <v>1127</v>
      </c>
      <c r="J5" t="s">
        <v>1128</v>
      </c>
      <c r="K5" t="s">
        <v>1129</v>
      </c>
      <c r="L5" t="s">
        <v>1130</v>
      </c>
      <c r="M5" t="s">
        <v>1124</v>
      </c>
      <c r="N5" t="s">
        <v>1125</v>
      </c>
      <c r="O5" t="s">
        <v>1126</v>
      </c>
      <c r="P5" s="51" t="str">
        <f t="shared" si="0"/>
        <v>3</v>
      </c>
      <c r="Q5" s="51" t="str">
        <f>IFERROR(VLOOKUP(O5,'Tabelas auxiliares'!$A$224:$E$233,5,FALSE),"")</f>
        <v/>
      </c>
      <c r="R5" s="51" t="str">
        <f>IF(Q5&lt;&gt;"",Q5,IF(P5='Tabelas auxiliares'!$A$237,"CUSTEIO",IF(P5='Tabelas auxiliares'!$A$236,"INVESTIMENTO","")))</f>
        <v>CUSTEIO</v>
      </c>
      <c r="S5" s="44">
        <v>170750</v>
      </c>
    </row>
    <row r="6" spans="1:19" ht="14.45" customHeight="1" x14ac:dyDescent="0.25">
      <c r="A6">
        <v>2</v>
      </c>
      <c r="B6" s="73" t="s">
        <v>1098</v>
      </c>
      <c r="C6" s="73">
        <v>7</v>
      </c>
      <c r="D6" t="s">
        <v>21</v>
      </c>
      <c r="E6">
        <v>8</v>
      </c>
      <c r="F6" s="51" t="str">
        <f>IF(D6="","",IFERROR(VLOOKUP(D6,'Tabelas auxiliares'!$A$3:$B$61,2,FALSE),"DESCENTRALIZAÇÃO"))</f>
        <v>NÚCLEOS ESTRATÉGICOS</v>
      </c>
      <c r="G6" s="51" t="str">
        <f>IFERROR(VLOOKUP($B6,'Tabelas auxiliares'!$A$65:$C$102,2,FALSE),"")</f>
        <v/>
      </c>
      <c r="H6" s="51" t="str">
        <f>IFERROR(VLOOKUP($B6,'Tabelas auxiliares'!$A$65:$C$102,3,FALSE),"")</f>
        <v/>
      </c>
      <c r="I6" t="s">
        <v>1127</v>
      </c>
      <c r="J6" t="s">
        <v>1131</v>
      </c>
      <c r="K6" t="s">
        <v>1132</v>
      </c>
      <c r="L6" t="s">
        <v>1133</v>
      </c>
      <c r="M6" t="s">
        <v>1124</v>
      </c>
      <c r="N6" t="s">
        <v>1134</v>
      </c>
      <c r="O6" t="s">
        <v>1126</v>
      </c>
      <c r="P6" s="51" t="str">
        <f t="shared" si="0"/>
        <v>3</v>
      </c>
      <c r="Q6" s="51" t="str">
        <f>IFERROR(VLOOKUP(O6,'Tabelas auxiliares'!$A$224:$E$233,5,FALSE),"")</f>
        <v/>
      </c>
      <c r="R6" s="51" t="str">
        <f>IF(Q6&lt;&gt;"",Q6,IF(P6='Tabelas auxiliares'!$A$237,"CUSTEIO",IF(P6='Tabelas auxiliares'!$A$236,"INVESTIMENTO","")))</f>
        <v>CUSTEIO</v>
      </c>
      <c r="S6" s="44">
        <v>117580</v>
      </c>
    </row>
    <row r="7" spans="1:19" ht="14.45" customHeight="1" x14ac:dyDescent="0.25">
      <c r="A7">
        <v>2</v>
      </c>
      <c r="B7" s="73" t="s">
        <v>1098</v>
      </c>
      <c r="C7" s="73">
        <v>7</v>
      </c>
      <c r="D7" t="s">
        <v>21</v>
      </c>
      <c r="E7">
        <v>8</v>
      </c>
      <c r="F7" s="51" t="str">
        <f>IF(D7="","",IFERROR(VLOOKUP(D7,'Tabelas auxiliares'!$A$3:$B$61,2,FALSE),"DESCENTRALIZAÇÃO"))</f>
        <v>NÚCLEOS ESTRATÉGICOS</v>
      </c>
      <c r="G7" s="51" t="str">
        <f>IFERROR(VLOOKUP($B7,'Tabelas auxiliares'!$A$65:$C$102,2,FALSE),"")</f>
        <v/>
      </c>
      <c r="H7" s="51" t="str">
        <f>IFERROR(VLOOKUP($B7,'Tabelas auxiliares'!$A$65:$C$102,3,FALSE),"")</f>
        <v/>
      </c>
      <c r="I7" t="s">
        <v>1135</v>
      </c>
      <c r="J7" t="s">
        <v>1136</v>
      </c>
      <c r="K7" t="s">
        <v>1137</v>
      </c>
      <c r="L7" t="s">
        <v>1138</v>
      </c>
      <c r="M7" t="s">
        <v>1124</v>
      </c>
      <c r="N7" t="s">
        <v>1125</v>
      </c>
      <c r="O7" t="s">
        <v>1126</v>
      </c>
      <c r="P7" s="51" t="str">
        <f t="shared" si="0"/>
        <v>3</v>
      </c>
      <c r="Q7" s="51" t="str">
        <f>IFERROR(VLOOKUP(O7,'Tabelas auxiliares'!$A$224:$E$233,5,FALSE),"")</f>
        <v/>
      </c>
      <c r="R7" s="51" t="str">
        <f>IF(Q7&lt;&gt;"",Q7,IF(P7='Tabelas auxiliares'!$A$237,"CUSTEIO",IF(P7='Tabelas auxiliares'!$A$236,"INVESTIMENTO","")))</f>
        <v>CUSTEIO</v>
      </c>
      <c r="S7" s="44">
        <v>194420</v>
      </c>
    </row>
    <row r="8" spans="1:19" ht="14.45" customHeight="1" x14ac:dyDescent="0.25">
      <c r="A8">
        <v>2</v>
      </c>
      <c r="B8" s="73" t="s">
        <v>1098</v>
      </c>
      <c r="C8" s="73">
        <v>7</v>
      </c>
      <c r="D8" t="s">
        <v>21</v>
      </c>
      <c r="E8">
        <v>8</v>
      </c>
      <c r="F8" s="51" t="str">
        <f>IF(D8="","",IFERROR(VLOOKUP(D8,'Tabelas auxiliares'!$A$3:$B$61,2,FALSE),"DESCENTRALIZAÇÃO"))</f>
        <v>NÚCLEOS ESTRATÉGICOS</v>
      </c>
      <c r="G8" s="51" t="str">
        <f>IFERROR(VLOOKUP($B8,'Tabelas auxiliares'!$A$65:$C$102,2,FALSE),"")</f>
        <v/>
      </c>
      <c r="H8" s="51" t="str">
        <f>IFERROR(VLOOKUP($B8,'Tabelas auxiliares'!$A$65:$C$102,3,FALSE),"")</f>
        <v/>
      </c>
      <c r="I8" t="s">
        <v>1135</v>
      </c>
      <c r="J8" t="s">
        <v>1139</v>
      </c>
      <c r="K8" t="s">
        <v>1140</v>
      </c>
      <c r="L8" t="s">
        <v>1141</v>
      </c>
      <c r="M8" t="s">
        <v>1124</v>
      </c>
      <c r="N8" t="s">
        <v>1125</v>
      </c>
      <c r="O8" t="s">
        <v>1126</v>
      </c>
      <c r="P8" s="51" t="str">
        <f t="shared" si="0"/>
        <v>3</v>
      </c>
      <c r="Q8" s="51" t="str">
        <f>IFERROR(VLOOKUP(O8,'Tabelas auxiliares'!$A$224:$E$233,5,FALSE),"")</f>
        <v/>
      </c>
      <c r="R8" s="51" t="str">
        <f>IF(Q8&lt;&gt;"",Q8,IF(P8='Tabelas auxiliares'!$A$237,"CUSTEIO",IF(P8='Tabelas auxiliares'!$A$236,"INVESTIMENTO","")))</f>
        <v>CUSTEIO</v>
      </c>
      <c r="S8" s="44">
        <v>738737</v>
      </c>
    </row>
    <row r="9" spans="1:19" x14ac:dyDescent="0.25">
      <c r="A9">
        <v>2</v>
      </c>
      <c r="B9" s="73" t="s">
        <v>1098</v>
      </c>
      <c r="C9" s="73">
        <v>7</v>
      </c>
      <c r="D9" t="s">
        <v>21</v>
      </c>
      <c r="E9">
        <v>8</v>
      </c>
      <c r="F9" s="51" t="str">
        <f>IF(D9="","",IFERROR(VLOOKUP(D9,'Tabelas auxiliares'!$A$3:$B$61,2,FALSE),"DESCENTRALIZAÇÃO"))</f>
        <v>NÚCLEOS ESTRATÉGICOS</v>
      </c>
      <c r="G9" s="51" t="str">
        <f>IFERROR(VLOOKUP($B9,'Tabelas auxiliares'!$A$65:$C$102,2,FALSE),"")</f>
        <v/>
      </c>
      <c r="H9" s="51" t="str">
        <f>IFERROR(VLOOKUP($B9,'Tabelas auxiliares'!$A$65:$C$102,3,FALSE),"")</f>
        <v/>
      </c>
      <c r="I9" t="s">
        <v>1142</v>
      </c>
      <c r="J9" t="s">
        <v>1143</v>
      </c>
      <c r="K9" t="s">
        <v>1144</v>
      </c>
      <c r="L9" t="s">
        <v>1145</v>
      </c>
      <c r="M9" t="s">
        <v>1124</v>
      </c>
      <c r="N9" t="s">
        <v>1125</v>
      </c>
      <c r="O9" t="s">
        <v>1126</v>
      </c>
      <c r="P9" s="51" t="str">
        <f t="shared" si="0"/>
        <v>3</v>
      </c>
      <c r="Q9" s="51" t="str">
        <f>IFERROR(VLOOKUP(O9,'Tabelas auxiliares'!$A$224:$E$233,5,FALSE),"")</f>
        <v/>
      </c>
      <c r="R9" s="51" t="str">
        <f>IF(Q9&lt;&gt;"",Q9,IF(P9='Tabelas auxiliares'!$A$237,"CUSTEIO",IF(P9='Tabelas auxiliares'!$A$236,"INVESTIMENTO","")))</f>
        <v>CUSTEIO</v>
      </c>
      <c r="S9" s="44">
        <v>214090</v>
      </c>
    </row>
    <row r="10" spans="1:19" ht="14.45" customHeight="1" x14ac:dyDescent="0.25">
      <c r="A10" t="s">
        <v>1099</v>
      </c>
      <c r="B10" s="73" t="s">
        <v>1100</v>
      </c>
      <c r="C10" s="73" t="s">
        <v>1101</v>
      </c>
      <c r="D10">
        <v>60</v>
      </c>
      <c r="E10" t="s">
        <v>117</v>
      </c>
      <c r="F10" s="51" t="str">
        <f>IF(D10="","",IFERROR(VLOOKUP(D10,'Tabelas auxiliares'!$A$3:$B$61,2,FALSE),"DESCENTRALIZAÇÃO"))</f>
        <v>DESCENTRALIZAÇÃO</v>
      </c>
      <c r="G10" s="51" t="str">
        <f>IFERROR(VLOOKUP($B10,'Tabelas auxiliares'!$A$65:$C$102,2,FALSE),"")</f>
        <v/>
      </c>
      <c r="H10" s="51" t="str">
        <f>IFERROR(VLOOKUP($B10,'Tabelas auxiliares'!$A$65:$C$102,3,FALSE),"")</f>
        <v/>
      </c>
      <c r="I10" t="s">
        <v>1146</v>
      </c>
      <c r="J10" t="s">
        <v>1147</v>
      </c>
      <c r="K10" t="s">
        <v>1148</v>
      </c>
      <c r="L10" t="s">
        <v>1149</v>
      </c>
      <c r="M10" t="s">
        <v>1150</v>
      </c>
      <c r="N10" t="s">
        <v>1151</v>
      </c>
      <c r="O10" t="s">
        <v>1152</v>
      </c>
      <c r="P10" s="51" t="str">
        <f t="shared" si="0"/>
        <v>4</v>
      </c>
      <c r="Q10" s="51" t="str">
        <f>IFERROR(VLOOKUP(O10,'Tabelas auxiliares'!$A$224:$E$233,5,FALSE),"")</f>
        <v/>
      </c>
      <c r="R10" s="51" t="str">
        <f>IF(Q10&lt;&gt;"",Q10,IF(P10='Tabelas auxiliares'!$A$237,"CUSTEIO",IF(P10='Tabelas auxiliares'!$A$236,"INVESTIMENTO","")))</f>
        <v>INVESTIMENTO</v>
      </c>
      <c r="S10" s="44">
        <v>121885</v>
      </c>
    </row>
    <row r="11" spans="1:19" ht="14.45" customHeight="1" x14ac:dyDescent="0.25">
      <c r="A11" t="s">
        <v>1099</v>
      </c>
      <c r="B11" s="73" t="s">
        <v>177</v>
      </c>
      <c r="C11" s="73" t="s">
        <v>1102</v>
      </c>
      <c r="D11" t="s">
        <v>1103</v>
      </c>
      <c r="E11" t="s">
        <v>117</v>
      </c>
      <c r="F11" s="51" t="str">
        <f>IF(D11="","",IFERROR(VLOOKUP(D11,'Tabelas auxiliares'!$A$3:$B$61,2,FALSE),"DESCENTRALIZAÇÃO"))</f>
        <v>DESCENTRALIZAÇÃO</v>
      </c>
      <c r="G11" s="51" t="str">
        <f>IFERROR(VLOOKUP($B11,'Tabelas auxiliares'!$A$65:$C$102,2,FALSE),"")</f>
        <v/>
      </c>
      <c r="H11" s="51" t="str">
        <f>IFERROR(VLOOKUP($B11,'Tabelas auxiliares'!$A$65:$C$102,3,FALSE),"")</f>
        <v/>
      </c>
      <c r="I11" t="s">
        <v>1153</v>
      </c>
      <c r="J11" t="s">
        <v>1154</v>
      </c>
      <c r="K11" t="s">
        <v>1155</v>
      </c>
      <c r="L11" t="s">
        <v>1156</v>
      </c>
      <c r="M11" t="s">
        <v>120</v>
      </c>
      <c r="N11" t="s">
        <v>1157</v>
      </c>
      <c r="O11" t="s">
        <v>1158</v>
      </c>
      <c r="P11" s="51" t="str">
        <f t="shared" si="0"/>
        <v>4</v>
      </c>
      <c r="Q11" s="51" t="str">
        <f>IFERROR(VLOOKUP(O11,'Tabelas auxiliares'!$A$224:$E$233,5,FALSE),"")</f>
        <v/>
      </c>
      <c r="R11" s="51" t="str">
        <f>IF(Q11&lt;&gt;"",Q11,IF(P11='Tabelas auxiliares'!$A$237,"CUSTEIO",IF(P11='Tabelas auxiliares'!$A$236,"INVESTIMENTO","")))</f>
        <v>INVESTIMENTO</v>
      </c>
      <c r="S11" s="44">
        <v>3393665.6</v>
      </c>
    </row>
    <row r="12" spans="1:19" ht="14.45" customHeight="1" x14ac:dyDescent="0.25">
      <c r="A12" t="s">
        <v>1104</v>
      </c>
      <c r="B12" s="73" t="s">
        <v>1105</v>
      </c>
      <c r="C12" s="73" t="s">
        <v>1106</v>
      </c>
      <c r="D12">
        <v>14</v>
      </c>
      <c r="E12" t="s">
        <v>117</v>
      </c>
      <c r="F12" s="51" t="str">
        <f>IF(D12="","",IFERROR(VLOOKUP(D12,'Tabelas auxiliares'!$A$3:$B$61,2,FALSE),"DESCENTRALIZAÇÃO"))</f>
        <v>DESCENTRALIZAÇÃO</v>
      </c>
      <c r="G12" s="51" t="str">
        <f>IFERROR(VLOOKUP($B12,'Tabelas auxiliares'!$A$65:$C$102,2,FALSE),"")</f>
        <v/>
      </c>
      <c r="H12" s="51" t="str">
        <f>IFERROR(VLOOKUP($B12,'Tabelas auxiliares'!$A$65:$C$102,3,FALSE),"")</f>
        <v/>
      </c>
      <c r="I12" t="s">
        <v>1159</v>
      </c>
      <c r="J12" t="s">
        <v>1160</v>
      </c>
      <c r="K12" t="s">
        <v>1161</v>
      </c>
      <c r="L12" t="s">
        <v>1162</v>
      </c>
      <c r="M12" t="s">
        <v>1163</v>
      </c>
      <c r="N12" t="s">
        <v>1164</v>
      </c>
      <c r="O12" t="s">
        <v>1165</v>
      </c>
      <c r="P12" s="51" t="str">
        <f t="shared" si="0"/>
        <v>3</v>
      </c>
      <c r="Q12" s="51" t="str">
        <f>IFERROR(VLOOKUP(O12,'Tabelas auxiliares'!$A$224:$E$233,5,FALSE),"")</f>
        <v/>
      </c>
      <c r="R12" s="51" t="str">
        <f>IF(Q12&lt;&gt;"",Q12,IF(P12='Tabelas auxiliares'!$A$237,"CUSTEIO",IF(P12='Tabelas auxiliares'!$A$236,"INVESTIMENTO","")))</f>
        <v>CUSTEIO</v>
      </c>
      <c r="S12" s="44">
        <v>2750.5</v>
      </c>
    </row>
    <row r="13" spans="1:19" ht="14.45" customHeight="1" x14ac:dyDescent="0.25">
      <c r="A13" t="s">
        <v>1104</v>
      </c>
      <c r="B13" s="73" t="s">
        <v>1105</v>
      </c>
      <c r="C13" s="73" t="s">
        <v>1106</v>
      </c>
      <c r="D13">
        <v>14</v>
      </c>
      <c r="E13" t="s">
        <v>117</v>
      </c>
      <c r="F13" s="51" t="str">
        <f>IF(D13="","",IFERROR(VLOOKUP(D13,'Tabelas auxiliares'!$A$3:$B$61,2,FALSE),"DESCENTRALIZAÇÃO"))</f>
        <v>DESCENTRALIZAÇÃO</v>
      </c>
      <c r="G13" s="51" t="str">
        <f>IFERROR(VLOOKUP($B13,'Tabelas auxiliares'!$A$65:$C$102,2,FALSE),"")</f>
        <v/>
      </c>
      <c r="H13" s="51" t="str">
        <f>IFERROR(VLOOKUP($B13,'Tabelas auxiliares'!$A$65:$C$102,3,FALSE),"")</f>
        <v/>
      </c>
      <c r="I13" t="s">
        <v>1166</v>
      </c>
      <c r="J13" t="s">
        <v>1167</v>
      </c>
      <c r="K13" t="s">
        <v>1168</v>
      </c>
      <c r="L13" t="s">
        <v>1169</v>
      </c>
      <c r="M13" t="s">
        <v>1163</v>
      </c>
      <c r="N13" t="s">
        <v>1164</v>
      </c>
      <c r="O13" t="s">
        <v>1165</v>
      </c>
      <c r="P13" s="51" t="str">
        <f t="shared" si="0"/>
        <v>3</v>
      </c>
      <c r="Q13" s="51" t="str">
        <f>IFERROR(VLOOKUP(O13,'Tabelas auxiliares'!$A$224:$E$233,5,FALSE),"")</f>
        <v/>
      </c>
      <c r="R13" s="51" t="str">
        <f>IF(Q13&lt;&gt;"",Q13,IF(P13='Tabelas auxiliares'!$A$237,"CUSTEIO",IF(P13='Tabelas auxiliares'!$A$236,"INVESTIMENTO","")))</f>
        <v>CUSTEIO</v>
      </c>
      <c r="S13" s="44">
        <v>500</v>
      </c>
    </row>
    <row r="14" spans="1:19" ht="14.45" customHeight="1" x14ac:dyDescent="0.25">
      <c r="A14" t="s">
        <v>1104</v>
      </c>
      <c r="B14" s="73" t="s">
        <v>1105</v>
      </c>
      <c r="C14" s="73" t="s">
        <v>1106</v>
      </c>
      <c r="D14">
        <v>14</v>
      </c>
      <c r="E14" t="s">
        <v>117</v>
      </c>
      <c r="F14" s="51" t="str">
        <f>IF(D14="","",IFERROR(VLOOKUP(D14,'Tabelas auxiliares'!$A$3:$B$61,2,FALSE),"DESCENTRALIZAÇÃO"))</f>
        <v>DESCENTRALIZAÇÃO</v>
      </c>
      <c r="G14" s="51" t="str">
        <f>IFERROR(VLOOKUP($B14,'Tabelas auxiliares'!$A$65:$C$102,2,FALSE),"")</f>
        <v/>
      </c>
      <c r="H14" s="51" t="str">
        <f>IFERROR(VLOOKUP($B14,'Tabelas auxiliares'!$A$65:$C$102,3,FALSE),"")</f>
        <v/>
      </c>
      <c r="I14" t="s">
        <v>1170</v>
      </c>
      <c r="J14" t="s">
        <v>1171</v>
      </c>
      <c r="K14" t="s">
        <v>1172</v>
      </c>
      <c r="L14" t="s">
        <v>1173</v>
      </c>
      <c r="M14" t="s">
        <v>1163</v>
      </c>
      <c r="N14" t="s">
        <v>1164</v>
      </c>
      <c r="O14" t="s">
        <v>1165</v>
      </c>
      <c r="P14" s="51" t="str">
        <f t="shared" si="0"/>
        <v>3</v>
      </c>
      <c r="Q14" s="51" t="str">
        <f>IFERROR(VLOOKUP(O14,'Tabelas auxiliares'!$A$224:$E$233,5,FALSE),"")</f>
        <v/>
      </c>
      <c r="R14" s="51" t="str">
        <f>IF(Q14&lt;&gt;"",Q14,IF(P14='Tabelas auxiliares'!$A$237,"CUSTEIO",IF(P14='Tabelas auxiliares'!$A$236,"INVESTIMENTO","")))</f>
        <v>CUSTEIO</v>
      </c>
      <c r="S14" s="44">
        <v>352</v>
      </c>
    </row>
    <row r="15" spans="1:19" ht="14.45" customHeight="1" x14ac:dyDescent="0.25">
      <c r="A15" t="s">
        <v>1104</v>
      </c>
      <c r="B15" s="73" t="s">
        <v>1105</v>
      </c>
      <c r="C15" s="73" t="s">
        <v>1106</v>
      </c>
      <c r="D15">
        <v>14</v>
      </c>
      <c r="E15" t="s">
        <v>117</v>
      </c>
      <c r="F15" s="51" t="str">
        <f>IF(D15="","",IFERROR(VLOOKUP(D15,'Tabelas auxiliares'!$A$3:$B$61,2,FALSE),"DESCENTRALIZAÇÃO"))</f>
        <v>DESCENTRALIZAÇÃO</v>
      </c>
      <c r="G15" s="51" t="str">
        <f>IFERROR(VLOOKUP($B15,'Tabelas auxiliares'!$A$65:$C$102,2,FALSE),"")</f>
        <v/>
      </c>
      <c r="H15" s="51" t="str">
        <f>IFERROR(VLOOKUP($B15,'Tabelas auxiliares'!$A$65:$C$102,3,FALSE),"")</f>
        <v/>
      </c>
      <c r="I15" t="s">
        <v>1174</v>
      </c>
      <c r="J15" t="s">
        <v>1175</v>
      </c>
      <c r="K15" t="s">
        <v>1176</v>
      </c>
      <c r="L15" t="s">
        <v>1177</v>
      </c>
      <c r="M15" t="s">
        <v>1163</v>
      </c>
      <c r="N15" t="s">
        <v>1164</v>
      </c>
      <c r="O15" t="s">
        <v>1165</v>
      </c>
      <c r="P15" s="51" t="str">
        <f t="shared" si="0"/>
        <v>3</v>
      </c>
      <c r="Q15" s="51" t="str">
        <f>IFERROR(VLOOKUP(O15,'Tabelas auxiliares'!$A$224:$E$233,5,FALSE),"")</f>
        <v/>
      </c>
      <c r="R15" s="51" t="str">
        <f>IF(Q15&lt;&gt;"",Q15,IF(P15='Tabelas auxiliares'!$A$237,"CUSTEIO",IF(P15='Tabelas auxiliares'!$A$236,"INVESTIMENTO","")))</f>
        <v>CUSTEIO</v>
      </c>
      <c r="S15" s="44">
        <v>1050</v>
      </c>
    </row>
    <row r="16" spans="1:19" ht="14.45" customHeight="1" x14ac:dyDescent="0.25">
      <c r="A16" t="s">
        <v>1104</v>
      </c>
      <c r="B16" s="73" t="s">
        <v>1105</v>
      </c>
      <c r="C16" s="73" t="s">
        <v>1106</v>
      </c>
      <c r="D16">
        <v>14</v>
      </c>
      <c r="E16" t="s">
        <v>117</v>
      </c>
      <c r="F16" s="51" t="str">
        <f>IF(D16="","",IFERROR(VLOOKUP(D16,'Tabelas auxiliares'!$A$3:$B$61,2,FALSE),"DESCENTRALIZAÇÃO"))</f>
        <v>DESCENTRALIZAÇÃO</v>
      </c>
      <c r="G16" s="51" t="str">
        <f>IFERROR(VLOOKUP($B16,'Tabelas auxiliares'!$A$65:$C$102,2,FALSE),"")</f>
        <v/>
      </c>
      <c r="H16" s="51" t="str">
        <f>IFERROR(VLOOKUP($B16,'Tabelas auxiliares'!$A$65:$C$102,3,FALSE),"")</f>
        <v/>
      </c>
      <c r="I16" t="s">
        <v>1178</v>
      </c>
      <c r="J16" t="s">
        <v>1179</v>
      </c>
      <c r="K16" t="s">
        <v>1180</v>
      </c>
      <c r="L16" t="s">
        <v>1181</v>
      </c>
      <c r="M16" t="s">
        <v>1163</v>
      </c>
      <c r="N16" t="s">
        <v>1164</v>
      </c>
      <c r="O16" t="s">
        <v>1165</v>
      </c>
      <c r="P16" s="51" t="str">
        <f t="shared" si="0"/>
        <v>3</v>
      </c>
      <c r="Q16" s="51" t="str">
        <f>IFERROR(VLOOKUP(O16,'Tabelas auxiliares'!$A$224:$E$233,5,FALSE),"")</f>
        <v/>
      </c>
      <c r="R16" s="51" t="str">
        <f>IF(Q16&lt;&gt;"",Q16,IF(P16='Tabelas auxiliares'!$A$237,"CUSTEIO",IF(P16='Tabelas auxiliares'!$A$236,"INVESTIMENTO","")))</f>
        <v>CUSTEIO</v>
      </c>
      <c r="S16" s="44">
        <v>1627.71</v>
      </c>
    </row>
    <row r="17" spans="1:19" ht="14.45" customHeight="1" x14ac:dyDescent="0.25">
      <c r="A17" t="s">
        <v>1104</v>
      </c>
      <c r="B17" s="73" t="s">
        <v>1105</v>
      </c>
      <c r="C17" s="73" t="s">
        <v>1106</v>
      </c>
      <c r="D17">
        <v>14</v>
      </c>
      <c r="E17" t="s">
        <v>117</v>
      </c>
      <c r="F17" s="51" t="str">
        <f>IF(D17="","",IFERROR(VLOOKUP(D17,'Tabelas auxiliares'!$A$3:$B$61,2,FALSE),"DESCENTRALIZAÇÃO"))</f>
        <v>DESCENTRALIZAÇÃO</v>
      </c>
      <c r="G17" s="51" t="str">
        <f>IFERROR(VLOOKUP($B17,'Tabelas auxiliares'!$A$65:$C$102,2,FALSE),"")</f>
        <v/>
      </c>
      <c r="H17" s="51" t="str">
        <f>IFERROR(VLOOKUP($B17,'Tabelas auxiliares'!$A$65:$C$102,3,FALSE),"")</f>
        <v/>
      </c>
      <c r="I17" t="s">
        <v>1178</v>
      </c>
      <c r="J17" t="s">
        <v>1182</v>
      </c>
      <c r="K17" t="s">
        <v>1183</v>
      </c>
      <c r="L17" t="s">
        <v>1184</v>
      </c>
      <c r="M17" t="s">
        <v>1163</v>
      </c>
      <c r="N17" t="s">
        <v>1164</v>
      </c>
      <c r="O17" t="s">
        <v>1165</v>
      </c>
      <c r="P17" s="51" t="str">
        <f t="shared" si="0"/>
        <v>3</v>
      </c>
      <c r="Q17" s="51" t="str">
        <f>IFERROR(VLOOKUP(O17,'Tabelas auxiliares'!$A$224:$E$233,5,FALSE),"")</f>
        <v/>
      </c>
      <c r="R17" s="51" t="str">
        <f>IF(Q17&lt;&gt;"",Q17,IF(P17='Tabelas auxiliares'!$A$237,"CUSTEIO",IF(P17='Tabelas auxiliares'!$A$236,"INVESTIMENTO","")))</f>
        <v>CUSTEIO</v>
      </c>
      <c r="S17" s="44">
        <v>1050</v>
      </c>
    </row>
    <row r="18" spans="1:19" ht="14.45" customHeight="1" x14ac:dyDescent="0.25">
      <c r="A18" t="s">
        <v>1104</v>
      </c>
      <c r="B18" s="73" t="s">
        <v>1105</v>
      </c>
      <c r="C18" s="73" t="s">
        <v>1106</v>
      </c>
      <c r="D18">
        <v>14</v>
      </c>
      <c r="E18" t="s">
        <v>117</v>
      </c>
      <c r="F18" s="51" t="str">
        <f>IF(D18="","",IFERROR(VLOOKUP(D18,'Tabelas auxiliares'!$A$3:$B$61,2,FALSE),"DESCENTRALIZAÇÃO"))</f>
        <v>DESCENTRALIZAÇÃO</v>
      </c>
      <c r="G18" s="51" t="str">
        <f>IFERROR(VLOOKUP($B18,'Tabelas auxiliares'!$A$65:$C$102,2,FALSE),"")</f>
        <v/>
      </c>
      <c r="H18" s="51" t="str">
        <f>IFERROR(VLOOKUP($B18,'Tabelas auxiliares'!$A$65:$C$102,3,FALSE),"")</f>
        <v/>
      </c>
      <c r="I18" t="s">
        <v>1185</v>
      </c>
      <c r="J18" t="s">
        <v>1186</v>
      </c>
      <c r="K18" t="s">
        <v>1187</v>
      </c>
      <c r="L18" t="s">
        <v>1188</v>
      </c>
      <c r="M18" t="s">
        <v>1163</v>
      </c>
      <c r="N18" t="s">
        <v>1189</v>
      </c>
      <c r="O18" t="s">
        <v>1165</v>
      </c>
      <c r="P18" s="51" t="str">
        <f t="shared" si="0"/>
        <v>3</v>
      </c>
      <c r="Q18" s="51" t="str">
        <f>IFERROR(VLOOKUP(O18,'Tabelas auxiliares'!$A$224:$E$233,5,FALSE),"")</f>
        <v/>
      </c>
      <c r="R18" s="51" t="str">
        <f>IF(Q18&lt;&gt;"",Q18,IF(P18='Tabelas auxiliares'!$A$237,"CUSTEIO",IF(P18='Tabelas auxiliares'!$A$236,"INVESTIMENTO","")))</f>
        <v>CUSTEIO</v>
      </c>
      <c r="S18" s="44">
        <v>2400</v>
      </c>
    </row>
    <row r="19" spans="1:19" ht="14.45" customHeight="1" x14ac:dyDescent="0.25">
      <c r="A19" t="s">
        <v>1104</v>
      </c>
      <c r="B19" s="73" t="s">
        <v>1105</v>
      </c>
      <c r="C19" s="73" t="s">
        <v>1106</v>
      </c>
      <c r="D19">
        <v>14</v>
      </c>
      <c r="E19" t="s">
        <v>117</v>
      </c>
      <c r="F19" s="51" t="str">
        <f>IF(D19="","",IFERROR(VLOOKUP(D19,'Tabelas auxiliares'!$A$3:$B$61,2,FALSE),"DESCENTRALIZAÇÃO"))</f>
        <v>DESCENTRALIZAÇÃO</v>
      </c>
      <c r="G19" s="51" t="str">
        <f>IFERROR(VLOOKUP($B19,'Tabelas auxiliares'!$A$65:$C$102,2,FALSE),"")</f>
        <v/>
      </c>
      <c r="H19" s="51" t="str">
        <f>IFERROR(VLOOKUP($B19,'Tabelas auxiliares'!$A$65:$C$102,3,FALSE),"")</f>
        <v/>
      </c>
      <c r="I19" t="s">
        <v>1185</v>
      </c>
      <c r="J19" t="s">
        <v>1190</v>
      </c>
      <c r="K19" t="s">
        <v>1191</v>
      </c>
      <c r="L19" t="s">
        <v>1192</v>
      </c>
      <c r="M19" t="s">
        <v>1163</v>
      </c>
      <c r="N19" t="s">
        <v>1164</v>
      </c>
      <c r="O19" t="s">
        <v>1165</v>
      </c>
      <c r="P19" s="51" t="str">
        <f t="shared" si="0"/>
        <v>3</v>
      </c>
      <c r="Q19" s="51" t="str">
        <f>IFERROR(VLOOKUP(O19,'Tabelas auxiliares'!$A$224:$E$233,5,FALSE),"")</f>
        <v/>
      </c>
      <c r="R19" s="51" t="str">
        <f>IF(Q19&lt;&gt;"",Q19,IF(P19='Tabelas auxiliares'!$A$237,"CUSTEIO",IF(P19='Tabelas auxiliares'!$A$236,"INVESTIMENTO","")))</f>
        <v>CUSTEIO</v>
      </c>
      <c r="S19" s="44">
        <v>1050</v>
      </c>
    </row>
    <row r="20" spans="1:19" ht="14.45" customHeight="1" x14ac:dyDescent="0.25">
      <c r="A20" t="s">
        <v>1104</v>
      </c>
      <c r="B20" s="73" t="s">
        <v>1105</v>
      </c>
      <c r="C20" s="73" t="s">
        <v>1106</v>
      </c>
      <c r="D20">
        <v>14</v>
      </c>
      <c r="E20" t="s">
        <v>117</v>
      </c>
      <c r="F20" s="51" t="str">
        <f>IF(D20="","",IFERROR(VLOOKUP(D20,'Tabelas auxiliares'!$A$3:$B$61,2,FALSE),"DESCENTRALIZAÇÃO"))</f>
        <v>DESCENTRALIZAÇÃO</v>
      </c>
      <c r="G20" s="51" t="str">
        <f>IFERROR(VLOOKUP($B20,'Tabelas auxiliares'!$A$65:$C$102,2,FALSE),"")</f>
        <v/>
      </c>
      <c r="H20" s="51" t="str">
        <f>IFERROR(VLOOKUP($B20,'Tabelas auxiliares'!$A$65:$C$102,3,FALSE),"")</f>
        <v/>
      </c>
      <c r="I20" t="s">
        <v>1185</v>
      </c>
      <c r="J20" t="s">
        <v>1193</v>
      </c>
      <c r="K20" t="s">
        <v>1194</v>
      </c>
      <c r="L20" t="s">
        <v>1195</v>
      </c>
      <c r="M20" t="s">
        <v>1163</v>
      </c>
      <c r="N20" t="s">
        <v>1189</v>
      </c>
      <c r="O20" t="s">
        <v>1165</v>
      </c>
      <c r="P20" s="51" t="str">
        <f t="shared" si="0"/>
        <v>3</v>
      </c>
      <c r="Q20" s="51" t="str">
        <f>IFERROR(VLOOKUP(O20,'Tabelas auxiliares'!$A$224:$E$233,5,FALSE),"")</f>
        <v/>
      </c>
      <c r="R20" s="51" t="str">
        <f>IF(Q20&lt;&gt;"",Q20,IF(P20='Tabelas auxiliares'!$A$237,"CUSTEIO",IF(P20='Tabelas auxiliares'!$A$236,"INVESTIMENTO","")))</f>
        <v>CUSTEIO</v>
      </c>
      <c r="S20" s="44">
        <v>1350</v>
      </c>
    </row>
    <row r="21" spans="1:19" ht="14.45" customHeight="1" x14ac:dyDescent="0.25">
      <c r="A21" t="s">
        <v>1104</v>
      </c>
      <c r="B21" s="73" t="s">
        <v>1105</v>
      </c>
      <c r="C21" s="73" t="s">
        <v>1106</v>
      </c>
      <c r="D21">
        <v>14</v>
      </c>
      <c r="E21" t="s">
        <v>117</v>
      </c>
      <c r="F21" s="51" t="str">
        <f>IF(D21="","",IFERROR(VLOOKUP(D21,'Tabelas auxiliares'!$A$3:$B$61,2,FALSE),"DESCENTRALIZAÇÃO"))</f>
        <v>DESCENTRALIZAÇÃO</v>
      </c>
      <c r="G21" s="51" t="str">
        <f>IFERROR(VLOOKUP($B21,'Tabelas auxiliares'!$A$65:$C$102,2,FALSE),"")</f>
        <v/>
      </c>
      <c r="H21" s="51" t="str">
        <f>IFERROR(VLOOKUP($B21,'Tabelas auxiliares'!$A$65:$C$102,3,FALSE),"")</f>
        <v/>
      </c>
      <c r="I21" t="s">
        <v>1196</v>
      </c>
      <c r="J21" t="s">
        <v>1193</v>
      </c>
      <c r="K21" t="s">
        <v>1197</v>
      </c>
      <c r="L21" t="s">
        <v>1198</v>
      </c>
      <c r="M21" t="s">
        <v>1163</v>
      </c>
      <c r="N21" t="s">
        <v>1164</v>
      </c>
      <c r="O21" t="s">
        <v>1165</v>
      </c>
      <c r="P21" s="51" t="str">
        <f t="shared" si="0"/>
        <v>3</v>
      </c>
      <c r="Q21" s="51" t="str">
        <f>IFERROR(VLOOKUP(O21,'Tabelas auxiliares'!$A$224:$E$233,5,FALSE),"")</f>
        <v/>
      </c>
      <c r="R21" s="51" t="str">
        <f>IF(Q21&lt;&gt;"",Q21,IF(P21='Tabelas auxiliares'!$A$237,"CUSTEIO",IF(P21='Tabelas auxiliares'!$A$236,"INVESTIMENTO","")))</f>
        <v>CUSTEIO</v>
      </c>
      <c r="S21" s="44">
        <v>1350</v>
      </c>
    </row>
    <row r="22" spans="1:19" ht="14.45" customHeight="1" x14ac:dyDescent="0.25">
      <c r="A22" t="s">
        <v>1104</v>
      </c>
      <c r="B22" s="73" t="s">
        <v>1105</v>
      </c>
      <c r="C22" s="73" t="s">
        <v>1106</v>
      </c>
      <c r="D22">
        <v>14</v>
      </c>
      <c r="E22" t="s">
        <v>117</v>
      </c>
      <c r="F22" s="51" t="str">
        <f>IF(D22="","",IFERROR(VLOOKUP(D22,'Tabelas auxiliares'!$A$3:$B$61,2,FALSE),"DESCENTRALIZAÇÃO"))</f>
        <v>DESCENTRALIZAÇÃO</v>
      </c>
      <c r="G22" s="51" t="str">
        <f>IFERROR(VLOOKUP($B22,'Tabelas auxiliares'!$A$65:$C$102,2,FALSE),"")</f>
        <v/>
      </c>
      <c r="H22" s="51" t="str">
        <f>IFERROR(VLOOKUP($B22,'Tabelas auxiliares'!$A$65:$C$102,3,FALSE),"")</f>
        <v/>
      </c>
      <c r="I22" t="s">
        <v>1199</v>
      </c>
      <c r="J22" t="s">
        <v>1200</v>
      </c>
      <c r="K22" t="s">
        <v>1201</v>
      </c>
      <c r="L22" t="s">
        <v>1202</v>
      </c>
      <c r="M22" t="s">
        <v>1163</v>
      </c>
      <c r="N22" t="s">
        <v>1164</v>
      </c>
      <c r="O22" t="s">
        <v>1165</v>
      </c>
      <c r="P22" s="51" t="str">
        <f t="shared" si="0"/>
        <v>3</v>
      </c>
      <c r="Q22" s="51" t="str">
        <f>IFERROR(VLOOKUP(O22,'Tabelas auxiliares'!$A$224:$E$233,5,FALSE),"")</f>
        <v/>
      </c>
      <c r="R22" s="51" t="str">
        <f>IF(Q22&lt;&gt;"",Q22,IF(P22='Tabelas auxiliares'!$A$237,"CUSTEIO",IF(P22='Tabelas auxiliares'!$A$236,"INVESTIMENTO","")))</f>
        <v>CUSTEIO</v>
      </c>
      <c r="S22" s="44">
        <v>1242.95</v>
      </c>
    </row>
    <row r="23" spans="1:19" ht="14.45" customHeight="1" x14ac:dyDescent="0.25">
      <c r="A23" t="s">
        <v>1099</v>
      </c>
      <c r="B23" s="73" t="s">
        <v>447</v>
      </c>
      <c r="C23" s="73" t="s">
        <v>1107</v>
      </c>
      <c r="D23" t="s">
        <v>69</v>
      </c>
      <c r="E23" t="s">
        <v>117</v>
      </c>
      <c r="F23" s="51" t="str">
        <f>IF(D23="","",IFERROR(VLOOKUP(D23,'Tabelas auxiliares'!$A$3:$B$61,2,FALSE),"DESCENTRALIZAÇÃO"))</f>
        <v>PROAP - PNAES</v>
      </c>
      <c r="G23" s="51" t="str">
        <f>IFERROR(VLOOKUP($B23,'Tabelas auxiliares'!$A$65:$C$102,2,FALSE),"")</f>
        <v>Assistência - Sociais</v>
      </c>
      <c r="H23" s="51" t="str">
        <f>IFERROR(VLOOKUP($B23,'Tabelas auxiliares'!$A$65:$C$102,3,FALSE),"")</f>
        <v>AUXILIO MORADIA / AUXILIO CRECHE / AUXILIO TRANSPORTE / BOLSA PERMANENCIA / BOLSA AUXILIO ALIMENTACAO AOS ESTUDANTES DE GRADUACAO / MONITORIA DE AÇÕES AFIRMATIVAS</v>
      </c>
      <c r="I23" t="s">
        <v>1203</v>
      </c>
      <c r="J23" t="s">
        <v>1204</v>
      </c>
      <c r="K23" t="s">
        <v>1205</v>
      </c>
      <c r="L23" t="s">
        <v>414</v>
      </c>
      <c r="M23" t="s">
        <v>120</v>
      </c>
      <c r="N23" t="s">
        <v>1189</v>
      </c>
      <c r="O23" t="s">
        <v>720</v>
      </c>
      <c r="P23" s="51" t="str">
        <f t="shared" si="0"/>
        <v>3</v>
      </c>
      <c r="Q23" s="51" t="str">
        <f>IFERROR(VLOOKUP(O23,'Tabelas auxiliares'!$A$224:$E$233,5,FALSE),"")</f>
        <v/>
      </c>
      <c r="R23" s="51" t="str">
        <f>IF(Q23&lt;&gt;"",Q23,IF(P23='Tabelas auxiliares'!$A$237,"CUSTEIO",IF(P23='Tabelas auxiliares'!$A$236,"INVESTIMENTO","")))</f>
        <v>CUSTEIO</v>
      </c>
      <c r="S23" s="44">
        <v>1080</v>
      </c>
    </row>
    <row r="24" spans="1:19" ht="14.45" customHeight="1" x14ac:dyDescent="0.25">
      <c r="A24" t="s">
        <v>1099</v>
      </c>
      <c r="B24" s="73" t="s">
        <v>447</v>
      </c>
      <c r="C24" s="73" t="s">
        <v>1107</v>
      </c>
      <c r="D24" t="s">
        <v>69</v>
      </c>
      <c r="E24" t="s">
        <v>117</v>
      </c>
      <c r="F24" s="51" t="str">
        <f>IF(D24="","",IFERROR(VLOOKUP(D24,'Tabelas auxiliares'!$A$3:$B$61,2,FALSE),"DESCENTRALIZAÇÃO"))</f>
        <v>PROAP - PNAES</v>
      </c>
      <c r="G24" s="51" t="str">
        <f>IFERROR(VLOOKUP($B24,'Tabelas auxiliares'!$A$65:$C$102,2,FALSE),"")</f>
        <v>Assistência - Sociais</v>
      </c>
      <c r="H24" s="51" t="str">
        <f>IFERROR(VLOOKUP($B24,'Tabelas auxiliares'!$A$65:$C$102,3,FALSE),"")</f>
        <v>AUXILIO MORADIA / AUXILIO CRECHE / AUXILIO TRANSPORTE / BOLSA PERMANENCIA / BOLSA AUXILIO ALIMENTACAO AOS ESTUDANTES DE GRADUACAO / MONITORIA DE AÇÕES AFIRMATIVAS</v>
      </c>
      <c r="I24" t="s">
        <v>1206</v>
      </c>
      <c r="J24" t="s">
        <v>1207</v>
      </c>
      <c r="K24" t="s">
        <v>1208</v>
      </c>
      <c r="L24" t="s">
        <v>869</v>
      </c>
      <c r="M24" t="s">
        <v>120</v>
      </c>
      <c r="N24" t="s">
        <v>1189</v>
      </c>
      <c r="O24" t="s">
        <v>806</v>
      </c>
      <c r="P24" s="51" t="str">
        <f t="shared" si="0"/>
        <v>3</v>
      </c>
      <c r="Q24" s="51" t="str">
        <f>IFERROR(VLOOKUP(O24,'Tabelas auxiliares'!$A$224:$E$233,5,FALSE),"")</f>
        <v/>
      </c>
      <c r="R24" s="51" t="str">
        <f>IF(Q24&lt;&gt;"",Q24,IF(P24='Tabelas auxiliares'!$A$237,"CUSTEIO",IF(P24='Tabelas auxiliares'!$A$236,"INVESTIMENTO","")))</f>
        <v>CUSTEIO</v>
      </c>
      <c r="S24" s="44">
        <v>32000</v>
      </c>
    </row>
    <row r="25" spans="1:19" ht="14.45" customHeight="1" x14ac:dyDescent="0.25">
      <c r="A25" t="s">
        <v>1099</v>
      </c>
      <c r="B25" s="73" t="s">
        <v>462</v>
      </c>
      <c r="C25" s="73" t="s">
        <v>1108</v>
      </c>
      <c r="D25" t="s">
        <v>53</v>
      </c>
      <c r="E25" t="s">
        <v>117</v>
      </c>
      <c r="F25" s="51" t="str">
        <f>IF(D25="","",IFERROR(VLOOKUP(D25,'Tabelas auxiliares'!$A$3:$B$61,2,FALSE),"DESCENTRALIZAÇÃO"))</f>
        <v>PROGRAD - PRÓ-REITORIA DE GRADUAÇÃO</v>
      </c>
      <c r="G25" s="51" t="str">
        <f>IFERROR(VLOOKUP($B25,'Tabelas auxiliares'!$A$65:$C$102,2,FALSE),"")</f>
        <v>Auxílio eventos - discentes</v>
      </c>
      <c r="H25" s="51" t="str">
        <f>IFERROR(VLOOKUP($B25,'Tabelas auxiliares'!$A$65:$C$102,3,FALSE),"")</f>
        <v>DISCENTES: AUXÍLIO EVENTOS/CONGRESSOS/SEMINÁRIOS/PUBLICAÇÕES/PARTICIPAÇÃO EM COMPETIÇÕES</v>
      </c>
      <c r="I25" t="s">
        <v>1209</v>
      </c>
      <c r="J25" t="s">
        <v>1210</v>
      </c>
      <c r="K25" t="s">
        <v>1211</v>
      </c>
      <c r="L25" t="s">
        <v>1212</v>
      </c>
      <c r="M25" t="s">
        <v>1150</v>
      </c>
      <c r="N25" t="s">
        <v>1189</v>
      </c>
      <c r="O25" t="s">
        <v>119</v>
      </c>
      <c r="P25" s="51" t="str">
        <f t="shared" si="0"/>
        <v>3</v>
      </c>
      <c r="Q25" s="51" t="str">
        <f>IFERROR(VLOOKUP(O25,'Tabelas auxiliares'!$A$224:$E$233,5,FALSE),"")</f>
        <v/>
      </c>
      <c r="R25" s="51" t="str">
        <f>IF(Q25&lt;&gt;"",Q25,IF(P25='Tabelas auxiliares'!$A$237,"CUSTEIO",IF(P25='Tabelas auxiliares'!$A$236,"INVESTIMENTO","")))</f>
        <v>CUSTEIO</v>
      </c>
      <c r="S25" s="44">
        <v>1996</v>
      </c>
    </row>
    <row r="26" spans="1:19" ht="14.45" customHeight="1" x14ac:dyDescent="0.25">
      <c r="A26" t="s">
        <v>1099</v>
      </c>
      <c r="B26" s="73" t="s">
        <v>477</v>
      </c>
      <c r="C26" s="73" t="s">
        <v>1109</v>
      </c>
      <c r="D26" t="s">
        <v>15</v>
      </c>
      <c r="E26" t="s">
        <v>117</v>
      </c>
      <c r="F26" s="51" t="str">
        <f>IF(D26="","",IFERROR(VLOOKUP(D26,'Tabelas auxiliares'!$A$3:$B$61,2,FALSE),"DESCENTRALIZAÇÃO"))</f>
        <v>PROPES - PRÓ-REITORIA DE PESQUISA / CEM</v>
      </c>
      <c r="G26" s="51" t="str">
        <f>IFERROR(VLOOKUP($B26,'Tabelas auxiliares'!$A$65:$C$102,2,FALSE),"")</f>
        <v>Equipamentos - Laboratórios</v>
      </c>
      <c r="H26" s="51" t="str">
        <f>IFERROR(VLOOKUP($B26,'Tabelas auxiliares'!$A$65:$C$102,3,FALSE),"")</f>
        <v>AQUISICAO POR IMPORTACAO / EQUIPAMENTOS NOVOS / MANUTENÇÃO DE EQUIPAMENTOS LABORATORIAIS</v>
      </c>
      <c r="I26" t="s">
        <v>1209</v>
      </c>
      <c r="J26" t="s">
        <v>1213</v>
      </c>
      <c r="K26" t="s">
        <v>1214</v>
      </c>
      <c r="L26" t="s">
        <v>1215</v>
      </c>
      <c r="M26" t="s">
        <v>1150</v>
      </c>
      <c r="N26" t="s">
        <v>1151</v>
      </c>
      <c r="O26" t="s">
        <v>121</v>
      </c>
      <c r="P26" s="51" t="str">
        <f t="shared" si="0"/>
        <v>4</v>
      </c>
      <c r="Q26" s="51" t="str">
        <f>IFERROR(VLOOKUP(O26,'Tabelas auxiliares'!$A$224:$E$233,5,FALSE),"")</f>
        <v/>
      </c>
      <c r="R26" s="51" t="str">
        <f>IF(Q26&lt;&gt;"",Q26,IF(P26='Tabelas auxiliares'!$A$237,"CUSTEIO",IF(P26='Tabelas auxiliares'!$A$236,"INVESTIMENTO","")))</f>
        <v>INVESTIMENTO</v>
      </c>
      <c r="S26" s="44">
        <v>30184.61</v>
      </c>
    </row>
    <row r="27" spans="1:19" ht="14.45" customHeight="1" x14ac:dyDescent="0.25">
      <c r="A27" t="s">
        <v>1099</v>
      </c>
      <c r="B27" s="73" t="s">
        <v>488</v>
      </c>
      <c r="C27" s="73" t="s">
        <v>1110</v>
      </c>
      <c r="D27" t="s">
        <v>83</v>
      </c>
      <c r="E27" t="s">
        <v>117</v>
      </c>
      <c r="F27" s="51" t="str">
        <f>IF(D27="","",IFERROR(VLOOKUP(D27,'Tabelas auxiliares'!$A$3:$B$61,2,FALSE),"DESCENTRALIZAÇÃO"))</f>
        <v>NETEL - NÚCLEO EDUCACIONAL DE TECNOLOGIAS E LÍNGUAS</v>
      </c>
      <c r="G27" s="51" t="str">
        <f>IFERROR(VLOOKUP($B27,'Tabelas auxiliares'!$A$65:$C$102,2,FALSE),"")</f>
        <v>Internacionalização</v>
      </c>
      <c r="H27" s="51" t="str">
        <f>IFERROR(VLOOKUP($B27,'Tabelas auxiliares'!$A$65:$C$102,3,FALSE),"")</f>
        <v>DIÁRIAS INTERNACIONAIS / PASSAGENS AÉREAS INTERNACIONAIS / AUXÍLIO PARA EVENTOS INTERNACIONAIS / INSCRIÇÃO PARA  EVENTOS INTERNACIONAIS / ANUIDADES ARI / ENCARGO DE CURSOS E CONCURSOS ARI</v>
      </c>
      <c r="I27" t="s">
        <v>1216</v>
      </c>
      <c r="J27" t="s">
        <v>1217</v>
      </c>
      <c r="K27" t="s">
        <v>1218</v>
      </c>
      <c r="L27" t="s">
        <v>1219</v>
      </c>
      <c r="M27" t="s">
        <v>120</v>
      </c>
      <c r="N27" t="s">
        <v>1189</v>
      </c>
      <c r="O27" t="s">
        <v>409</v>
      </c>
      <c r="P27" s="51" t="str">
        <f t="shared" si="0"/>
        <v>3</v>
      </c>
      <c r="Q27" s="51" t="str">
        <f>IFERROR(VLOOKUP(O27,'Tabelas auxiliares'!$A$224:$E$233,5,FALSE),"")</f>
        <v/>
      </c>
      <c r="R27" s="51" t="str">
        <f>IF(Q27&lt;&gt;"",Q27,IF(P27='Tabelas auxiliares'!$A$237,"CUSTEIO",IF(P27='Tabelas auxiliares'!$A$236,"INVESTIMENTO","")))</f>
        <v>CUSTEIO</v>
      </c>
      <c r="S27" s="44">
        <v>9900</v>
      </c>
    </row>
    <row r="28" spans="1:19" ht="14.45" customHeight="1" x14ac:dyDescent="0.25">
      <c r="A28" t="s">
        <v>1099</v>
      </c>
      <c r="B28" s="73" t="s">
        <v>499</v>
      </c>
      <c r="C28" s="73">
        <v>20</v>
      </c>
      <c r="D28" t="s">
        <v>15</v>
      </c>
      <c r="E28" t="s">
        <v>117</v>
      </c>
      <c r="F28" s="51" t="str">
        <f>IF(D28="","",IFERROR(VLOOKUP(D28,'Tabelas auxiliares'!$A$3:$B$61,2,FALSE),"DESCENTRALIZAÇÃO"))</f>
        <v>PROPES - PRÓ-REITORIA DE PESQUISA / CEM</v>
      </c>
      <c r="G28" s="51" t="str">
        <f>IFERROR(VLOOKUP($B28,'Tabelas auxiliares'!$A$65:$C$102,2,FALSE),"")</f>
        <v>Materiais didáticos e serviços - Pesquisa</v>
      </c>
      <c r="H28" s="51" t="str">
        <f>IFERROR(VLOOKUP($B28,'Tabelas auxiliares'!$A$65:$C$102,3,FALSE),"")</f>
        <v>VIDRARIAS / MATERIAL DE CONSUMO / MANUTENÇÃO DE EQUIPAMENTOS / REAGENTES QUIMICOS / MATERIAIS E SERVIÇOS DIVERSOS PARA LABORATORIOS / RACAO PARA ANIMAIS / MATERIAIS PESQUISA NÚCLEOS ESTRATÉGICOS / EPIS PARA LABORATÓRIOS</v>
      </c>
      <c r="I28" t="s">
        <v>1220</v>
      </c>
      <c r="J28" t="s">
        <v>1221</v>
      </c>
      <c r="K28" t="s">
        <v>1222</v>
      </c>
      <c r="L28" t="s">
        <v>1223</v>
      </c>
      <c r="M28" t="s">
        <v>1150</v>
      </c>
      <c r="N28" t="s">
        <v>1224</v>
      </c>
      <c r="O28" t="s">
        <v>119</v>
      </c>
      <c r="P28" s="51" t="str">
        <f t="shared" si="0"/>
        <v>3</v>
      </c>
      <c r="Q28" s="51" t="str">
        <f>IFERROR(VLOOKUP(O28,'Tabelas auxiliares'!$A$224:$E$233,5,FALSE),"")</f>
        <v/>
      </c>
      <c r="R28" s="51" t="str">
        <f>IF(Q28&lt;&gt;"",Q28,IF(P28='Tabelas auxiliares'!$A$237,"CUSTEIO",IF(P28='Tabelas auxiliares'!$A$236,"INVESTIMENTO","")))</f>
        <v>CUSTEIO</v>
      </c>
      <c r="S28" s="44">
        <v>18371.34</v>
      </c>
    </row>
    <row r="29" spans="1:19" ht="14.45" customHeight="1" x14ac:dyDescent="0.25">
      <c r="A29" t="s">
        <v>1111</v>
      </c>
      <c r="B29" s="73" t="s">
        <v>443</v>
      </c>
      <c r="C29" s="73" t="s">
        <v>1112</v>
      </c>
      <c r="D29" t="s">
        <v>71</v>
      </c>
      <c r="E29" t="s">
        <v>117</v>
      </c>
      <c r="F29" s="51" t="str">
        <f>IF(D29="","",IFERROR(VLOOKUP(D29,'Tabelas auxiliares'!$A$3:$B$61,2,FALSE),"DESCENTRALIZAÇÃO"))</f>
        <v>ARI - ASSESSORIA DE RELAÇÕES INTERNACIONAIS</v>
      </c>
      <c r="G29" s="51" t="str">
        <f>IFERROR(VLOOKUP($B29,'Tabelas auxiliares'!$A$65:$C$102,2,FALSE),"")</f>
        <v>Administração geral</v>
      </c>
      <c r="H29" s="51" t="str">
        <f>IFERROR(VLOOKUP($B29,'Tabelas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9" t="s">
        <v>1225</v>
      </c>
      <c r="J29" t="s">
        <v>1226</v>
      </c>
      <c r="K29" t="s">
        <v>1227</v>
      </c>
      <c r="L29" t="s">
        <v>1228</v>
      </c>
      <c r="M29" t="s">
        <v>120</v>
      </c>
      <c r="N29" t="s">
        <v>1229</v>
      </c>
      <c r="O29" t="s">
        <v>1230</v>
      </c>
      <c r="P29" s="51" t="str">
        <f t="shared" si="0"/>
        <v>3</v>
      </c>
      <c r="Q29" s="51" t="str">
        <f>IFERROR(VLOOKUP(O29,'Tabelas auxiliares'!$A$224:$E$233,5,FALSE),"")</f>
        <v/>
      </c>
      <c r="R29" s="51" t="str">
        <f>IF(Q29&lt;&gt;"",Q29,IF(P29='Tabelas auxiliares'!$A$237,"CUSTEIO",IF(P29='Tabelas auxiliares'!$A$236,"INVESTIMENTO","")))</f>
        <v>CUSTEIO</v>
      </c>
      <c r="S29" s="44">
        <v>15368.15</v>
      </c>
    </row>
    <row r="30" spans="1:19" ht="14.45" customHeight="1" x14ac:dyDescent="0.25">
      <c r="A30" t="s">
        <v>1111</v>
      </c>
      <c r="B30" s="73" t="s">
        <v>443</v>
      </c>
      <c r="C30" s="73" t="s">
        <v>1112</v>
      </c>
      <c r="D30" t="s">
        <v>73</v>
      </c>
      <c r="E30" t="s">
        <v>117</v>
      </c>
      <c r="F30" s="51" t="str">
        <f>IF(D30="","",IFERROR(VLOOKUP(D30,'Tabelas auxiliares'!$A$3:$B$61,2,FALSE),"DESCENTRALIZAÇÃO"))</f>
        <v>PROPG - PRÓ-REITORIA DE PÓS-GRADUAÇÃO</v>
      </c>
      <c r="G30" s="51" t="str">
        <f>IFERROR(VLOOKUP($B30,'Tabelas auxiliares'!$A$65:$C$102,2,FALSE),"")</f>
        <v>Administração geral</v>
      </c>
      <c r="H30" s="51" t="str">
        <f>IFERROR(VLOOKUP($B30,'Tabelas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30" t="s">
        <v>1142</v>
      </c>
      <c r="J30" t="s">
        <v>1231</v>
      </c>
      <c r="K30" t="s">
        <v>1232</v>
      </c>
      <c r="L30" t="s">
        <v>1233</v>
      </c>
      <c r="M30" t="s">
        <v>120</v>
      </c>
      <c r="N30" t="s">
        <v>1229</v>
      </c>
      <c r="O30" t="s">
        <v>1234</v>
      </c>
      <c r="P30" s="51" t="str">
        <f t="shared" si="0"/>
        <v>3</v>
      </c>
      <c r="Q30" s="51" t="str">
        <f>IFERROR(VLOOKUP(O30,'Tabelas auxiliares'!$A$224:$E$233,5,FALSE),"")</f>
        <v/>
      </c>
      <c r="R30" s="51" t="str">
        <f>IF(Q30&lt;&gt;"",Q30,IF(P30='Tabelas auxiliares'!$A$237,"CUSTEIO",IF(P30='Tabelas auxiliares'!$A$236,"INVESTIMENTO","")))</f>
        <v>CUSTEIO</v>
      </c>
      <c r="S30" s="44">
        <v>1600</v>
      </c>
    </row>
    <row r="31" spans="1:19" ht="14.45" customHeight="1" x14ac:dyDescent="0.25">
      <c r="A31" t="s">
        <v>1111</v>
      </c>
      <c r="B31" s="73" t="s">
        <v>443</v>
      </c>
      <c r="C31" s="73" t="s">
        <v>1112</v>
      </c>
      <c r="D31" t="s">
        <v>83</v>
      </c>
      <c r="E31" t="s">
        <v>117</v>
      </c>
      <c r="F31" s="51" t="str">
        <f>IF(D31="","",IFERROR(VLOOKUP(D31,'Tabelas auxiliares'!$A$3:$B$61,2,FALSE),"DESCENTRALIZAÇÃO"))</f>
        <v>NETEL - NÚCLEO EDUCACIONAL DE TECNOLOGIAS E LÍNGUAS</v>
      </c>
      <c r="G31" s="51" t="str">
        <f>IFERROR(VLOOKUP($B31,'Tabelas auxiliares'!$A$65:$C$102,2,FALSE),"")</f>
        <v>Administração geral</v>
      </c>
      <c r="H31" s="51" t="str">
        <f>IFERROR(VLOOKUP($B31,'Tabelas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31" t="s">
        <v>1142</v>
      </c>
      <c r="J31" t="s">
        <v>1235</v>
      </c>
      <c r="K31" t="s">
        <v>1236</v>
      </c>
      <c r="L31" t="s">
        <v>1237</v>
      </c>
      <c r="M31" t="s">
        <v>120</v>
      </c>
      <c r="N31" t="s">
        <v>1229</v>
      </c>
      <c r="O31" t="s">
        <v>1238</v>
      </c>
      <c r="P31" s="51" t="str">
        <f t="shared" si="0"/>
        <v>3</v>
      </c>
      <c r="Q31" s="51" t="str">
        <f>IFERROR(VLOOKUP(O31,'Tabelas auxiliares'!$A$224:$E$233,5,FALSE),"")</f>
        <v/>
      </c>
      <c r="R31" s="51" t="str">
        <f>IF(Q31&lt;&gt;"",Q31,IF(P31='Tabelas auxiliares'!$A$237,"CUSTEIO",IF(P31='Tabelas auxiliares'!$A$236,"INVESTIMENTO","")))</f>
        <v>CUSTEIO</v>
      </c>
      <c r="S31" s="44">
        <v>2000</v>
      </c>
    </row>
    <row r="32" spans="1:19" ht="14.45" customHeight="1" x14ac:dyDescent="0.25">
      <c r="A32" t="s">
        <v>1111</v>
      </c>
      <c r="B32" s="73" t="s">
        <v>445</v>
      </c>
      <c r="C32" s="73" t="s">
        <v>1112</v>
      </c>
      <c r="D32" t="s">
        <v>35</v>
      </c>
      <c r="E32" t="s">
        <v>117</v>
      </c>
      <c r="F32" s="51" t="str">
        <f>IF(D32="","",IFERROR(VLOOKUP(D32,'Tabelas auxiliares'!$A$3:$B$61,2,FALSE),"DESCENTRALIZAÇÃO"))</f>
        <v>PU - PREFEITURA UNIVERSITÁRIA</v>
      </c>
      <c r="G32" s="51" t="str">
        <f>IFERROR(VLOOKUP($B32,'Tabelas auxiliares'!$A$65:$C$102,2,FALSE),"")</f>
        <v>Água / luz / gás (concessionárias)</v>
      </c>
      <c r="H32" s="51" t="str">
        <f>IFERROR(VLOOKUP($B32,'Tabelas auxiliares'!$A$65:$C$102,3,FALSE),"")</f>
        <v>ÁGUA E ESGOTO / ENERGIA ELÉTRICA / GÁS</v>
      </c>
      <c r="I32" t="s">
        <v>1209</v>
      </c>
      <c r="J32" t="s">
        <v>1239</v>
      </c>
      <c r="K32" t="s">
        <v>1240</v>
      </c>
      <c r="L32" t="s">
        <v>193</v>
      </c>
      <c r="M32" t="s">
        <v>120</v>
      </c>
      <c r="N32" t="s">
        <v>1125</v>
      </c>
      <c r="O32" t="s">
        <v>1241</v>
      </c>
      <c r="P32" s="51" t="str">
        <f t="shared" si="0"/>
        <v>3</v>
      </c>
      <c r="Q32" s="51" t="str">
        <f>IFERROR(VLOOKUP(O32,'Tabelas auxiliares'!$A$224:$E$233,5,FALSE),"")</f>
        <v/>
      </c>
      <c r="R32" s="51" t="str">
        <f>IF(Q32&lt;&gt;"",Q32,IF(P32='Tabelas auxiliares'!$A$237,"CUSTEIO",IF(P32='Tabelas auxiliares'!$A$236,"INVESTIMENTO","")))</f>
        <v>CUSTEIO</v>
      </c>
      <c r="S32" s="44">
        <v>380000</v>
      </c>
    </row>
    <row r="33" spans="1:19" ht="14.45" customHeight="1" x14ac:dyDescent="0.25">
      <c r="A33" t="s">
        <v>1111</v>
      </c>
      <c r="B33" s="73" t="s">
        <v>465</v>
      </c>
      <c r="C33" s="73" t="s">
        <v>1112</v>
      </c>
      <c r="D33" t="s">
        <v>75</v>
      </c>
      <c r="E33" t="s">
        <v>117</v>
      </c>
      <c r="F33" s="51" t="str">
        <f>IF(D33="","",IFERROR(VLOOKUP(D33,'Tabelas auxiliares'!$A$3:$B$61,2,FALSE),"DESCENTRALIZAÇÃO"))</f>
        <v>BIBLIOTECA</v>
      </c>
      <c r="G33" s="51" t="str">
        <f>IFERROR(VLOOKUP($B33,'Tabelas auxiliares'!$A$65:$C$102,2,FALSE),"")</f>
        <v>Acervo bibliográfico</v>
      </c>
      <c r="H33" s="51" t="str">
        <f>IFERROR(VLOOKUP($B33,'Tabelas auxiliares'!$A$65:$C$102,3,FALSE),"")</f>
        <v>LIVROS / ASSINATURA DE JORNAIS E REVISTAS / PERIÓDICOS / BASES ACADÊMICAS/ENCADERNAÇÃO E REENCADERNAÇÃO DE LIVROS DO ACERVO</v>
      </c>
      <c r="I33" t="s">
        <v>1242</v>
      </c>
      <c r="J33" t="s">
        <v>1243</v>
      </c>
      <c r="K33" t="s">
        <v>1244</v>
      </c>
      <c r="L33" t="s">
        <v>1245</v>
      </c>
      <c r="M33" t="s">
        <v>120</v>
      </c>
      <c r="N33" t="s">
        <v>1125</v>
      </c>
      <c r="O33" t="s">
        <v>119</v>
      </c>
      <c r="P33" s="51" t="str">
        <f t="shared" si="0"/>
        <v>3</v>
      </c>
      <c r="Q33" s="51" t="str">
        <f>IFERROR(VLOOKUP(O33,'Tabelas auxiliares'!$A$224:$E$233,5,FALSE),"")</f>
        <v/>
      </c>
      <c r="R33" s="51" t="str">
        <f>IF(Q33&lt;&gt;"",Q33,IF(P33='Tabelas auxiliares'!$A$237,"CUSTEIO",IF(P33='Tabelas auxiliares'!$A$236,"INVESTIMENTO","")))</f>
        <v>CUSTEIO</v>
      </c>
      <c r="S33" s="44">
        <v>1500</v>
      </c>
    </row>
    <row r="34" spans="1:19" ht="14.45" customHeight="1" x14ac:dyDescent="0.25">
      <c r="A34" t="s">
        <v>1111</v>
      </c>
      <c r="B34" s="73" t="s">
        <v>465</v>
      </c>
      <c r="C34" s="73" t="s">
        <v>1112</v>
      </c>
      <c r="D34" t="s">
        <v>75</v>
      </c>
      <c r="E34" t="s">
        <v>117</v>
      </c>
      <c r="F34" s="51" t="str">
        <f>IF(D34="","",IFERROR(VLOOKUP(D34,'Tabelas auxiliares'!$A$3:$B$61,2,FALSE),"DESCENTRALIZAÇÃO"))</f>
        <v>BIBLIOTECA</v>
      </c>
      <c r="G34" s="51" t="str">
        <f>IFERROR(VLOOKUP($B34,'Tabelas auxiliares'!$A$65:$C$102,2,FALSE),"")</f>
        <v>Acervo bibliográfico</v>
      </c>
      <c r="H34" s="51" t="str">
        <f>IFERROR(VLOOKUP($B34,'Tabelas auxiliares'!$A$65:$C$102,3,FALSE),"")</f>
        <v>LIVROS / ASSINATURA DE JORNAIS E REVISTAS / PERIÓDICOS / BASES ACADÊMICAS/ENCADERNAÇÃO E REENCADERNAÇÃO DE LIVROS DO ACERVO</v>
      </c>
      <c r="I34" t="s">
        <v>1246</v>
      </c>
      <c r="J34" t="s">
        <v>1247</v>
      </c>
      <c r="K34" t="s">
        <v>1248</v>
      </c>
      <c r="L34" t="s">
        <v>1249</v>
      </c>
      <c r="M34" t="s">
        <v>120</v>
      </c>
      <c r="N34" t="s">
        <v>1134</v>
      </c>
      <c r="O34" t="s">
        <v>119</v>
      </c>
      <c r="P34" s="51" t="str">
        <f t="shared" si="0"/>
        <v>3</v>
      </c>
      <c r="Q34" s="51" t="str">
        <f>IFERROR(VLOOKUP(O34,'Tabelas auxiliares'!$A$224:$E$233,5,FALSE),"")</f>
        <v/>
      </c>
      <c r="R34" s="51" t="str">
        <f>IF(Q34&lt;&gt;"",Q34,IF(P34='Tabelas auxiliares'!$A$237,"CUSTEIO",IF(P34='Tabelas auxiliares'!$A$236,"INVESTIMENTO","")))</f>
        <v>CUSTEIO</v>
      </c>
      <c r="S34" s="44">
        <v>17520</v>
      </c>
    </row>
    <row r="35" spans="1:19" x14ac:dyDescent="0.25">
      <c r="A35" t="s">
        <v>1111</v>
      </c>
      <c r="B35" t="s">
        <v>465</v>
      </c>
      <c r="C35" t="s">
        <v>1112</v>
      </c>
      <c r="D35" t="s">
        <v>75</v>
      </c>
      <c r="E35" t="s">
        <v>117</v>
      </c>
      <c r="F35" s="51" t="str">
        <f>IF(D35="","",IFERROR(VLOOKUP(D35,'Tabelas auxiliares'!$A$3:$B$61,2,FALSE),"DESCENTRALIZAÇÃO"))</f>
        <v>BIBLIOTECA</v>
      </c>
      <c r="G35" s="51" t="str">
        <f>IFERROR(VLOOKUP($B35,'Tabelas auxiliares'!$A$65:$C$102,2,FALSE),"")</f>
        <v>Acervo bibliográfico</v>
      </c>
      <c r="H35" s="51" t="str">
        <f>IFERROR(VLOOKUP($B35,'Tabelas auxiliares'!$A$65:$C$102,3,FALSE),"")</f>
        <v>LIVROS / ASSINATURA DE JORNAIS E REVISTAS / PERIÓDICOS / BASES ACADÊMICAS/ENCADERNAÇÃO E REENCADERNAÇÃO DE LIVROS DO ACERVO</v>
      </c>
      <c r="I35" t="s">
        <v>1250</v>
      </c>
      <c r="J35" t="s">
        <v>1251</v>
      </c>
      <c r="K35" t="s">
        <v>1252</v>
      </c>
      <c r="L35" t="s">
        <v>1253</v>
      </c>
      <c r="M35" t="s">
        <v>120</v>
      </c>
      <c r="N35" t="s">
        <v>1151</v>
      </c>
      <c r="O35" t="s">
        <v>121</v>
      </c>
      <c r="P35" s="51" t="str">
        <f t="shared" si="0"/>
        <v>4</v>
      </c>
      <c r="Q35" s="51" t="str">
        <f>IFERROR(VLOOKUP(O35,'Tabelas auxiliares'!$A$224:$E$233,5,FALSE),"")</f>
        <v/>
      </c>
      <c r="R35" s="51" t="str">
        <f>IF(Q35&lt;&gt;"",Q35,IF(P35='Tabelas auxiliares'!$A$237,"CUSTEIO",IF(P35='Tabelas auxiliares'!$A$236,"INVESTIMENTO","")))</f>
        <v>INVESTIMENTO</v>
      </c>
      <c r="S35" s="44">
        <v>4513</v>
      </c>
    </row>
    <row r="36" spans="1:19" x14ac:dyDescent="0.25">
      <c r="A36" t="s">
        <v>1111</v>
      </c>
      <c r="B36" t="s">
        <v>465</v>
      </c>
      <c r="C36" t="s">
        <v>1112</v>
      </c>
      <c r="D36" t="s">
        <v>75</v>
      </c>
      <c r="E36" t="s">
        <v>117</v>
      </c>
      <c r="F36" s="51" t="str">
        <f>IF(D36="","",IFERROR(VLOOKUP(D36,'Tabelas auxiliares'!$A$3:$B$61,2,FALSE),"DESCENTRALIZAÇÃO"))</f>
        <v>BIBLIOTECA</v>
      </c>
      <c r="G36" s="51" t="str">
        <f>IFERROR(VLOOKUP($B36,'Tabelas auxiliares'!$A$65:$C$102,2,FALSE),"")</f>
        <v>Acervo bibliográfico</v>
      </c>
      <c r="H36" s="51" t="str">
        <f>IFERROR(VLOOKUP($B36,'Tabelas auxiliares'!$A$65:$C$102,3,FALSE),"")</f>
        <v>LIVROS / ASSINATURA DE JORNAIS E REVISTAS / PERIÓDICOS / BASES ACADÊMICAS/ENCADERNAÇÃO E REENCADERNAÇÃO DE LIVROS DO ACERVO</v>
      </c>
      <c r="I36" t="s">
        <v>1254</v>
      </c>
      <c r="J36" t="s">
        <v>1247</v>
      </c>
      <c r="K36" t="s">
        <v>1255</v>
      </c>
      <c r="L36" t="s">
        <v>1249</v>
      </c>
      <c r="M36" t="s">
        <v>120</v>
      </c>
      <c r="N36" t="s">
        <v>1134</v>
      </c>
      <c r="O36" t="s">
        <v>119</v>
      </c>
      <c r="P36" s="51" t="str">
        <f t="shared" si="0"/>
        <v>3</v>
      </c>
      <c r="Q36" s="51" t="str">
        <f>IFERROR(VLOOKUP(O36,'Tabelas auxiliares'!$A$224:$E$233,5,FALSE),"")</f>
        <v/>
      </c>
      <c r="R36" s="51" t="str">
        <f>IF(Q36&lt;&gt;"",Q36,IF(P36='Tabelas auxiliares'!$A$237,"CUSTEIO",IF(P36='Tabelas auxiliares'!$A$236,"INVESTIMENTO","")))</f>
        <v>CUSTEIO</v>
      </c>
      <c r="S36" s="44">
        <v>987.1</v>
      </c>
    </row>
    <row r="37" spans="1:19" x14ac:dyDescent="0.25">
      <c r="A37" t="s">
        <v>1111</v>
      </c>
      <c r="B37" t="s">
        <v>465</v>
      </c>
      <c r="C37" t="s">
        <v>1112</v>
      </c>
      <c r="D37" t="s">
        <v>75</v>
      </c>
      <c r="E37" t="s">
        <v>117</v>
      </c>
      <c r="F37" s="51" t="str">
        <f>IF(D37="","",IFERROR(VLOOKUP(D37,'Tabelas auxiliares'!$A$3:$B$61,2,FALSE),"DESCENTRALIZAÇÃO"))</f>
        <v>BIBLIOTECA</v>
      </c>
      <c r="G37" s="51" t="str">
        <f>IFERROR(VLOOKUP($B37,'Tabelas auxiliares'!$A$65:$C$102,2,FALSE),"")</f>
        <v>Acervo bibliográfico</v>
      </c>
      <c r="H37" s="51" t="str">
        <f>IFERROR(VLOOKUP($B37,'Tabelas auxiliares'!$A$65:$C$102,3,FALSE),"")</f>
        <v>LIVROS / ASSINATURA DE JORNAIS E REVISTAS / PERIÓDICOS / BASES ACADÊMICAS/ENCADERNAÇÃO E REENCADERNAÇÃO DE LIVROS DO ACERVO</v>
      </c>
      <c r="I37" t="s">
        <v>1254</v>
      </c>
      <c r="J37" t="s">
        <v>1247</v>
      </c>
      <c r="K37" t="s">
        <v>1256</v>
      </c>
      <c r="L37" t="s">
        <v>1249</v>
      </c>
      <c r="M37" t="s">
        <v>1150</v>
      </c>
      <c r="N37" t="s">
        <v>1134</v>
      </c>
      <c r="O37" t="s">
        <v>119</v>
      </c>
      <c r="P37" s="51" t="str">
        <f t="shared" si="0"/>
        <v>3</v>
      </c>
      <c r="Q37" s="51" t="str">
        <f>IFERROR(VLOOKUP(O37,'Tabelas auxiliares'!$A$224:$E$233,5,FALSE),"")</f>
        <v/>
      </c>
      <c r="R37" s="51" t="str">
        <f>IF(Q37&lt;&gt;"",Q37,IF(P37='Tabelas auxiliares'!$A$237,"CUSTEIO",IF(P37='Tabelas auxiliares'!$A$236,"INVESTIMENTO","")))</f>
        <v>CUSTEIO</v>
      </c>
      <c r="S37" s="44">
        <v>2192.9</v>
      </c>
    </row>
    <row r="38" spans="1:19" x14ac:dyDescent="0.25">
      <c r="A38" t="s">
        <v>1111</v>
      </c>
      <c r="B38" t="s">
        <v>465</v>
      </c>
      <c r="C38" t="s">
        <v>1112</v>
      </c>
      <c r="D38" t="s">
        <v>75</v>
      </c>
      <c r="E38" t="s">
        <v>117</v>
      </c>
      <c r="F38" s="51" t="str">
        <f>IF(D38="","",IFERROR(VLOOKUP(D38,'Tabelas auxiliares'!$A$3:$B$61,2,FALSE),"DESCENTRALIZAÇÃO"))</f>
        <v>BIBLIOTECA</v>
      </c>
      <c r="G38" s="51" t="str">
        <f>IFERROR(VLOOKUP($B38,'Tabelas auxiliares'!$A$65:$C$102,2,FALSE),"")</f>
        <v>Acervo bibliográfico</v>
      </c>
      <c r="H38" s="51" t="str">
        <f>IFERROR(VLOOKUP($B38,'Tabelas auxiliares'!$A$65:$C$102,3,FALSE),"")</f>
        <v>LIVROS / ASSINATURA DE JORNAIS E REVISTAS / PERIÓDICOS / BASES ACADÊMICAS/ENCADERNAÇÃO E REENCADERNAÇÃO DE LIVROS DO ACERVO</v>
      </c>
      <c r="I38" t="s">
        <v>1254</v>
      </c>
      <c r="J38" t="s">
        <v>1257</v>
      </c>
      <c r="K38" t="s">
        <v>1258</v>
      </c>
      <c r="L38" t="s">
        <v>1259</v>
      </c>
      <c r="M38" t="s">
        <v>120</v>
      </c>
      <c r="N38" t="s">
        <v>1125</v>
      </c>
      <c r="O38" t="s">
        <v>1260</v>
      </c>
      <c r="P38" s="51" t="str">
        <f t="shared" si="0"/>
        <v>3</v>
      </c>
      <c r="Q38" s="51" t="str">
        <f>IFERROR(VLOOKUP(O38,'Tabelas auxiliares'!$A$224:$E$233,5,FALSE),"")</f>
        <v/>
      </c>
      <c r="R38" s="51" t="str">
        <f>IF(Q38&lt;&gt;"",Q38,IF(P38='Tabelas auxiliares'!$A$237,"CUSTEIO",IF(P38='Tabelas auxiliares'!$A$236,"INVESTIMENTO","")))</f>
        <v>CUSTEIO</v>
      </c>
      <c r="S38" s="44">
        <v>40047.9</v>
      </c>
    </row>
    <row r="39" spans="1:19" x14ac:dyDescent="0.25">
      <c r="A39" t="s">
        <v>1111</v>
      </c>
      <c r="B39" t="s">
        <v>465</v>
      </c>
      <c r="C39" t="s">
        <v>1112</v>
      </c>
      <c r="D39" t="s">
        <v>75</v>
      </c>
      <c r="E39" t="s">
        <v>117</v>
      </c>
      <c r="F39" s="51" t="str">
        <f>IF(D39="","",IFERROR(VLOOKUP(D39,'Tabelas auxiliares'!$A$3:$B$61,2,FALSE),"DESCENTRALIZAÇÃO"))</f>
        <v>BIBLIOTECA</v>
      </c>
      <c r="G39" s="51" t="str">
        <f>IFERROR(VLOOKUP($B39,'Tabelas auxiliares'!$A$65:$C$102,2,FALSE),"")</f>
        <v>Acervo bibliográfico</v>
      </c>
      <c r="H39" s="51" t="str">
        <f>IFERROR(VLOOKUP($B39,'Tabelas auxiliares'!$A$65:$C$102,3,FALSE),"")</f>
        <v>LIVROS / ASSINATURA DE JORNAIS E REVISTAS / PERIÓDICOS / BASES ACADÊMICAS/ENCADERNAÇÃO E REENCADERNAÇÃO DE LIVROS DO ACERVO</v>
      </c>
      <c r="I39" t="s">
        <v>1261</v>
      </c>
      <c r="J39" t="s">
        <v>1262</v>
      </c>
      <c r="K39" t="s">
        <v>1263</v>
      </c>
      <c r="L39" t="s">
        <v>1264</v>
      </c>
      <c r="M39" t="s">
        <v>1150</v>
      </c>
      <c r="N39" t="s">
        <v>1125</v>
      </c>
      <c r="O39" t="s">
        <v>119</v>
      </c>
      <c r="P39" s="51" t="str">
        <f t="shared" si="0"/>
        <v>3</v>
      </c>
      <c r="Q39" s="51" t="str">
        <f>IFERROR(VLOOKUP(O39,'Tabelas auxiliares'!$A$224:$E$233,5,FALSE),"")</f>
        <v/>
      </c>
      <c r="R39" s="51" t="str">
        <f>IF(Q39&lt;&gt;"",Q39,IF(P39='Tabelas auxiliares'!$A$237,"CUSTEIO",IF(P39='Tabelas auxiliares'!$A$236,"INVESTIMENTO","")))</f>
        <v>CUSTEIO</v>
      </c>
      <c r="S39" s="44">
        <v>409552.76</v>
      </c>
    </row>
    <row r="40" spans="1:19" x14ac:dyDescent="0.25">
      <c r="A40" t="s">
        <v>1111</v>
      </c>
      <c r="B40" t="s">
        <v>465</v>
      </c>
      <c r="C40" t="s">
        <v>1113</v>
      </c>
      <c r="D40" t="s">
        <v>75</v>
      </c>
      <c r="E40" t="s">
        <v>117</v>
      </c>
      <c r="F40" s="51" t="str">
        <f>IF(D40="","",IFERROR(VLOOKUP(D40,'Tabelas auxiliares'!$A$3:$B$61,2,FALSE),"DESCENTRALIZAÇÃO"))</f>
        <v>BIBLIOTECA</v>
      </c>
      <c r="G40" s="51" t="str">
        <f>IFERROR(VLOOKUP($B40,'Tabelas auxiliares'!$A$65:$C$102,2,FALSE),"")</f>
        <v>Acervo bibliográfico</v>
      </c>
      <c r="H40" s="51" t="str">
        <f>IFERROR(VLOOKUP($B40,'Tabelas auxiliares'!$A$65:$C$102,3,FALSE),"")</f>
        <v>LIVROS / ASSINATURA DE JORNAIS E REVISTAS / PERIÓDICOS / BASES ACADÊMICAS/ENCADERNAÇÃO E REENCADERNAÇÃO DE LIVROS DO ACERVO</v>
      </c>
      <c r="I40" t="s">
        <v>1265</v>
      </c>
      <c r="J40" t="s">
        <v>1266</v>
      </c>
      <c r="K40" t="s">
        <v>1267</v>
      </c>
      <c r="L40" t="s">
        <v>1268</v>
      </c>
      <c r="M40" t="s">
        <v>120</v>
      </c>
      <c r="N40" t="s">
        <v>1151</v>
      </c>
      <c r="O40" t="s">
        <v>121</v>
      </c>
      <c r="P40" s="51" t="str">
        <f t="shared" si="0"/>
        <v>4</v>
      </c>
      <c r="Q40" s="51" t="str">
        <f>IFERROR(VLOOKUP(O40,'Tabelas auxiliares'!$A$224:$E$233,5,FALSE),"")</f>
        <v/>
      </c>
      <c r="R40" s="51" t="str">
        <f>IF(Q40&lt;&gt;"",Q40,IF(P40='Tabelas auxiliares'!$A$237,"CUSTEIO",IF(P40='Tabelas auxiliares'!$A$236,"INVESTIMENTO","")))</f>
        <v>INVESTIMENTO</v>
      </c>
      <c r="S40" s="44">
        <v>27298.5</v>
      </c>
    </row>
    <row r="41" spans="1:19" x14ac:dyDescent="0.25">
      <c r="A41" t="s">
        <v>1111</v>
      </c>
      <c r="B41" t="s">
        <v>471</v>
      </c>
      <c r="C41" t="s">
        <v>1112</v>
      </c>
      <c r="D41" t="s">
        <v>88</v>
      </c>
      <c r="E41" t="s">
        <v>117</v>
      </c>
      <c r="F41" s="51" t="str">
        <f>IF(D41="","",IFERROR(VLOOKUP(D41,'Tabelas auxiliares'!$A$3:$B$61,2,FALSE),"DESCENTRALIZAÇÃO"))</f>
        <v>SUGEPE - SUPERINTENDÊNCIA DE GESTÃO DE PESSOAS</v>
      </c>
      <c r="G41" s="51" t="str">
        <f>IFERROR(VLOOKUP($B41,'Tabelas auxiliares'!$A$65:$C$102,2,FALSE),"")</f>
        <v>Cursos e concursos</v>
      </c>
      <c r="H41" s="51" t="str">
        <f>IFERROR(VLOOKUP($B41,'Tabelas auxiliares'!$A$65:$C$102,3,FALSE),"")</f>
        <v>FOLHA DE PAGAMENTO (ENCARGOS DE CURSO E CONCURSO)</v>
      </c>
      <c r="I41" t="s">
        <v>1269</v>
      </c>
      <c r="J41" t="s">
        <v>1270</v>
      </c>
      <c r="K41" t="s">
        <v>1271</v>
      </c>
      <c r="L41" t="s">
        <v>1272</v>
      </c>
      <c r="M41" t="s">
        <v>120</v>
      </c>
      <c r="N41" t="s">
        <v>1224</v>
      </c>
      <c r="O41" t="s">
        <v>119</v>
      </c>
      <c r="P41" s="51" t="str">
        <f t="shared" si="0"/>
        <v>3</v>
      </c>
      <c r="Q41" s="51" t="str">
        <f>IFERROR(VLOOKUP(O41,'Tabelas auxiliares'!$A$224:$E$233,5,FALSE),"")</f>
        <v/>
      </c>
      <c r="R41" s="51" t="str">
        <f>IF(Q41&lt;&gt;"",Q41,IF(P41='Tabelas auxiliares'!$A$237,"CUSTEIO",IF(P41='Tabelas auxiliares'!$A$236,"INVESTIMENTO","")))</f>
        <v>CUSTEIO</v>
      </c>
      <c r="S41" s="44">
        <v>12000</v>
      </c>
    </row>
    <row r="42" spans="1:19" x14ac:dyDescent="0.25">
      <c r="A42" t="s">
        <v>1111</v>
      </c>
      <c r="B42" t="s">
        <v>537</v>
      </c>
      <c r="C42" t="s">
        <v>1112</v>
      </c>
      <c r="D42" t="s">
        <v>55</v>
      </c>
      <c r="E42" t="s">
        <v>117</v>
      </c>
      <c r="F42" s="51" t="str">
        <f>IF(D42="","",IFERROR(VLOOKUP(D42,'Tabelas auxiliares'!$A$3:$B$61,2,FALSE),"DESCENTRALIZAÇÃO"))</f>
        <v>PROEC - PRÓ-REITORIA DE EXTENSÃO E CULTURA</v>
      </c>
      <c r="G42" s="51" t="str">
        <f>IFERROR(VLOOKUP($B42,'Tabelas auxiliares'!$A$65:$C$102,2,FALSE),"")</f>
        <v>Convênios</v>
      </c>
      <c r="H42" s="51" t="str">
        <f>IFERROR(VLOOKUP($B42,'Tabelas auxiliares'!$A$65:$C$102,3,FALSE),"")</f>
        <v>BOLSA CONVENIOS / PARCERIAS ACIC / FUNDAÇÃO DE APOIO</v>
      </c>
      <c r="I42" t="s">
        <v>1273</v>
      </c>
      <c r="J42" t="s">
        <v>1274</v>
      </c>
      <c r="K42" t="s">
        <v>1275</v>
      </c>
      <c r="L42" t="s">
        <v>1276</v>
      </c>
      <c r="M42" t="s">
        <v>120</v>
      </c>
      <c r="N42" t="s">
        <v>1125</v>
      </c>
      <c r="O42" t="s">
        <v>1260</v>
      </c>
      <c r="P42" s="51" t="str">
        <f t="shared" si="0"/>
        <v>3</v>
      </c>
      <c r="Q42" s="51" t="str">
        <f>IFERROR(VLOOKUP(O42,'Tabelas auxiliares'!$A$224:$E$233,5,FALSE),"")</f>
        <v/>
      </c>
      <c r="R42" s="51" t="str">
        <f>IF(Q42&lt;&gt;"",Q42,IF(P42='Tabelas auxiliares'!$A$237,"CUSTEIO",IF(P42='Tabelas auxiliares'!$A$236,"INVESTIMENTO","")))</f>
        <v>CUSTEIO</v>
      </c>
      <c r="S42" s="44">
        <v>400000</v>
      </c>
    </row>
    <row r="43" spans="1:19" x14ac:dyDescent="0.25">
      <c r="A43" t="s">
        <v>1111</v>
      </c>
      <c r="B43" t="s">
        <v>1114</v>
      </c>
      <c r="C43" t="s">
        <v>1112</v>
      </c>
      <c r="D43" t="s">
        <v>27</v>
      </c>
      <c r="E43" t="s">
        <v>117</v>
      </c>
      <c r="F43" s="51" t="str">
        <f>IF(D43="","",IFERROR(VLOOKUP(D43,'Tabelas auxiliares'!$A$3:$B$61,2,FALSE),"DESCENTRALIZAÇÃO"))</f>
        <v>ACI - ASSESSORIA DE COMUNICAÇÃO E IMPRENSA</v>
      </c>
      <c r="G43" s="51" t="str">
        <f>IFERROR(VLOOKUP($B43,'Tabelas auxiliares'!$A$65:$C$102,2,FALSE),"")</f>
        <v/>
      </c>
      <c r="H43" s="51" t="str">
        <f>IFERROR(VLOOKUP($B43,'Tabelas auxiliares'!$A$65:$C$102,3,FALSE),"")</f>
        <v/>
      </c>
      <c r="I43" t="s">
        <v>1146</v>
      </c>
      <c r="J43" t="s">
        <v>1277</v>
      </c>
      <c r="K43" t="s">
        <v>1278</v>
      </c>
      <c r="L43" t="s">
        <v>1279</v>
      </c>
      <c r="M43" t="s">
        <v>120</v>
      </c>
      <c r="N43" t="s">
        <v>1125</v>
      </c>
      <c r="O43" t="s">
        <v>119</v>
      </c>
      <c r="P43" s="51" t="str">
        <f t="shared" si="0"/>
        <v>3</v>
      </c>
      <c r="Q43" s="51" t="str">
        <f>IFERROR(VLOOKUP(O43,'Tabelas auxiliares'!$A$224:$E$233,5,FALSE),"")</f>
        <v/>
      </c>
      <c r="R43" s="51" t="str">
        <f>IF(Q43&lt;&gt;"",Q43,IF(P43='Tabelas auxiliares'!$A$237,"CUSTEIO",IF(P43='Tabelas auxiliares'!$A$236,"INVESTIMENTO","")))</f>
        <v>CUSTEIO</v>
      </c>
      <c r="S43" s="44">
        <v>23457.96</v>
      </c>
    </row>
    <row r="44" spans="1:19" x14ac:dyDescent="0.25">
      <c r="A44" t="s">
        <v>1111</v>
      </c>
      <c r="B44" t="s">
        <v>1114</v>
      </c>
      <c r="C44" t="s">
        <v>1112</v>
      </c>
      <c r="D44" t="s">
        <v>31</v>
      </c>
      <c r="E44" t="s">
        <v>117</v>
      </c>
      <c r="F44" s="51" t="str">
        <f>IF(D44="","",IFERROR(VLOOKUP(D44,'Tabelas auxiliares'!$A$3:$B$61,2,FALSE),"DESCENTRALIZAÇÃO"))</f>
        <v>ACI - SERVIÇOS GRÁFICOS * D.U.C</v>
      </c>
      <c r="G44" s="51" t="str">
        <f>IFERROR(VLOOKUP($B44,'Tabelas auxiliares'!$A$65:$C$102,2,FALSE),"")</f>
        <v/>
      </c>
      <c r="H44" s="51" t="str">
        <f>IFERROR(VLOOKUP($B44,'Tabelas auxiliares'!$A$65:$C$102,3,FALSE),"")</f>
        <v/>
      </c>
      <c r="I44" t="s">
        <v>1280</v>
      </c>
      <c r="J44" t="s">
        <v>1281</v>
      </c>
      <c r="K44" t="s">
        <v>1282</v>
      </c>
      <c r="L44" t="s">
        <v>1283</v>
      </c>
      <c r="M44" t="s">
        <v>120</v>
      </c>
      <c r="N44" t="s">
        <v>1125</v>
      </c>
      <c r="O44" t="s">
        <v>119</v>
      </c>
      <c r="P44" s="51" t="str">
        <f t="shared" ref="P44:P67" si="1">LEFT(N44,1)</f>
        <v>3</v>
      </c>
      <c r="Q44" s="51" t="str">
        <f>IFERROR(VLOOKUP(O44,'Tabelas auxiliares'!$A$224:$E$233,5,FALSE),"")</f>
        <v/>
      </c>
      <c r="R44" s="51" t="str">
        <f>IF(Q44&lt;&gt;"",Q44,IF(P44='Tabelas auxiliares'!$A$237,"CUSTEIO",IF(P44='Tabelas auxiliares'!$A$236,"INVESTIMENTO","")))</f>
        <v>CUSTEIO</v>
      </c>
      <c r="S44" s="44">
        <v>30000</v>
      </c>
    </row>
    <row r="45" spans="1:19" x14ac:dyDescent="0.25">
      <c r="A45" t="s">
        <v>1111</v>
      </c>
      <c r="B45" t="s">
        <v>1114</v>
      </c>
      <c r="C45" t="s">
        <v>1112</v>
      </c>
      <c r="D45" t="s">
        <v>31</v>
      </c>
      <c r="E45" t="s">
        <v>117</v>
      </c>
      <c r="F45" s="51" t="str">
        <f>IF(D45="","",IFERROR(VLOOKUP(D45,'Tabelas auxiliares'!$A$3:$B$61,2,FALSE),"DESCENTRALIZAÇÃO"))</f>
        <v>ACI - SERVIÇOS GRÁFICOS * D.U.C</v>
      </c>
      <c r="G45" s="51" t="str">
        <f>IFERROR(VLOOKUP($B45,'Tabelas auxiliares'!$A$65:$C$102,2,FALSE),"")</f>
        <v/>
      </c>
      <c r="H45" s="51" t="str">
        <f>IFERROR(VLOOKUP($B45,'Tabelas auxiliares'!$A$65:$C$102,3,FALSE),"")</f>
        <v/>
      </c>
      <c r="I45" t="s">
        <v>1284</v>
      </c>
      <c r="J45" t="s">
        <v>1285</v>
      </c>
      <c r="K45" t="s">
        <v>1286</v>
      </c>
      <c r="L45" t="s">
        <v>1287</v>
      </c>
      <c r="M45" t="s">
        <v>120</v>
      </c>
      <c r="N45" t="s">
        <v>1134</v>
      </c>
      <c r="O45" t="s">
        <v>119</v>
      </c>
      <c r="P45" s="51" t="str">
        <f t="shared" si="1"/>
        <v>3</v>
      </c>
      <c r="Q45" s="51" t="str">
        <f>IFERROR(VLOOKUP(O45,'Tabelas auxiliares'!$A$224:$E$233,5,FALSE),"")</f>
        <v/>
      </c>
      <c r="R45" s="51" t="str">
        <f>IF(Q45&lt;&gt;"",Q45,IF(P45='Tabelas auxiliares'!$A$237,"CUSTEIO",IF(P45='Tabelas auxiliares'!$A$236,"INVESTIMENTO","")))</f>
        <v>CUSTEIO</v>
      </c>
      <c r="S45" s="44">
        <v>22903.8</v>
      </c>
    </row>
    <row r="46" spans="1:19" x14ac:dyDescent="0.25">
      <c r="A46" t="s">
        <v>1111</v>
      </c>
      <c r="B46" t="s">
        <v>474</v>
      </c>
      <c r="C46" t="s">
        <v>1112</v>
      </c>
      <c r="D46" t="s">
        <v>158</v>
      </c>
      <c r="E46" t="s">
        <v>117</v>
      </c>
      <c r="F46" s="51" t="str">
        <f>IF(D46="","",IFERROR(VLOOKUP(D46,'Tabelas auxiliares'!$A$3:$B$61,2,FALSE),"DESCENTRALIZAÇÃO"))</f>
        <v>PU - MOBILIÁRIOS * D.U.C</v>
      </c>
      <c r="G46" s="51" t="str">
        <f>IFERROR(VLOOKUP($B46,'Tabelas auxiliares'!$A$65:$C$102,2,FALSE),"")</f>
        <v>Equipamentos - Áreas comuns</v>
      </c>
      <c r="H46" s="51" t="str">
        <f>IFERROR(VLOOKUP($B46,'Tabelas auxiliares'!$A$65:$C$102,3,FALSE),"")</f>
        <v>MOBILIÁRIO / LINHA BRANCA / QUADROS DE AVISO / DISPLAYS / VENTILADORES / BEBEDOUROS / EQUIPAMENTO DE SOM / PROJETORES / CORTINAS E PERSIANAS/DRONER</v>
      </c>
      <c r="I46" t="s">
        <v>1288</v>
      </c>
      <c r="J46" t="s">
        <v>1289</v>
      </c>
      <c r="K46" t="s">
        <v>1290</v>
      </c>
      <c r="L46" t="s">
        <v>1291</v>
      </c>
      <c r="M46" t="s">
        <v>120</v>
      </c>
      <c r="N46" t="s">
        <v>1151</v>
      </c>
      <c r="O46" t="s">
        <v>121</v>
      </c>
      <c r="P46" s="51" t="str">
        <f t="shared" si="1"/>
        <v>4</v>
      </c>
      <c r="Q46" s="51" t="str">
        <f>IFERROR(VLOOKUP(O46,'Tabelas auxiliares'!$A$224:$E$233,5,FALSE),"")</f>
        <v/>
      </c>
      <c r="R46" s="51" t="str">
        <f>IF(Q46&lt;&gt;"",Q46,IF(P46='Tabelas auxiliares'!$A$237,"CUSTEIO",IF(P46='Tabelas auxiliares'!$A$236,"INVESTIMENTO","")))</f>
        <v>INVESTIMENTO</v>
      </c>
      <c r="S46" s="44">
        <v>4121.0200000000004</v>
      </c>
    </row>
    <row r="47" spans="1:19" x14ac:dyDescent="0.25">
      <c r="A47" t="s">
        <v>1111</v>
      </c>
      <c r="B47" t="s">
        <v>474</v>
      </c>
      <c r="C47" t="s">
        <v>1112</v>
      </c>
      <c r="D47" t="s">
        <v>158</v>
      </c>
      <c r="E47" t="s">
        <v>117</v>
      </c>
      <c r="F47" s="51" t="str">
        <f>IF(D47="","",IFERROR(VLOOKUP(D47,'Tabelas auxiliares'!$A$3:$B$61,2,FALSE),"DESCENTRALIZAÇÃO"))</f>
        <v>PU - MOBILIÁRIOS * D.U.C</v>
      </c>
      <c r="G47" s="51" t="str">
        <f>IFERROR(VLOOKUP($B47,'Tabelas auxiliares'!$A$65:$C$102,2,FALSE),"")</f>
        <v>Equipamentos - Áreas comuns</v>
      </c>
      <c r="H47" s="51" t="str">
        <f>IFERROR(VLOOKUP($B47,'Tabelas auxiliares'!$A$65:$C$102,3,FALSE),"")</f>
        <v>MOBILIÁRIO / LINHA BRANCA / QUADROS DE AVISO / DISPLAYS / VENTILADORES / BEBEDOUROS / EQUIPAMENTO DE SOM / PROJETORES / CORTINAS E PERSIANAS/DRONER</v>
      </c>
      <c r="I47" t="s">
        <v>1280</v>
      </c>
      <c r="J47" t="s">
        <v>1292</v>
      </c>
      <c r="K47" t="s">
        <v>1293</v>
      </c>
      <c r="L47" t="s">
        <v>205</v>
      </c>
      <c r="M47" t="s">
        <v>120</v>
      </c>
      <c r="N47" t="s">
        <v>1151</v>
      </c>
      <c r="O47" t="s">
        <v>121</v>
      </c>
      <c r="P47" s="51" t="str">
        <f t="shared" si="1"/>
        <v>4</v>
      </c>
      <c r="Q47" s="51" t="str">
        <f>IFERROR(VLOOKUP(O47,'Tabelas auxiliares'!$A$224:$E$233,5,FALSE),"")</f>
        <v/>
      </c>
      <c r="R47" s="51" t="str">
        <f>IF(Q47&lt;&gt;"",Q47,IF(P47='Tabelas auxiliares'!$A$237,"CUSTEIO",IF(P47='Tabelas auxiliares'!$A$236,"INVESTIMENTO","")))</f>
        <v>INVESTIMENTO</v>
      </c>
      <c r="S47" s="44">
        <v>5464.4</v>
      </c>
    </row>
    <row r="48" spans="1:19" x14ac:dyDescent="0.25">
      <c r="A48" t="s">
        <v>1111</v>
      </c>
      <c r="B48" t="s">
        <v>474</v>
      </c>
      <c r="C48" t="s">
        <v>1112</v>
      </c>
      <c r="D48" t="s">
        <v>88</v>
      </c>
      <c r="E48" t="s">
        <v>117</v>
      </c>
      <c r="F48" s="51" t="str">
        <f>IF(D48="","",IFERROR(VLOOKUP(D48,'Tabelas auxiliares'!$A$3:$B$61,2,FALSE),"DESCENTRALIZAÇÃO"))</f>
        <v>SUGEPE - SUPERINTENDÊNCIA DE GESTÃO DE PESSOAS</v>
      </c>
      <c r="G48" s="51" t="str">
        <f>IFERROR(VLOOKUP($B48,'Tabelas auxiliares'!$A$65:$C$102,2,FALSE),"")</f>
        <v>Equipamentos - Áreas comuns</v>
      </c>
      <c r="H48" s="51" t="str">
        <f>IFERROR(VLOOKUP($B48,'Tabelas auxiliares'!$A$65:$C$102,3,FALSE),"")</f>
        <v>MOBILIÁRIO / LINHA BRANCA / QUADROS DE AVISO / DISPLAYS / VENTILADORES / BEBEDOUROS / EQUIPAMENTO DE SOM / PROJETORES / CORTINAS E PERSIANAS/DRONER</v>
      </c>
      <c r="I48" t="s">
        <v>1294</v>
      </c>
      <c r="J48" t="s">
        <v>1295</v>
      </c>
      <c r="K48" t="s">
        <v>1296</v>
      </c>
      <c r="L48" t="s">
        <v>1297</v>
      </c>
      <c r="M48" t="s">
        <v>120</v>
      </c>
      <c r="N48" t="s">
        <v>1151</v>
      </c>
      <c r="O48" t="s">
        <v>121</v>
      </c>
      <c r="P48" s="51" t="str">
        <f t="shared" si="1"/>
        <v>4</v>
      </c>
      <c r="Q48" s="51" t="str">
        <f>IFERROR(VLOOKUP(O48,'Tabelas auxiliares'!$A$224:$E$233,5,FALSE),"")</f>
        <v/>
      </c>
      <c r="R48" s="51" t="str">
        <f>IF(Q48&lt;&gt;"",Q48,IF(P48='Tabelas auxiliares'!$A$237,"CUSTEIO",IF(P48='Tabelas auxiliares'!$A$236,"INVESTIMENTO","")))</f>
        <v>INVESTIMENTO</v>
      </c>
      <c r="S48" s="44">
        <v>16780.68</v>
      </c>
    </row>
    <row r="49" spans="1:19" x14ac:dyDescent="0.25">
      <c r="A49" t="s">
        <v>1111</v>
      </c>
      <c r="B49" t="s">
        <v>477</v>
      </c>
      <c r="C49" t="s">
        <v>1115</v>
      </c>
      <c r="D49" t="s">
        <v>41</v>
      </c>
      <c r="E49" t="s">
        <v>117</v>
      </c>
      <c r="F49" s="51" t="str">
        <f>IF(D49="","",IFERROR(VLOOKUP(D49,'Tabelas auxiliares'!$A$3:$B$61,2,FALSE),"DESCENTRALIZAÇÃO"))</f>
        <v>CECS - CENTRO DE ENG., MODELAGEM E CIÊNCIAS SOCIAIS APLICADAS</v>
      </c>
      <c r="G49" s="51" t="str">
        <f>IFERROR(VLOOKUP($B49,'Tabelas auxiliares'!$A$65:$C$102,2,FALSE),"")</f>
        <v>Equipamentos - Laboratórios</v>
      </c>
      <c r="H49" s="51" t="str">
        <f>IFERROR(VLOOKUP($B49,'Tabelas auxiliares'!$A$65:$C$102,3,FALSE),"")</f>
        <v>AQUISICAO POR IMPORTACAO / EQUIPAMENTOS NOVOS / MANUTENÇÃO DE EQUIPAMENTOS LABORATORIAIS</v>
      </c>
      <c r="I49" t="s">
        <v>1280</v>
      </c>
      <c r="J49" t="s">
        <v>1298</v>
      </c>
      <c r="K49" t="s">
        <v>1299</v>
      </c>
      <c r="L49" t="s">
        <v>1300</v>
      </c>
      <c r="M49" t="s">
        <v>1150</v>
      </c>
      <c r="N49" t="s">
        <v>1151</v>
      </c>
      <c r="O49" t="s">
        <v>121</v>
      </c>
      <c r="P49" s="51" t="str">
        <f t="shared" si="1"/>
        <v>4</v>
      </c>
      <c r="Q49" s="51" t="str">
        <f>IFERROR(VLOOKUP(O49,'Tabelas auxiliares'!$A$224:$E$233,5,FALSE),"")</f>
        <v/>
      </c>
      <c r="R49" s="51" t="str">
        <f>IF(Q49&lt;&gt;"",Q49,IF(P49='Tabelas auxiliares'!$A$237,"CUSTEIO",IF(P49='Tabelas auxiliares'!$A$236,"INVESTIMENTO","")))</f>
        <v>INVESTIMENTO</v>
      </c>
      <c r="S49" s="44">
        <v>20289.3</v>
      </c>
    </row>
    <row r="50" spans="1:19" x14ac:dyDescent="0.25">
      <c r="A50" t="s">
        <v>1111</v>
      </c>
      <c r="B50" t="s">
        <v>477</v>
      </c>
      <c r="C50" t="s">
        <v>1115</v>
      </c>
      <c r="D50" t="s">
        <v>41</v>
      </c>
      <c r="E50" t="s">
        <v>117</v>
      </c>
      <c r="F50" s="51" t="str">
        <f>IF(D50="","",IFERROR(VLOOKUP(D50,'Tabelas auxiliares'!$A$3:$B$61,2,FALSE),"DESCENTRALIZAÇÃO"))</f>
        <v>CECS - CENTRO DE ENG., MODELAGEM E CIÊNCIAS SOCIAIS APLICADAS</v>
      </c>
      <c r="G50" s="51" t="str">
        <f>IFERROR(VLOOKUP($B50,'Tabelas auxiliares'!$A$65:$C$102,2,FALSE),"")</f>
        <v>Equipamentos - Laboratórios</v>
      </c>
      <c r="H50" s="51" t="str">
        <f>IFERROR(VLOOKUP($B50,'Tabelas auxiliares'!$A$65:$C$102,3,FALSE),"")</f>
        <v>AQUISICAO POR IMPORTACAO / EQUIPAMENTOS NOVOS / MANUTENÇÃO DE EQUIPAMENTOS LABORATORIAIS</v>
      </c>
      <c r="I50" t="s">
        <v>1146</v>
      </c>
      <c r="J50" t="s">
        <v>1147</v>
      </c>
      <c r="K50" t="s">
        <v>1301</v>
      </c>
      <c r="L50" t="s">
        <v>1149</v>
      </c>
      <c r="M50" t="s">
        <v>1150</v>
      </c>
      <c r="N50" t="s">
        <v>1151</v>
      </c>
      <c r="O50" t="s">
        <v>121</v>
      </c>
      <c r="P50" s="51" t="str">
        <f t="shared" si="1"/>
        <v>4</v>
      </c>
      <c r="Q50" s="51" t="str">
        <f>IFERROR(VLOOKUP(O50,'Tabelas auxiliares'!$A$224:$E$233,5,FALSE),"")</f>
        <v/>
      </c>
      <c r="R50" s="51" t="str">
        <f>IF(Q50&lt;&gt;"",Q50,IF(P50='Tabelas auxiliares'!$A$237,"CUSTEIO",IF(P50='Tabelas auxiliares'!$A$236,"INVESTIMENTO","")))</f>
        <v>INVESTIMENTO</v>
      </c>
      <c r="S50" s="44">
        <v>4221.38</v>
      </c>
    </row>
    <row r="51" spans="1:19" x14ac:dyDescent="0.25">
      <c r="A51" t="s">
        <v>1111</v>
      </c>
      <c r="B51" t="s">
        <v>477</v>
      </c>
      <c r="C51" t="s">
        <v>1115</v>
      </c>
      <c r="D51" t="s">
        <v>49</v>
      </c>
      <c r="E51" t="s">
        <v>117</v>
      </c>
      <c r="F51" s="51" t="str">
        <f>IF(D51="","",IFERROR(VLOOKUP(D51,'Tabelas auxiliares'!$A$3:$B$61,2,FALSE),"DESCENTRALIZAÇÃO"))</f>
        <v>CCNH - CENTRO DE CIÊNCIAS NATURAIS E HUMANAS</v>
      </c>
      <c r="G51" s="51" t="str">
        <f>IFERROR(VLOOKUP($B51,'Tabelas auxiliares'!$A$65:$C$102,2,FALSE),"")</f>
        <v>Equipamentos - Laboratórios</v>
      </c>
      <c r="H51" s="51" t="str">
        <f>IFERROR(VLOOKUP($B51,'Tabelas auxiliares'!$A$65:$C$102,3,FALSE),"")</f>
        <v>AQUISICAO POR IMPORTACAO / EQUIPAMENTOS NOVOS / MANUTENÇÃO DE EQUIPAMENTOS LABORATORIAIS</v>
      </c>
      <c r="I51" t="s">
        <v>1265</v>
      </c>
      <c r="J51" t="s">
        <v>1302</v>
      </c>
      <c r="K51" t="s">
        <v>1303</v>
      </c>
      <c r="L51" t="s">
        <v>1304</v>
      </c>
      <c r="M51" t="s">
        <v>120</v>
      </c>
      <c r="N51" t="s">
        <v>1151</v>
      </c>
      <c r="O51" t="s">
        <v>121</v>
      </c>
      <c r="P51" s="51" t="str">
        <f t="shared" si="1"/>
        <v>4</v>
      </c>
      <c r="Q51" s="51" t="str">
        <f>IFERROR(VLOOKUP(O51,'Tabelas auxiliares'!$A$224:$E$233,5,FALSE),"")</f>
        <v/>
      </c>
      <c r="R51" s="51" t="str">
        <f>IF(Q51&lt;&gt;"",Q51,IF(P51='Tabelas auxiliares'!$A$237,"CUSTEIO",IF(P51='Tabelas auxiliares'!$A$236,"INVESTIMENTO","")))</f>
        <v>INVESTIMENTO</v>
      </c>
      <c r="S51" s="44">
        <v>8877.1200000000008</v>
      </c>
    </row>
    <row r="52" spans="1:19" x14ac:dyDescent="0.25">
      <c r="A52" t="s">
        <v>1111</v>
      </c>
      <c r="B52" t="s">
        <v>477</v>
      </c>
      <c r="C52" t="s">
        <v>1115</v>
      </c>
      <c r="D52" t="s">
        <v>49</v>
      </c>
      <c r="E52" t="s">
        <v>117</v>
      </c>
      <c r="F52" s="51" t="str">
        <f>IF(D52="","",IFERROR(VLOOKUP(D52,'Tabelas auxiliares'!$A$3:$B$61,2,FALSE),"DESCENTRALIZAÇÃO"))</f>
        <v>CCNH - CENTRO DE CIÊNCIAS NATURAIS E HUMANAS</v>
      </c>
      <c r="G52" s="51" t="str">
        <f>IFERROR(VLOOKUP($B52,'Tabelas auxiliares'!$A$65:$C$102,2,FALSE),"")</f>
        <v>Equipamentos - Laboratórios</v>
      </c>
      <c r="H52" s="51" t="str">
        <f>IFERROR(VLOOKUP($B52,'Tabelas auxiliares'!$A$65:$C$102,3,FALSE),"")</f>
        <v>AQUISICAO POR IMPORTACAO / EQUIPAMENTOS NOVOS / MANUTENÇÃO DE EQUIPAMENTOS LABORATORIAIS</v>
      </c>
      <c r="I52" t="s">
        <v>1305</v>
      </c>
      <c r="J52" t="s">
        <v>1306</v>
      </c>
      <c r="K52" t="s">
        <v>1307</v>
      </c>
      <c r="L52" t="s">
        <v>1308</v>
      </c>
      <c r="M52" t="s">
        <v>1150</v>
      </c>
      <c r="N52" t="s">
        <v>1151</v>
      </c>
      <c r="O52" t="s">
        <v>121</v>
      </c>
      <c r="P52" s="51" t="str">
        <f t="shared" si="1"/>
        <v>4</v>
      </c>
      <c r="Q52" s="51" t="str">
        <f>IFERROR(VLOOKUP(O52,'Tabelas auxiliares'!$A$224:$E$233,5,FALSE),"")</f>
        <v/>
      </c>
      <c r="R52" s="51" t="str">
        <f>IF(Q52&lt;&gt;"",Q52,IF(P52='Tabelas auxiliares'!$A$237,"CUSTEIO",IF(P52='Tabelas auxiliares'!$A$236,"INVESTIMENTO","")))</f>
        <v>INVESTIMENTO</v>
      </c>
      <c r="S52" s="44">
        <v>2944.45</v>
      </c>
    </row>
    <row r="53" spans="1:19" x14ac:dyDescent="0.25">
      <c r="A53" t="s">
        <v>1111</v>
      </c>
      <c r="B53" t="s">
        <v>477</v>
      </c>
      <c r="C53" t="s">
        <v>1112</v>
      </c>
      <c r="D53" t="s">
        <v>41</v>
      </c>
      <c r="E53" t="s">
        <v>117</v>
      </c>
      <c r="F53" s="51" t="str">
        <f>IF(D53="","",IFERROR(VLOOKUP(D53,'Tabelas auxiliares'!$A$3:$B$61,2,FALSE),"DESCENTRALIZAÇÃO"))</f>
        <v>CECS - CENTRO DE ENG., MODELAGEM E CIÊNCIAS SOCIAIS APLICADAS</v>
      </c>
      <c r="G53" s="51" t="str">
        <f>IFERROR(VLOOKUP($B53,'Tabelas auxiliares'!$A$65:$C$102,2,FALSE),"")</f>
        <v>Equipamentos - Laboratórios</v>
      </c>
      <c r="H53" s="51" t="str">
        <f>IFERROR(VLOOKUP($B53,'Tabelas auxiliares'!$A$65:$C$102,3,FALSE),"")</f>
        <v>AQUISICAO POR IMPORTACAO / EQUIPAMENTOS NOVOS / MANUTENÇÃO DE EQUIPAMENTOS LABORATORIAIS</v>
      </c>
      <c r="I53" t="s">
        <v>1242</v>
      </c>
      <c r="J53" t="s">
        <v>1309</v>
      </c>
      <c r="K53" t="s">
        <v>1310</v>
      </c>
      <c r="L53" t="s">
        <v>1300</v>
      </c>
      <c r="M53" t="s">
        <v>120</v>
      </c>
      <c r="N53" t="s">
        <v>1151</v>
      </c>
      <c r="O53" t="s">
        <v>121</v>
      </c>
      <c r="P53" s="51" t="str">
        <f t="shared" si="1"/>
        <v>4</v>
      </c>
      <c r="Q53" s="51" t="str">
        <f>IFERROR(VLOOKUP(O53,'Tabelas auxiliares'!$A$224:$E$233,5,FALSE),"")</f>
        <v/>
      </c>
      <c r="R53" s="51" t="str">
        <f>IF(Q53&lt;&gt;"",Q53,IF(P53='Tabelas auxiliares'!$A$237,"CUSTEIO",IF(P53='Tabelas auxiliares'!$A$236,"INVESTIMENTO","")))</f>
        <v>INVESTIMENTO</v>
      </c>
      <c r="S53" s="44">
        <v>58502.25</v>
      </c>
    </row>
    <row r="54" spans="1:19" x14ac:dyDescent="0.25">
      <c r="A54" t="s">
        <v>1111</v>
      </c>
      <c r="B54" t="s">
        <v>477</v>
      </c>
      <c r="C54" t="s">
        <v>1112</v>
      </c>
      <c r="D54" t="s">
        <v>45</v>
      </c>
      <c r="E54" t="s">
        <v>117</v>
      </c>
      <c r="F54" s="51" t="str">
        <f>IF(D54="","",IFERROR(VLOOKUP(D54,'Tabelas auxiliares'!$A$3:$B$61,2,FALSE),"DESCENTRALIZAÇÃO"))</f>
        <v>CMCC - CENTRO DE MATEMÁTICA, COMPUTAÇÃO E COGNIÇÃO</v>
      </c>
      <c r="G54" s="51" t="str">
        <f>IFERROR(VLOOKUP($B54,'Tabelas auxiliares'!$A$65:$C$102,2,FALSE),"")</f>
        <v>Equipamentos - Laboratórios</v>
      </c>
      <c r="H54" s="51" t="str">
        <f>IFERROR(VLOOKUP($B54,'Tabelas auxiliares'!$A$65:$C$102,3,FALSE),"")</f>
        <v>AQUISICAO POR IMPORTACAO / EQUIPAMENTOS NOVOS / MANUTENÇÃO DE EQUIPAMENTOS LABORATORIAIS</v>
      </c>
      <c r="I54" t="s">
        <v>1311</v>
      </c>
      <c r="J54" t="s">
        <v>1312</v>
      </c>
      <c r="K54" t="s">
        <v>1313</v>
      </c>
      <c r="L54" t="s">
        <v>1314</v>
      </c>
      <c r="M54" t="s">
        <v>120</v>
      </c>
      <c r="N54" t="s">
        <v>1151</v>
      </c>
      <c r="O54" t="s">
        <v>121</v>
      </c>
      <c r="P54" s="51" t="str">
        <f t="shared" si="1"/>
        <v>4</v>
      </c>
      <c r="Q54" s="51" t="str">
        <f>IFERROR(VLOOKUP(O54,'Tabelas auxiliares'!$A$224:$E$233,5,FALSE),"")</f>
        <v/>
      </c>
      <c r="R54" s="51" t="str">
        <f>IF(Q54&lt;&gt;"",Q54,IF(P54='Tabelas auxiliares'!$A$237,"CUSTEIO",IF(P54='Tabelas auxiliares'!$A$236,"INVESTIMENTO","")))</f>
        <v>INVESTIMENTO</v>
      </c>
      <c r="S54" s="44">
        <v>22539.5</v>
      </c>
    </row>
    <row r="55" spans="1:19" x14ac:dyDescent="0.25">
      <c r="A55" t="s">
        <v>1111</v>
      </c>
      <c r="B55" t="s">
        <v>477</v>
      </c>
      <c r="C55" t="s">
        <v>1112</v>
      </c>
      <c r="D55" t="s">
        <v>53</v>
      </c>
      <c r="E55" t="s">
        <v>117</v>
      </c>
      <c r="F55" s="51" t="str">
        <f>IF(D55="","",IFERROR(VLOOKUP(D55,'Tabelas auxiliares'!$A$3:$B$61,2,FALSE),"DESCENTRALIZAÇÃO"))</f>
        <v>PROGRAD - PRÓ-REITORIA DE GRADUAÇÃO</v>
      </c>
      <c r="G55" s="51" t="str">
        <f>IFERROR(VLOOKUP($B55,'Tabelas auxiliares'!$A$65:$C$102,2,FALSE),"")</f>
        <v>Equipamentos - Laboratórios</v>
      </c>
      <c r="H55" s="51" t="str">
        <f>IFERROR(VLOOKUP($B55,'Tabelas auxiliares'!$A$65:$C$102,3,FALSE),"")</f>
        <v>AQUISICAO POR IMPORTACAO / EQUIPAMENTOS NOVOS / MANUTENÇÃO DE EQUIPAMENTOS LABORATORIAIS</v>
      </c>
      <c r="I55" t="s">
        <v>1315</v>
      </c>
      <c r="J55" t="s">
        <v>1316</v>
      </c>
      <c r="K55" t="s">
        <v>1317</v>
      </c>
      <c r="L55" t="s">
        <v>1318</v>
      </c>
      <c r="M55" t="s">
        <v>120</v>
      </c>
      <c r="N55" t="s">
        <v>1151</v>
      </c>
      <c r="O55" t="s">
        <v>121</v>
      </c>
      <c r="P55" s="51" t="str">
        <f t="shared" si="1"/>
        <v>4</v>
      </c>
      <c r="Q55" s="51" t="str">
        <f>IFERROR(VLOOKUP(O55,'Tabelas auxiliares'!$A$224:$E$233,5,FALSE),"")</f>
        <v/>
      </c>
      <c r="R55" s="51" t="str">
        <f>IF(Q55&lt;&gt;"",Q55,IF(P55='Tabelas auxiliares'!$A$237,"CUSTEIO",IF(P55='Tabelas auxiliares'!$A$236,"INVESTIMENTO","")))</f>
        <v>INVESTIMENTO</v>
      </c>
      <c r="S55" s="44">
        <v>29361.42</v>
      </c>
    </row>
    <row r="56" spans="1:19" x14ac:dyDescent="0.25">
      <c r="A56" t="s">
        <v>1111</v>
      </c>
      <c r="B56" t="s">
        <v>477</v>
      </c>
      <c r="C56" t="s">
        <v>1112</v>
      </c>
      <c r="D56" t="s">
        <v>53</v>
      </c>
      <c r="E56" t="s">
        <v>117</v>
      </c>
      <c r="F56" s="51" t="str">
        <f>IF(D56="","",IFERROR(VLOOKUP(D56,'Tabelas auxiliares'!$A$3:$B$61,2,FALSE),"DESCENTRALIZAÇÃO"))</f>
        <v>PROGRAD - PRÓ-REITORIA DE GRADUAÇÃO</v>
      </c>
      <c r="G56" s="51" t="str">
        <f>IFERROR(VLOOKUP($B56,'Tabelas auxiliares'!$A$65:$C$102,2,FALSE),"")</f>
        <v>Equipamentos - Laboratórios</v>
      </c>
      <c r="H56" s="51" t="str">
        <f>IFERROR(VLOOKUP($B56,'Tabelas auxiliares'!$A$65:$C$102,3,FALSE),"")</f>
        <v>AQUISICAO POR IMPORTACAO / EQUIPAMENTOS NOVOS / MANUTENÇÃO DE EQUIPAMENTOS LABORATORIAIS</v>
      </c>
      <c r="I56" t="s">
        <v>1319</v>
      </c>
      <c r="J56" t="s">
        <v>1320</v>
      </c>
      <c r="K56" t="s">
        <v>1321</v>
      </c>
      <c r="L56" t="s">
        <v>1322</v>
      </c>
      <c r="M56" t="s">
        <v>120</v>
      </c>
      <c r="N56" t="s">
        <v>1151</v>
      </c>
      <c r="O56" t="s">
        <v>121</v>
      </c>
      <c r="P56" s="51" t="str">
        <f t="shared" si="1"/>
        <v>4</v>
      </c>
      <c r="Q56" s="51" t="str">
        <f>IFERROR(VLOOKUP(O56,'Tabelas auxiliares'!$A$224:$E$233,5,FALSE),"")</f>
        <v/>
      </c>
      <c r="R56" s="51" t="str">
        <f>IF(Q56&lt;&gt;"",Q56,IF(P56='Tabelas auxiliares'!$A$237,"CUSTEIO",IF(P56='Tabelas auxiliares'!$A$236,"INVESTIMENTO","")))</f>
        <v>INVESTIMENTO</v>
      </c>
      <c r="S56" s="44">
        <v>38500.18</v>
      </c>
    </row>
    <row r="57" spans="1:19" x14ac:dyDescent="0.25">
      <c r="A57" t="s">
        <v>1111</v>
      </c>
      <c r="B57" t="s">
        <v>477</v>
      </c>
      <c r="C57" t="s">
        <v>1112</v>
      </c>
      <c r="D57" t="s">
        <v>53</v>
      </c>
      <c r="E57" t="s">
        <v>117</v>
      </c>
      <c r="F57" s="51" t="str">
        <f>IF(D57="","",IFERROR(VLOOKUP(D57,'Tabelas auxiliares'!$A$3:$B$61,2,FALSE),"DESCENTRALIZAÇÃO"))</f>
        <v>PROGRAD - PRÓ-REITORIA DE GRADUAÇÃO</v>
      </c>
      <c r="G57" s="51" t="str">
        <f>IFERROR(VLOOKUP($B57,'Tabelas auxiliares'!$A$65:$C$102,2,FALSE),"")</f>
        <v>Equipamentos - Laboratórios</v>
      </c>
      <c r="H57" s="51" t="str">
        <f>IFERROR(VLOOKUP($B57,'Tabelas auxiliares'!$A$65:$C$102,3,FALSE),"")</f>
        <v>AQUISICAO POR IMPORTACAO / EQUIPAMENTOS NOVOS / MANUTENÇÃO DE EQUIPAMENTOS LABORATORIAIS</v>
      </c>
      <c r="I57" t="s">
        <v>1280</v>
      </c>
      <c r="J57" t="s">
        <v>1323</v>
      </c>
      <c r="K57" t="s">
        <v>1324</v>
      </c>
      <c r="L57" t="s">
        <v>1325</v>
      </c>
      <c r="M57" t="s">
        <v>1150</v>
      </c>
      <c r="N57" t="s">
        <v>1151</v>
      </c>
      <c r="O57" t="s">
        <v>121</v>
      </c>
      <c r="P57" s="51" t="str">
        <f t="shared" si="1"/>
        <v>4</v>
      </c>
      <c r="Q57" s="51" t="str">
        <f>IFERROR(VLOOKUP(O57,'Tabelas auxiliares'!$A$224:$E$233,5,FALSE),"")</f>
        <v/>
      </c>
      <c r="R57" s="51" t="str">
        <f>IF(Q57&lt;&gt;"",Q57,IF(P57='Tabelas auxiliares'!$A$237,"CUSTEIO",IF(P57='Tabelas auxiliares'!$A$236,"INVESTIMENTO","")))</f>
        <v>INVESTIMENTO</v>
      </c>
      <c r="S57" s="44">
        <v>136232.72</v>
      </c>
    </row>
    <row r="58" spans="1:19" x14ac:dyDescent="0.25">
      <c r="A58" t="s">
        <v>1111</v>
      </c>
      <c r="B58" t="s">
        <v>477</v>
      </c>
      <c r="C58" t="s">
        <v>1112</v>
      </c>
      <c r="D58" t="s">
        <v>53</v>
      </c>
      <c r="E58" t="s">
        <v>117</v>
      </c>
      <c r="F58" s="51" t="str">
        <f>IF(D58="","",IFERROR(VLOOKUP(D58,'Tabelas auxiliares'!$A$3:$B$61,2,FALSE),"DESCENTRALIZAÇÃO"))</f>
        <v>PROGRAD - PRÓ-REITORIA DE GRADUAÇÃO</v>
      </c>
      <c r="G58" s="51" t="str">
        <f>IFERROR(VLOOKUP($B58,'Tabelas auxiliares'!$A$65:$C$102,2,FALSE),"")</f>
        <v>Equipamentos - Laboratórios</v>
      </c>
      <c r="H58" s="51" t="str">
        <f>IFERROR(VLOOKUP($B58,'Tabelas auxiliares'!$A$65:$C$102,3,FALSE),"")</f>
        <v>AQUISICAO POR IMPORTACAO / EQUIPAMENTOS NOVOS / MANUTENÇÃO DE EQUIPAMENTOS LABORATORIAIS</v>
      </c>
      <c r="I58" t="s">
        <v>1280</v>
      </c>
      <c r="J58" t="s">
        <v>1323</v>
      </c>
      <c r="K58" t="s">
        <v>1326</v>
      </c>
      <c r="L58" t="s">
        <v>1325</v>
      </c>
      <c r="M58" t="s">
        <v>120</v>
      </c>
      <c r="N58" t="s">
        <v>1151</v>
      </c>
      <c r="O58" t="s">
        <v>121</v>
      </c>
      <c r="P58" s="51" t="str">
        <f t="shared" si="1"/>
        <v>4</v>
      </c>
      <c r="Q58" s="51" t="str">
        <f>IFERROR(VLOOKUP(O58,'Tabelas auxiliares'!$A$224:$E$233,5,FALSE),"")</f>
        <v/>
      </c>
      <c r="R58" s="51" t="str">
        <f>IF(Q58&lt;&gt;"",Q58,IF(P58='Tabelas auxiliares'!$A$237,"CUSTEIO",IF(P58='Tabelas auxiliares'!$A$236,"INVESTIMENTO","")))</f>
        <v>INVESTIMENTO</v>
      </c>
      <c r="S58" s="44">
        <v>239274.28</v>
      </c>
    </row>
    <row r="59" spans="1:19" x14ac:dyDescent="0.25">
      <c r="A59" t="s">
        <v>1111</v>
      </c>
      <c r="B59" t="s">
        <v>477</v>
      </c>
      <c r="C59" t="s">
        <v>1112</v>
      </c>
      <c r="D59" t="s">
        <v>53</v>
      </c>
      <c r="E59" t="s">
        <v>117</v>
      </c>
      <c r="F59" s="51" t="str">
        <f>IF(D59="","",IFERROR(VLOOKUP(D59,'Tabelas auxiliares'!$A$3:$B$61,2,FALSE),"DESCENTRALIZAÇÃO"))</f>
        <v>PROGRAD - PRÓ-REITORIA DE GRADUAÇÃO</v>
      </c>
      <c r="G59" s="51" t="str">
        <f>IFERROR(VLOOKUP($B59,'Tabelas auxiliares'!$A$65:$C$102,2,FALSE),"")</f>
        <v>Equipamentos - Laboratórios</v>
      </c>
      <c r="H59" s="51" t="str">
        <f>IFERROR(VLOOKUP($B59,'Tabelas auxiliares'!$A$65:$C$102,3,FALSE),"")</f>
        <v>AQUISICAO POR IMPORTACAO / EQUIPAMENTOS NOVOS / MANUTENÇÃO DE EQUIPAMENTOS LABORATORIAIS</v>
      </c>
      <c r="I59" t="s">
        <v>1135</v>
      </c>
      <c r="J59" t="s">
        <v>1320</v>
      </c>
      <c r="K59" t="s">
        <v>1327</v>
      </c>
      <c r="L59" t="s">
        <v>1322</v>
      </c>
      <c r="M59" t="s">
        <v>120</v>
      </c>
      <c r="N59" t="s">
        <v>1151</v>
      </c>
      <c r="O59" t="s">
        <v>121</v>
      </c>
      <c r="P59" s="51" t="str">
        <f t="shared" si="1"/>
        <v>4</v>
      </c>
      <c r="Q59" s="51" t="str">
        <f>IFERROR(VLOOKUP(O59,'Tabelas auxiliares'!$A$224:$E$233,5,FALSE),"")</f>
        <v/>
      </c>
      <c r="R59" s="51" t="str">
        <f>IF(Q59&lt;&gt;"",Q59,IF(P59='Tabelas auxiliares'!$A$237,"CUSTEIO",IF(P59='Tabelas auxiliares'!$A$236,"INVESTIMENTO","")))</f>
        <v>INVESTIMENTO</v>
      </c>
      <c r="S59" s="44">
        <v>19774.310000000001</v>
      </c>
    </row>
    <row r="60" spans="1:19" x14ac:dyDescent="0.25">
      <c r="A60" t="s">
        <v>1111</v>
      </c>
      <c r="B60" t="s">
        <v>477</v>
      </c>
      <c r="C60" t="s">
        <v>1112</v>
      </c>
      <c r="D60" t="s">
        <v>53</v>
      </c>
      <c r="E60" t="s">
        <v>117</v>
      </c>
      <c r="F60" s="51" t="str">
        <f>IF(D60="","",IFERROR(VLOOKUP(D60,'Tabelas auxiliares'!$A$3:$B$61,2,FALSE),"DESCENTRALIZAÇÃO"))</f>
        <v>PROGRAD - PRÓ-REITORIA DE GRADUAÇÃO</v>
      </c>
      <c r="G60" s="51" t="str">
        <f>IFERROR(VLOOKUP($B60,'Tabelas auxiliares'!$A$65:$C$102,2,FALSE),"")</f>
        <v>Equipamentos - Laboratórios</v>
      </c>
      <c r="H60" s="51" t="str">
        <f>IFERROR(VLOOKUP($B60,'Tabelas auxiliares'!$A$65:$C$102,3,FALSE),"")</f>
        <v>AQUISICAO POR IMPORTACAO / EQUIPAMENTOS NOVOS / MANUTENÇÃO DE EQUIPAMENTOS LABORATORIAIS</v>
      </c>
      <c r="I60" t="s">
        <v>1135</v>
      </c>
      <c r="J60" t="s">
        <v>1320</v>
      </c>
      <c r="K60" t="s">
        <v>1328</v>
      </c>
      <c r="L60" t="s">
        <v>1322</v>
      </c>
      <c r="M60" t="s">
        <v>1150</v>
      </c>
      <c r="N60" t="s">
        <v>1151</v>
      </c>
      <c r="O60" t="s">
        <v>121</v>
      </c>
      <c r="P60" s="51" t="str">
        <f t="shared" si="1"/>
        <v>4</v>
      </c>
      <c r="Q60" s="51" t="str">
        <f>IFERROR(VLOOKUP(O60,'Tabelas auxiliares'!$A$224:$E$233,5,FALSE),"")</f>
        <v/>
      </c>
      <c r="R60" s="51" t="str">
        <f>IF(Q60&lt;&gt;"",Q60,IF(P60='Tabelas auxiliares'!$A$237,"CUSTEIO",IF(P60='Tabelas auxiliares'!$A$236,"INVESTIMENTO","")))</f>
        <v>INVESTIMENTO</v>
      </c>
      <c r="S60" s="44">
        <v>141698.35999999999</v>
      </c>
    </row>
    <row r="61" spans="1:19" x14ac:dyDescent="0.25">
      <c r="A61" t="s">
        <v>1111</v>
      </c>
      <c r="B61" t="s">
        <v>483</v>
      </c>
      <c r="C61" t="s">
        <v>1112</v>
      </c>
      <c r="D61" t="s">
        <v>90</v>
      </c>
      <c r="E61" t="s">
        <v>117</v>
      </c>
      <c r="F61" s="51" t="str">
        <f>IF(D61="","",IFERROR(VLOOKUP(D61,'Tabelas auxiliares'!$A$3:$B$61,2,FALSE),"DESCENTRALIZAÇÃO"))</f>
        <v>SUGEPE-FOLHA - PASEP + AUX. MORADIA</v>
      </c>
      <c r="G61" s="51" t="str">
        <f>IFERROR(VLOOKUP($B61,'Tabelas auxiliares'!$A$65:$C$102,2,FALSE),"")</f>
        <v>Folha de pagamento - Ativos, Previdência, PASEP</v>
      </c>
      <c r="H61" s="51" t="str">
        <f>IFERROR(VLOOKUP($B61,'Tabelas auxiliares'!$A$65:$C$102,3,FALSE),"")</f>
        <v>FOLHA DE PAGAMENTO / CONTRIBUICAO PARA O PSS / SUBSTITUICOES / INSS PATRONAL / PASEP</v>
      </c>
      <c r="I61" t="s">
        <v>1329</v>
      </c>
      <c r="J61" t="s">
        <v>1330</v>
      </c>
      <c r="K61" t="s">
        <v>1331</v>
      </c>
      <c r="L61" t="s">
        <v>1332</v>
      </c>
      <c r="M61" t="s">
        <v>120</v>
      </c>
      <c r="N61" t="s">
        <v>1333</v>
      </c>
      <c r="O61" t="s">
        <v>122</v>
      </c>
      <c r="P61" s="51" t="str">
        <f t="shared" si="1"/>
        <v>3</v>
      </c>
      <c r="Q61" s="51" t="str">
        <f>IFERROR(VLOOKUP(O61,'Tabelas auxiliares'!$A$224:$E$233,5,FALSE),"")</f>
        <v>FOLHA DE PESSOAL</v>
      </c>
      <c r="R61" s="51" t="str">
        <f>IF(Q61&lt;&gt;"",Q61,IF(P61='Tabelas auxiliares'!$A$237,"CUSTEIO",IF(P61='Tabelas auxiliares'!$A$236,"INVESTIMENTO","")))</f>
        <v>FOLHA DE PESSOAL</v>
      </c>
      <c r="S61" s="44">
        <v>8772.2000000000007</v>
      </c>
    </row>
    <row r="62" spans="1:19" x14ac:dyDescent="0.25">
      <c r="A62" t="s">
        <v>1111</v>
      </c>
      <c r="B62" t="s">
        <v>483</v>
      </c>
      <c r="C62" t="s">
        <v>1112</v>
      </c>
      <c r="D62" t="s">
        <v>90</v>
      </c>
      <c r="E62" t="s">
        <v>117</v>
      </c>
      <c r="F62" s="51" t="str">
        <f>IF(D62="","",IFERROR(VLOOKUP(D62,'Tabelas auxiliares'!$A$3:$B$61,2,FALSE),"DESCENTRALIZAÇÃO"))</f>
        <v>SUGEPE-FOLHA - PASEP + AUX. MORADIA</v>
      </c>
      <c r="G62" s="51" t="str">
        <f>IFERROR(VLOOKUP($B62,'Tabelas auxiliares'!$A$65:$C$102,2,FALSE),"")</f>
        <v>Folha de pagamento - Ativos, Previdência, PASEP</v>
      </c>
      <c r="H62" s="51" t="str">
        <f>IFERROR(VLOOKUP($B62,'Tabelas auxiliares'!$A$65:$C$102,3,FALSE),"")</f>
        <v>FOLHA DE PAGAMENTO / CONTRIBUICAO PARA O PSS / SUBSTITUICOES / INSS PATRONAL / PASEP</v>
      </c>
      <c r="I62" t="s">
        <v>1334</v>
      </c>
      <c r="J62" t="s">
        <v>1335</v>
      </c>
      <c r="K62" t="s">
        <v>1336</v>
      </c>
      <c r="L62" t="s">
        <v>123</v>
      </c>
      <c r="M62" t="s">
        <v>120</v>
      </c>
      <c r="N62" t="s">
        <v>1333</v>
      </c>
      <c r="O62" t="s">
        <v>122</v>
      </c>
      <c r="P62" s="51" t="str">
        <f t="shared" si="1"/>
        <v>3</v>
      </c>
      <c r="Q62" s="51" t="str">
        <f>IFERROR(VLOOKUP(O62,'Tabelas auxiliares'!$A$224:$E$233,5,FALSE),"")</f>
        <v>FOLHA DE PESSOAL</v>
      </c>
      <c r="R62" s="51" t="str">
        <f>IF(Q62&lt;&gt;"",Q62,IF(P62='Tabelas auxiliares'!$A$237,"CUSTEIO",IF(P62='Tabelas auxiliares'!$A$236,"INVESTIMENTO","")))</f>
        <v>FOLHA DE PESSOAL</v>
      </c>
      <c r="S62" s="44">
        <v>7017.76</v>
      </c>
    </row>
    <row r="63" spans="1:19" x14ac:dyDescent="0.25">
      <c r="A63" t="s">
        <v>1111</v>
      </c>
      <c r="B63" t="s">
        <v>483</v>
      </c>
      <c r="C63" t="s">
        <v>1112</v>
      </c>
      <c r="D63" t="s">
        <v>90</v>
      </c>
      <c r="E63" t="s">
        <v>117</v>
      </c>
      <c r="F63" s="51" t="str">
        <f>IF(D63="","",IFERROR(VLOOKUP(D63,'Tabelas auxiliares'!$A$3:$B$61,2,FALSE),"DESCENTRALIZAÇÃO"))</f>
        <v>SUGEPE-FOLHA - PASEP + AUX. MORADIA</v>
      </c>
      <c r="G63" s="51" t="str">
        <f>IFERROR(VLOOKUP($B63,'Tabelas auxiliares'!$A$65:$C$102,2,FALSE),"")</f>
        <v>Folha de pagamento - Ativos, Previdência, PASEP</v>
      </c>
      <c r="H63" s="51" t="str">
        <f>IFERROR(VLOOKUP($B63,'Tabelas auxiliares'!$A$65:$C$102,3,FALSE),"")</f>
        <v>FOLHA DE PAGAMENTO / CONTRIBUICAO PARA O PSS / SUBSTITUICOES / INSS PATRONAL / PASEP</v>
      </c>
      <c r="I63" t="s">
        <v>1337</v>
      </c>
      <c r="J63" t="s">
        <v>1338</v>
      </c>
      <c r="K63" t="s">
        <v>1339</v>
      </c>
      <c r="L63" t="s">
        <v>1340</v>
      </c>
      <c r="M63" t="s">
        <v>120</v>
      </c>
      <c r="N63" t="s">
        <v>1333</v>
      </c>
      <c r="O63" t="s">
        <v>122</v>
      </c>
      <c r="P63" s="51" t="str">
        <f t="shared" si="1"/>
        <v>3</v>
      </c>
      <c r="Q63" s="51" t="str">
        <f>IFERROR(VLOOKUP(O63,'Tabelas auxiliares'!$A$224:$E$233,5,FALSE),"")</f>
        <v>FOLHA DE PESSOAL</v>
      </c>
      <c r="R63" s="51" t="str">
        <f>IF(Q63&lt;&gt;"",Q63,IF(P63='Tabelas auxiliares'!$A$237,"CUSTEIO",IF(P63='Tabelas auxiliares'!$A$236,"INVESTIMENTO","")))</f>
        <v>FOLHA DE PESSOAL</v>
      </c>
      <c r="S63" s="44">
        <v>3640.8</v>
      </c>
    </row>
    <row r="64" spans="1:19" x14ac:dyDescent="0.25">
      <c r="A64" t="s">
        <v>1111</v>
      </c>
      <c r="B64" t="s">
        <v>483</v>
      </c>
      <c r="C64" t="s">
        <v>1112</v>
      </c>
      <c r="D64" t="s">
        <v>90</v>
      </c>
      <c r="E64" t="s">
        <v>117</v>
      </c>
      <c r="F64" s="51" t="str">
        <f>IF(D64="","",IFERROR(VLOOKUP(D64,'Tabelas auxiliares'!$A$3:$B$61,2,FALSE),"DESCENTRALIZAÇÃO"))</f>
        <v>SUGEPE-FOLHA - PASEP + AUX. MORADIA</v>
      </c>
      <c r="G64" s="51" t="str">
        <f>IFERROR(VLOOKUP($B64,'Tabelas auxiliares'!$A$65:$C$102,2,FALSE),"")</f>
        <v>Folha de pagamento - Ativos, Previdência, PASEP</v>
      </c>
      <c r="H64" s="51" t="str">
        <f>IFERROR(VLOOKUP($B64,'Tabelas auxiliares'!$A$65:$C$102,3,FALSE),"")</f>
        <v>FOLHA DE PAGAMENTO / CONTRIBUICAO PARA O PSS / SUBSTITUICOES / INSS PATRONAL / PASEP</v>
      </c>
      <c r="I64" t="s">
        <v>1341</v>
      </c>
      <c r="J64" t="s">
        <v>1342</v>
      </c>
      <c r="K64" t="s">
        <v>1343</v>
      </c>
      <c r="L64" t="s">
        <v>218</v>
      </c>
      <c r="M64" t="s">
        <v>120</v>
      </c>
      <c r="N64" t="s">
        <v>1333</v>
      </c>
      <c r="O64" t="s">
        <v>122</v>
      </c>
      <c r="P64" s="51" t="str">
        <f t="shared" si="1"/>
        <v>3</v>
      </c>
      <c r="Q64" s="51" t="str">
        <f>IFERROR(VLOOKUP(O64,'Tabelas auxiliares'!$A$224:$E$233,5,FALSE),"")</f>
        <v>FOLHA DE PESSOAL</v>
      </c>
      <c r="R64" s="51" t="str">
        <f>IF(Q64&lt;&gt;"",Q64,IF(P64='Tabelas auxiliares'!$A$237,"CUSTEIO",IF(P64='Tabelas auxiliares'!$A$236,"INVESTIMENTO","")))</f>
        <v>FOLHA DE PESSOAL</v>
      </c>
      <c r="S64" s="44">
        <v>7017.76</v>
      </c>
    </row>
    <row r="65" spans="1:19" x14ac:dyDescent="0.25">
      <c r="A65" t="s">
        <v>1111</v>
      </c>
      <c r="B65" t="s">
        <v>483</v>
      </c>
      <c r="C65" t="s">
        <v>1112</v>
      </c>
      <c r="D65" t="s">
        <v>90</v>
      </c>
      <c r="E65" t="s">
        <v>117</v>
      </c>
      <c r="F65" s="51" t="str">
        <f>IF(D65="","",IFERROR(VLOOKUP(D65,'Tabelas auxiliares'!$A$3:$B$61,2,FALSE),"DESCENTRALIZAÇÃO"))</f>
        <v>SUGEPE-FOLHA - PASEP + AUX. MORADIA</v>
      </c>
      <c r="G65" s="51" t="str">
        <f>IFERROR(VLOOKUP($B65,'Tabelas auxiliares'!$A$65:$C$102,2,FALSE),"")</f>
        <v>Folha de pagamento - Ativos, Previdência, PASEP</v>
      </c>
      <c r="H65" s="51" t="str">
        <f>IFERROR(VLOOKUP($B65,'Tabelas auxiliares'!$A$65:$C$102,3,FALSE),"")</f>
        <v>FOLHA DE PAGAMENTO / CONTRIBUICAO PARA O PSS / SUBSTITUICOES / INSS PATRONAL / PASEP</v>
      </c>
      <c r="I65" t="s">
        <v>1288</v>
      </c>
      <c r="J65" t="s">
        <v>1344</v>
      </c>
      <c r="K65" t="s">
        <v>1345</v>
      </c>
      <c r="L65" t="s">
        <v>342</v>
      </c>
      <c r="M65" t="s">
        <v>120</v>
      </c>
      <c r="N65" t="s">
        <v>1333</v>
      </c>
      <c r="O65" t="s">
        <v>122</v>
      </c>
      <c r="P65" s="51" t="str">
        <f t="shared" si="1"/>
        <v>3</v>
      </c>
      <c r="Q65" s="51" t="str">
        <f>IFERROR(VLOOKUP(O65,'Tabelas auxiliares'!$A$224:$E$233,5,FALSE),"")</f>
        <v>FOLHA DE PESSOAL</v>
      </c>
      <c r="R65" s="51" t="str">
        <f>IF(Q65&lt;&gt;"",Q65,IF(P65='Tabelas auxiliares'!$A$237,"CUSTEIO",IF(P65='Tabelas auxiliares'!$A$236,"INVESTIMENTO","")))</f>
        <v>FOLHA DE PESSOAL</v>
      </c>
      <c r="S65" s="44">
        <v>6025.74</v>
      </c>
    </row>
    <row r="66" spans="1:19" x14ac:dyDescent="0.25">
      <c r="A66" t="s">
        <v>1111</v>
      </c>
      <c r="B66" t="s">
        <v>483</v>
      </c>
      <c r="C66" t="s">
        <v>1112</v>
      </c>
      <c r="D66" t="s">
        <v>90</v>
      </c>
      <c r="E66" t="s">
        <v>117</v>
      </c>
      <c r="F66" s="51" t="str">
        <f>IF(D66="","",IFERROR(VLOOKUP(D66,'Tabelas auxiliares'!$A$3:$B$61,2,FALSE),"DESCENTRALIZAÇÃO"))</f>
        <v>SUGEPE-FOLHA - PASEP + AUX. MORADIA</v>
      </c>
      <c r="G66" s="51" t="str">
        <f>IFERROR(VLOOKUP($B66,'Tabelas auxiliares'!$A$65:$C$102,2,FALSE),"")</f>
        <v>Folha de pagamento - Ativos, Previdência, PASEP</v>
      </c>
      <c r="H66" s="51" t="str">
        <f>IFERROR(VLOOKUP($B66,'Tabelas auxiliares'!$A$65:$C$102,3,FALSE),"")</f>
        <v>FOLHA DE PAGAMENTO / CONTRIBUICAO PARA O PSS / SUBSTITUICOES / INSS PATRONAL / PASEP</v>
      </c>
      <c r="I66" t="s">
        <v>1346</v>
      </c>
      <c r="J66" t="s">
        <v>1347</v>
      </c>
      <c r="K66" t="s">
        <v>1348</v>
      </c>
      <c r="L66" t="s">
        <v>871</v>
      </c>
      <c r="M66" t="s">
        <v>120</v>
      </c>
      <c r="N66" t="s">
        <v>1333</v>
      </c>
      <c r="O66" t="s">
        <v>122</v>
      </c>
      <c r="P66" s="51" t="str">
        <f t="shared" si="1"/>
        <v>3</v>
      </c>
      <c r="Q66" s="51" t="str">
        <f>IFERROR(VLOOKUP(O66,'Tabelas auxiliares'!$A$224:$E$233,5,FALSE),"")</f>
        <v>FOLHA DE PESSOAL</v>
      </c>
      <c r="R66" s="51" t="str">
        <f>IF(Q66&lt;&gt;"",Q66,IF(P66='Tabelas auxiliares'!$A$237,"CUSTEIO",IF(P66='Tabelas auxiliares'!$A$236,"INVESTIMENTO","")))</f>
        <v>FOLHA DE PESSOAL</v>
      </c>
      <c r="S66" s="44">
        <v>12281.08</v>
      </c>
    </row>
    <row r="67" spans="1:19" x14ac:dyDescent="0.25">
      <c r="A67" t="s">
        <v>1111</v>
      </c>
      <c r="B67" t="s">
        <v>488</v>
      </c>
      <c r="C67" t="s">
        <v>1112</v>
      </c>
      <c r="D67" t="s">
        <v>45</v>
      </c>
      <c r="E67" t="s">
        <v>117</v>
      </c>
      <c r="F67" s="51" t="str">
        <f>IF(D67="","",IFERROR(VLOOKUP(D67,'Tabelas auxiliares'!$A$3:$B$61,2,FALSE),"DESCENTRALIZAÇÃO"))</f>
        <v>CMCC - CENTRO DE MATEMÁTICA, COMPUTAÇÃO E COGNIÇÃO</v>
      </c>
      <c r="G67" s="51" t="str">
        <f>IFERROR(VLOOKUP($B67,'Tabelas auxiliares'!$A$65:$C$102,2,FALSE),"")</f>
        <v>Internacionalização</v>
      </c>
      <c r="H67" s="51" t="str">
        <f>IFERROR(VLOOKUP($B67,'Tabelas auxiliares'!$A$65:$C$102,3,FALSE),"")</f>
        <v>DIÁRIAS INTERNACIONAIS / PASSAGENS AÉREAS INTERNACIONAIS / AUXÍLIO PARA EVENTOS INTERNACIONAIS / INSCRIÇÃO PARA  EVENTOS INTERNACIONAIS / ANUIDADES ARI / ENCARGO DE CURSOS E CONCURSOS ARI</v>
      </c>
      <c r="I67" t="s">
        <v>1349</v>
      </c>
      <c r="J67" t="s">
        <v>1350</v>
      </c>
      <c r="K67" t="s">
        <v>1351</v>
      </c>
      <c r="L67" t="s">
        <v>1352</v>
      </c>
      <c r="M67" t="s">
        <v>120</v>
      </c>
      <c r="N67" t="s">
        <v>1189</v>
      </c>
      <c r="O67" t="s">
        <v>119</v>
      </c>
      <c r="P67" s="51" t="str">
        <f t="shared" si="1"/>
        <v>3</v>
      </c>
      <c r="Q67" s="51" t="str">
        <f>IFERROR(VLOOKUP(O67,'Tabelas auxiliares'!$A$224:$E$233,5,FALSE),"")</f>
        <v/>
      </c>
      <c r="R67" s="51" t="str">
        <f>IF(Q67&lt;&gt;"",Q67,IF(P67='Tabelas auxiliares'!$A$237,"CUSTEIO",IF(P67='Tabelas auxiliares'!$A$236,"INVESTIMENTO","")))</f>
        <v>CUSTEIO</v>
      </c>
      <c r="S67" s="44">
        <v>524.61</v>
      </c>
    </row>
    <row r="68" spans="1:19" x14ac:dyDescent="0.25">
      <c r="A68" t="s">
        <v>1111</v>
      </c>
      <c r="B68" t="s">
        <v>490</v>
      </c>
      <c r="C68" t="s">
        <v>1112</v>
      </c>
      <c r="D68" t="s">
        <v>35</v>
      </c>
      <c r="E68" t="s">
        <v>117</v>
      </c>
      <c r="F68" s="51" t="str">
        <f>IF(D68="","",IFERROR(VLOOKUP(D68,'Tabelas auxiliares'!$A$3:$B$61,2,FALSE),"DESCENTRALIZAÇÃO"))</f>
        <v>PU - PREFEITURA UNIVERSITÁRIA</v>
      </c>
      <c r="G68" s="51" t="str">
        <f>IFERROR(VLOOKUP($B68,'Tabelas auxiliares'!$A$65:$C$102,2,FALSE),"")</f>
        <v>Limpeza e copeiragem</v>
      </c>
      <c r="H68" s="51" t="str">
        <f>IFERROR(VLOOKUP($B68,'Tabelas auxiliares'!$A$65:$C$102,3,FALSE),"")</f>
        <v>LIMPEZA / COPEIRAGEM / COLETA DE LIXO INFECTANTE /MATERIAIS DE LIMPEZA E COPA (PAPEL TOALHA, HIGIÊNICO) / BOMBONAS RESÍDUOS QUÍMICOS</v>
      </c>
      <c r="I68" t="s">
        <v>1209</v>
      </c>
      <c r="J68" t="s">
        <v>1353</v>
      </c>
      <c r="K68" t="s">
        <v>1354</v>
      </c>
      <c r="L68" t="s">
        <v>1004</v>
      </c>
      <c r="M68" t="s">
        <v>1150</v>
      </c>
      <c r="N68" t="s">
        <v>1134</v>
      </c>
      <c r="O68" t="s">
        <v>119</v>
      </c>
      <c r="P68" s="51" t="str">
        <f t="shared" ref="P68:P131" si="2">LEFT(N68,1)</f>
        <v>3</v>
      </c>
      <c r="Q68" s="51" t="str">
        <f>IFERROR(VLOOKUP(O68,'Tabelas auxiliares'!$A$224:$E$233,5,FALSE),"")</f>
        <v/>
      </c>
      <c r="R68" s="51" t="str">
        <f>IF(Q68&lt;&gt;"",Q68,IF(P68='Tabelas auxiliares'!$A$237,"CUSTEIO",IF(P68='Tabelas auxiliares'!$A$236,"INVESTIMENTO","")))</f>
        <v>CUSTEIO</v>
      </c>
      <c r="S68" s="44">
        <v>2340</v>
      </c>
    </row>
    <row r="69" spans="1:19" x14ac:dyDescent="0.25">
      <c r="A69" t="s">
        <v>1111</v>
      </c>
      <c r="B69" t="s">
        <v>490</v>
      </c>
      <c r="C69" t="s">
        <v>1112</v>
      </c>
      <c r="D69" t="s">
        <v>88</v>
      </c>
      <c r="E69" t="s">
        <v>117</v>
      </c>
      <c r="F69" s="51" t="str">
        <f>IF(D69="","",IFERROR(VLOOKUP(D69,'Tabelas auxiliares'!$A$3:$B$61,2,FALSE),"DESCENTRALIZAÇÃO"))</f>
        <v>SUGEPE - SUPERINTENDÊNCIA DE GESTÃO DE PESSOAS</v>
      </c>
      <c r="G69" s="51" t="str">
        <f>IFERROR(VLOOKUP($B69,'Tabelas auxiliares'!$A$65:$C$102,2,FALSE),"")</f>
        <v>Limpeza e copeiragem</v>
      </c>
      <c r="H69" s="51" t="str">
        <f>IFERROR(VLOOKUP($B69,'Tabelas auxiliares'!$A$65:$C$102,3,FALSE),"")</f>
        <v>LIMPEZA / COPEIRAGEM / COLETA DE LIXO INFECTANTE /MATERIAIS DE LIMPEZA E COPA (PAPEL TOALHA, HIGIÊNICO) / BOMBONAS RESÍDUOS QUÍMICOS</v>
      </c>
      <c r="I69" t="s">
        <v>1127</v>
      </c>
      <c r="J69" t="s">
        <v>1355</v>
      </c>
      <c r="K69" t="s">
        <v>1356</v>
      </c>
      <c r="L69" t="s">
        <v>1357</v>
      </c>
      <c r="M69" t="s">
        <v>1150</v>
      </c>
      <c r="N69" t="s">
        <v>1134</v>
      </c>
      <c r="O69" t="s">
        <v>119</v>
      </c>
      <c r="P69" s="51" t="str">
        <f t="shared" si="2"/>
        <v>3</v>
      </c>
      <c r="Q69" s="51" t="str">
        <f>IFERROR(VLOOKUP(O69,'Tabelas auxiliares'!$A$224:$E$233,5,FALSE),"")</f>
        <v/>
      </c>
      <c r="R69" s="51" t="str">
        <f>IF(Q69&lt;&gt;"",Q69,IF(P69='Tabelas auxiliares'!$A$237,"CUSTEIO",IF(P69='Tabelas auxiliares'!$A$236,"INVESTIMENTO","")))</f>
        <v>CUSTEIO</v>
      </c>
      <c r="S69" s="44">
        <v>5108.3999999999996</v>
      </c>
    </row>
    <row r="70" spans="1:19" x14ac:dyDescent="0.25">
      <c r="A70" t="s">
        <v>1111</v>
      </c>
      <c r="B70" t="s">
        <v>493</v>
      </c>
      <c r="C70" t="s">
        <v>1112</v>
      </c>
      <c r="D70" t="s">
        <v>43</v>
      </c>
      <c r="E70" t="s">
        <v>117</v>
      </c>
      <c r="F70" s="51" t="str">
        <f>IF(D70="","",IFERROR(VLOOKUP(D70,'Tabelas auxiliares'!$A$3:$B$61,2,FALSE),"DESCENTRALIZAÇÃO"))</f>
        <v>CECS - COMPRAS COMPARTILHADAS</v>
      </c>
      <c r="G70" s="51" t="str">
        <f>IFERROR(VLOOKUP($B70,'Tabelas auxiliares'!$A$65:$C$102,2,FALSE),"")</f>
        <v>Materiais didáticos e serviços - Graduação</v>
      </c>
      <c r="H70" s="51" t="str">
        <f>IFERROR(VLOOKUP($B70,'Tabelas auxiliares'!$A$65:$C$102,3,FALSE),"")</f>
        <v xml:space="preserve">VIDRARIAS / MATERIAL DE CONSUMO / MANUTENÇÃO DE EQUIPAMENTOS / REAGENTES QUIMICOS / MATERIAIS E SERVIÇOS DIVERSOS PARA LABORATORIOS DIDÁTICOS E CURSOS DE GRADUAÇÃO / EPIS PARA LABORATÓRIOS </v>
      </c>
      <c r="I70" t="s">
        <v>1358</v>
      </c>
      <c r="J70" t="s">
        <v>1359</v>
      </c>
      <c r="K70" t="s">
        <v>1360</v>
      </c>
      <c r="L70" t="s">
        <v>1361</v>
      </c>
      <c r="M70" t="s">
        <v>120</v>
      </c>
      <c r="N70" t="s">
        <v>1134</v>
      </c>
      <c r="O70" t="s">
        <v>119</v>
      </c>
      <c r="P70" s="51" t="str">
        <f t="shared" si="2"/>
        <v>3</v>
      </c>
      <c r="Q70" s="51" t="str">
        <f>IFERROR(VLOOKUP(O70,'Tabelas auxiliares'!$A$224:$E$233,5,FALSE),"")</f>
        <v/>
      </c>
      <c r="R70" s="51" t="str">
        <f>IF(Q70&lt;&gt;"",Q70,IF(P70='Tabelas auxiliares'!$A$237,"CUSTEIO",IF(P70='Tabelas auxiliares'!$A$236,"INVESTIMENTO","")))</f>
        <v>CUSTEIO</v>
      </c>
      <c r="S70" s="44">
        <v>1776.2</v>
      </c>
    </row>
    <row r="71" spans="1:19" x14ac:dyDescent="0.25">
      <c r="A71" t="s">
        <v>1111</v>
      </c>
      <c r="B71" t="s">
        <v>493</v>
      </c>
      <c r="C71" t="s">
        <v>1112</v>
      </c>
      <c r="D71" t="s">
        <v>43</v>
      </c>
      <c r="E71" t="s">
        <v>117</v>
      </c>
      <c r="F71" s="51" t="str">
        <f>IF(D71="","",IFERROR(VLOOKUP(D71,'Tabelas auxiliares'!$A$3:$B$61,2,FALSE),"DESCENTRALIZAÇÃO"))</f>
        <v>CECS - COMPRAS COMPARTILHADAS</v>
      </c>
      <c r="G71" s="51" t="str">
        <f>IFERROR(VLOOKUP($B71,'Tabelas auxiliares'!$A$65:$C$102,2,FALSE),"")</f>
        <v>Materiais didáticos e serviços - Graduação</v>
      </c>
      <c r="H71" s="51" t="str">
        <f>IFERROR(VLOOKUP($B71,'Tabelas auxiliares'!$A$65:$C$102,3,FALSE),"")</f>
        <v xml:space="preserve">VIDRARIAS / MATERIAL DE CONSUMO / MANUTENÇÃO DE EQUIPAMENTOS / REAGENTES QUIMICOS / MATERIAIS E SERVIÇOS DIVERSOS PARA LABORATORIOS DIDÁTICOS E CURSOS DE GRADUAÇÃO / EPIS PARA LABORATÓRIOS </v>
      </c>
      <c r="I71" t="s">
        <v>1362</v>
      </c>
      <c r="J71" t="s">
        <v>1363</v>
      </c>
      <c r="K71" t="s">
        <v>1364</v>
      </c>
      <c r="L71" t="s">
        <v>1365</v>
      </c>
      <c r="M71" t="s">
        <v>120</v>
      </c>
      <c r="N71" t="s">
        <v>1134</v>
      </c>
      <c r="O71" t="s">
        <v>119</v>
      </c>
      <c r="P71" s="51" t="str">
        <f t="shared" si="2"/>
        <v>3</v>
      </c>
      <c r="Q71" s="51" t="str">
        <f>IFERROR(VLOOKUP(O71,'Tabelas auxiliares'!$A$224:$E$233,5,FALSE),"")</f>
        <v/>
      </c>
      <c r="R71" s="51" t="str">
        <f>IF(Q71&lt;&gt;"",Q71,IF(P71='Tabelas auxiliares'!$A$237,"CUSTEIO",IF(P71='Tabelas auxiliares'!$A$236,"INVESTIMENTO","")))</f>
        <v>CUSTEIO</v>
      </c>
      <c r="S71" s="44">
        <v>4736.93</v>
      </c>
    </row>
    <row r="72" spans="1:19" x14ac:dyDescent="0.25">
      <c r="A72" t="s">
        <v>1111</v>
      </c>
      <c r="B72" t="s">
        <v>493</v>
      </c>
      <c r="C72" t="s">
        <v>1112</v>
      </c>
      <c r="D72" t="s">
        <v>45</v>
      </c>
      <c r="E72" t="s">
        <v>117</v>
      </c>
      <c r="F72" s="51" t="str">
        <f>IF(D72="","",IFERROR(VLOOKUP(D72,'Tabelas auxiliares'!$A$3:$B$61,2,FALSE),"DESCENTRALIZAÇÃO"))</f>
        <v>CMCC - CENTRO DE MATEMÁTICA, COMPUTAÇÃO E COGNIÇÃO</v>
      </c>
      <c r="G72" s="51" t="str">
        <f>IFERROR(VLOOKUP($B72,'Tabelas auxiliares'!$A$65:$C$102,2,FALSE),"")</f>
        <v>Materiais didáticos e serviços - Graduação</v>
      </c>
      <c r="H72" s="51" t="str">
        <f>IFERROR(VLOOKUP($B72,'Tabelas auxiliares'!$A$65:$C$102,3,FALSE),"")</f>
        <v xml:space="preserve">VIDRARIAS / MATERIAL DE CONSUMO / MANUTENÇÃO DE EQUIPAMENTOS / REAGENTES QUIMICOS / MATERIAIS E SERVIÇOS DIVERSOS PARA LABORATORIOS DIDÁTICOS E CURSOS DE GRADUAÇÃO / EPIS PARA LABORATÓRIOS </v>
      </c>
      <c r="I72" t="s">
        <v>1366</v>
      </c>
      <c r="J72" t="s">
        <v>1367</v>
      </c>
      <c r="K72" t="s">
        <v>1368</v>
      </c>
      <c r="L72" t="s">
        <v>1369</v>
      </c>
      <c r="M72" t="s">
        <v>120</v>
      </c>
      <c r="N72" t="s">
        <v>1125</v>
      </c>
      <c r="O72" t="s">
        <v>119</v>
      </c>
      <c r="P72" s="51" t="str">
        <f t="shared" si="2"/>
        <v>3</v>
      </c>
      <c r="Q72" s="51" t="str">
        <f>IFERROR(VLOOKUP(O72,'Tabelas auxiliares'!$A$224:$E$233,5,FALSE),"")</f>
        <v/>
      </c>
      <c r="R72" s="51" t="str">
        <f>IF(Q72&lt;&gt;"",Q72,IF(P72='Tabelas auxiliares'!$A$237,"CUSTEIO",IF(P72='Tabelas auxiliares'!$A$236,"INVESTIMENTO","")))</f>
        <v>CUSTEIO</v>
      </c>
      <c r="S72" s="44">
        <v>4733.33</v>
      </c>
    </row>
    <row r="73" spans="1:19" x14ac:dyDescent="0.25">
      <c r="A73" t="s">
        <v>1111</v>
      </c>
      <c r="B73" t="s">
        <v>493</v>
      </c>
      <c r="C73" t="s">
        <v>1112</v>
      </c>
      <c r="D73" t="s">
        <v>45</v>
      </c>
      <c r="E73" t="s">
        <v>117</v>
      </c>
      <c r="F73" s="51" t="str">
        <f>IF(D73="","",IFERROR(VLOOKUP(D73,'Tabelas auxiliares'!$A$3:$B$61,2,FALSE),"DESCENTRALIZAÇÃO"))</f>
        <v>CMCC - CENTRO DE MATEMÁTICA, COMPUTAÇÃO E COGNIÇÃO</v>
      </c>
      <c r="G73" s="51" t="str">
        <f>IFERROR(VLOOKUP($B73,'Tabelas auxiliares'!$A$65:$C$102,2,FALSE),"")</f>
        <v>Materiais didáticos e serviços - Graduação</v>
      </c>
      <c r="H73" s="51" t="str">
        <f>IFERROR(VLOOKUP($B73,'Tabelas auxiliares'!$A$65:$C$102,3,FALSE),"")</f>
        <v xml:space="preserve">VIDRARIAS / MATERIAL DE CONSUMO / MANUTENÇÃO DE EQUIPAMENTOS / REAGENTES QUIMICOS / MATERIAIS E SERVIÇOS DIVERSOS PARA LABORATORIOS DIDÁTICOS E CURSOS DE GRADUAÇÃO / EPIS PARA LABORATÓRIOS </v>
      </c>
      <c r="I73" t="s">
        <v>1370</v>
      </c>
      <c r="J73" t="s">
        <v>1371</v>
      </c>
      <c r="K73" t="s">
        <v>1372</v>
      </c>
      <c r="L73" t="s">
        <v>1373</v>
      </c>
      <c r="M73" t="s">
        <v>120</v>
      </c>
      <c r="N73" t="s">
        <v>1134</v>
      </c>
      <c r="O73" t="s">
        <v>119</v>
      </c>
      <c r="P73" s="51" t="str">
        <f t="shared" si="2"/>
        <v>3</v>
      </c>
      <c r="Q73" s="51" t="str">
        <f>IFERROR(VLOOKUP(O73,'Tabelas auxiliares'!$A$224:$E$233,5,FALSE),"")</f>
        <v/>
      </c>
      <c r="R73" s="51" t="str">
        <f>IF(Q73&lt;&gt;"",Q73,IF(P73='Tabelas auxiliares'!$A$237,"CUSTEIO",IF(P73='Tabelas auxiliares'!$A$236,"INVESTIMENTO","")))</f>
        <v>CUSTEIO</v>
      </c>
      <c r="S73" s="44">
        <v>4749.3500000000004</v>
      </c>
    </row>
    <row r="74" spans="1:19" x14ac:dyDescent="0.25">
      <c r="A74" t="s">
        <v>1111</v>
      </c>
      <c r="B74" t="s">
        <v>493</v>
      </c>
      <c r="C74" t="s">
        <v>1112</v>
      </c>
      <c r="D74" t="s">
        <v>45</v>
      </c>
      <c r="E74" t="s">
        <v>117</v>
      </c>
      <c r="F74" s="51" t="str">
        <f>IF(D74="","",IFERROR(VLOOKUP(D74,'Tabelas auxiliares'!$A$3:$B$61,2,FALSE),"DESCENTRALIZAÇÃO"))</f>
        <v>CMCC - CENTRO DE MATEMÁTICA, COMPUTAÇÃO E COGNIÇÃO</v>
      </c>
      <c r="G74" s="51" t="str">
        <f>IFERROR(VLOOKUP($B74,'Tabelas auxiliares'!$A$65:$C$102,2,FALSE),"")</f>
        <v>Materiais didáticos e serviços - Graduação</v>
      </c>
      <c r="H74" s="51" t="str">
        <f>IFERROR(VLOOKUP($B74,'Tabelas auxiliares'!$A$65:$C$102,3,FALSE),"")</f>
        <v xml:space="preserve">VIDRARIAS / MATERIAL DE CONSUMO / MANUTENÇÃO DE EQUIPAMENTOS / REAGENTES QUIMICOS / MATERIAIS E SERVIÇOS DIVERSOS PARA LABORATORIOS DIDÁTICOS E CURSOS DE GRADUAÇÃO / EPIS PARA LABORATÓRIOS </v>
      </c>
      <c r="I74" t="s">
        <v>1374</v>
      </c>
      <c r="J74" t="s">
        <v>1375</v>
      </c>
      <c r="K74" t="s">
        <v>1376</v>
      </c>
      <c r="L74" t="s">
        <v>1377</v>
      </c>
      <c r="M74" t="s">
        <v>120</v>
      </c>
      <c r="N74" t="s">
        <v>1125</v>
      </c>
      <c r="O74" t="s">
        <v>119</v>
      </c>
      <c r="P74" s="51" t="str">
        <f t="shared" si="2"/>
        <v>3</v>
      </c>
      <c r="Q74" s="51" t="str">
        <f>IFERROR(VLOOKUP(O74,'Tabelas auxiliares'!$A$224:$E$233,5,FALSE),"")</f>
        <v/>
      </c>
      <c r="R74" s="51" t="str">
        <f>IF(Q74&lt;&gt;"",Q74,IF(P74='Tabelas auxiliares'!$A$237,"CUSTEIO",IF(P74='Tabelas auxiliares'!$A$236,"INVESTIMENTO","")))</f>
        <v>CUSTEIO</v>
      </c>
      <c r="S74" s="44">
        <v>2849.5</v>
      </c>
    </row>
    <row r="75" spans="1:19" x14ac:dyDescent="0.25">
      <c r="A75" t="s">
        <v>1111</v>
      </c>
      <c r="B75" t="s">
        <v>493</v>
      </c>
      <c r="C75" t="s">
        <v>1112</v>
      </c>
      <c r="D75" t="s">
        <v>45</v>
      </c>
      <c r="E75" t="s">
        <v>117</v>
      </c>
      <c r="F75" s="51" t="str">
        <f>IF(D75="","",IFERROR(VLOOKUP(D75,'Tabelas auxiliares'!$A$3:$B$61,2,FALSE),"DESCENTRALIZAÇÃO"))</f>
        <v>CMCC - CENTRO DE MATEMÁTICA, COMPUTAÇÃO E COGNIÇÃO</v>
      </c>
      <c r="G75" s="51" t="str">
        <f>IFERROR(VLOOKUP($B75,'Tabelas auxiliares'!$A$65:$C$102,2,FALSE),"")</f>
        <v>Materiais didáticos e serviços - Graduação</v>
      </c>
      <c r="H75" s="51" t="str">
        <f>IFERROR(VLOOKUP($B75,'Tabelas auxiliares'!$A$65:$C$102,3,FALSE),"")</f>
        <v xml:space="preserve">VIDRARIAS / MATERIAL DE CONSUMO / MANUTENÇÃO DE EQUIPAMENTOS / REAGENTES QUIMICOS / MATERIAIS E SERVIÇOS DIVERSOS PARA LABORATORIOS DIDÁTICOS E CURSOS DE GRADUAÇÃO / EPIS PARA LABORATÓRIOS </v>
      </c>
      <c r="I75" t="s">
        <v>1378</v>
      </c>
      <c r="J75" t="s">
        <v>1371</v>
      </c>
      <c r="K75" t="s">
        <v>1379</v>
      </c>
      <c r="L75" t="s">
        <v>1373</v>
      </c>
      <c r="M75" t="s">
        <v>120</v>
      </c>
      <c r="N75" t="s">
        <v>1125</v>
      </c>
      <c r="O75" t="s">
        <v>119</v>
      </c>
      <c r="P75" s="51" t="str">
        <f t="shared" si="2"/>
        <v>3</v>
      </c>
      <c r="Q75" s="51" t="str">
        <f>IFERROR(VLOOKUP(O75,'Tabelas auxiliares'!$A$224:$E$233,5,FALSE),"")</f>
        <v/>
      </c>
      <c r="R75" s="51" t="str">
        <f>IF(Q75&lt;&gt;"",Q75,IF(P75='Tabelas auxiliares'!$A$237,"CUSTEIO",IF(P75='Tabelas auxiliares'!$A$236,"INVESTIMENTO","")))</f>
        <v>CUSTEIO</v>
      </c>
      <c r="S75" s="44">
        <v>1800</v>
      </c>
    </row>
    <row r="76" spans="1:19" x14ac:dyDescent="0.25">
      <c r="A76" t="s">
        <v>1111</v>
      </c>
      <c r="B76" t="s">
        <v>493</v>
      </c>
      <c r="C76" t="s">
        <v>1112</v>
      </c>
      <c r="D76" t="s">
        <v>45</v>
      </c>
      <c r="E76" t="s">
        <v>117</v>
      </c>
      <c r="F76" s="51" t="str">
        <f>IF(D76="","",IFERROR(VLOOKUP(D76,'Tabelas auxiliares'!$A$3:$B$61,2,FALSE),"DESCENTRALIZAÇÃO"))</f>
        <v>CMCC - CENTRO DE MATEMÁTICA, COMPUTAÇÃO E COGNIÇÃO</v>
      </c>
      <c r="G76" s="51" t="str">
        <f>IFERROR(VLOOKUP($B76,'Tabelas auxiliares'!$A$65:$C$102,2,FALSE),"")</f>
        <v>Materiais didáticos e serviços - Graduação</v>
      </c>
      <c r="H76" s="51" t="str">
        <f>IFERROR(VLOOKUP($B76,'Tabelas auxiliares'!$A$65:$C$102,3,FALSE),"")</f>
        <v xml:space="preserve">VIDRARIAS / MATERIAL DE CONSUMO / MANUTENÇÃO DE EQUIPAMENTOS / REAGENTES QUIMICOS / MATERIAIS E SERVIÇOS DIVERSOS PARA LABORATORIOS DIDÁTICOS E CURSOS DE GRADUAÇÃO / EPIS PARA LABORATÓRIOS </v>
      </c>
      <c r="I76" t="s">
        <v>1380</v>
      </c>
      <c r="J76" t="s">
        <v>1381</v>
      </c>
      <c r="K76" t="s">
        <v>1382</v>
      </c>
      <c r="L76" t="s">
        <v>1383</v>
      </c>
      <c r="M76" t="s">
        <v>120</v>
      </c>
      <c r="N76" t="s">
        <v>1125</v>
      </c>
      <c r="O76" t="s">
        <v>119</v>
      </c>
      <c r="P76" s="51" t="str">
        <f t="shared" si="2"/>
        <v>3</v>
      </c>
      <c r="Q76" s="51" t="str">
        <f>IFERROR(VLOOKUP(O76,'Tabelas auxiliares'!$A$224:$E$233,5,FALSE),"")</f>
        <v/>
      </c>
      <c r="R76" s="51" t="str">
        <f>IF(Q76&lt;&gt;"",Q76,IF(P76='Tabelas auxiliares'!$A$237,"CUSTEIO",IF(P76='Tabelas auxiliares'!$A$236,"INVESTIMENTO","")))</f>
        <v>CUSTEIO</v>
      </c>
      <c r="S76" s="44">
        <v>13931.94</v>
      </c>
    </row>
    <row r="77" spans="1:19" x14ac:dyDescent="0.25">
      <c r="A77" t="s">
        <v>1111</v>
      </c>
      <c r="B77" t="s">
        <v>493</v>
      </c>
      <c r="C77" t="s">
        <v>1112</v>
      </c>
      <c r="D77" t="s">
        <v>47</v>
      </c>
      <c r="E77" t="s">
        <v>117</v>
      </c>
      <c r="F77" s="51" t="str">
        <f>IF(D77="","",IFERROR(VLOOKUP(D77,'Tabelas auxiliares'!$A$3:$B$61,2,FALSE),"DESCENTRALIZAÇÃO"))</f>
        <v>CMCC - COMPRAS COMPARTILHADAS</v>
      </c>
      <c r="G77" s="51" t="str">
        <f>IFERROR(VLOOKUP($B77,'Tabelas auxiliares'!$A$65:$C$102,2,FALSE),"")</f>
        <v>Materiais didáticos e serviços - Graduação</v>
      </c>
      <c r="H77" s="51" t="str">
        <f>IFERROR(VLOOKUP($B77,'Tabelas auxiliares'!$A$65:$C$102,3,FALSE),"")</f>
        <v xml:space="preserve">VIDRARIAS / MATERIAL DE CONSUMO / MANUTENÇÃO DE EQUIPAMENTOS / REAGENTES QUIMICOS / MATERIAIS E SERVIÇOS DIVERSOS PARA LABORATORIOS DIDÁTICOS E CURSOS DE GRADUAÇÃO / EPIS PARA LABORATÓRIOS </v>
      </c>
      <c r="I77" t="s">
        <v>1384</v>
      </c>
      <c r="J77" t="s">
        <v>1385</v>
      </c>
      <c r="K77" t="s">
        <v>1386</v>
      </c>
      <c r="L77" t="s">
        <v>1387</v>
      </c>
      <c r="M77" t="s">
        <v>120</v>
      </c>
      <c r="N77" t="s">
        <v>1134</v>
      </c>
      <c r="O77" t="s">
        <v>119</v>
      </c>
      <c r="P77" s="51" t="str">
        <f t="shared" si="2"/>
        <v>3</v>
      </c>
      <c r="Q77" s="51" t="str">
        <f>IFERROR(VLOOKUP(O77,'Tabelas auxiliares'!$A$224:$E$233,5,FALSE),"")</f>
        <v/>
      </c>
      <c r="R77" s="51" t="str">
        <f>IF(Q77&lt;&gt;"",Q77,IF(P77='Tabelas auxiliares'!$A$237,"CUSTEIO",IF(P77='Tabelas auxiliares'!$A$236,"INVESTIMENTO","")))</f>
        <v>CUSTEIO</v>
      </c>
      <c r="S77" s="44">
        <v>102540</v>
      </c>
    </row>
    <row r="78" spans="1:19" x14ac:dyDescent="0.25">
      <c r="A78" t="s">
        <v>1111</v>
      </c>
      <c r="B78" t="s">
        <v>493</v>
      </c>
      <c r="C78" t="s">
        <v>1112</v>
      </c>
      <c r="D78" t="s">
        <v>49</v>
      </c>
      <c r="E78" t="s">
        <v>117</v>
      </c>
      <c r="F78" s="51" t="str">
        <f>IF(D78="","",IFERROR(VLOOKUP(D78,'Tabelas auxiliares'!$A$3:$B$61,2,FALSE),"DESCENTRALIZAÇÃO"))</f>
        <v>CCNH - CENTRO DE CIÊNCIAS NATURAIS E HUMANAS</v>
      </c>
      <c r="G78" s="51" t="str">
        <f>IFERROR(VLOOKUP($B78,'Tabelas auxiliares'!$A$65:$C$102,2,FALSE),"")</f>
        <v>Materiais didáticos e serviços - Graduação</v>
      </c>
      <c r="H78" s="51" t="str">
        <f>IFERROR(VLOOKUP($B78,'Tabelas auxiliares'!$A$65:$C$102,3,FALSE),"")</f>
        <v xml:space="preserve">VIDRARIAS / MATERIAL DE CONSUMO / MANUTENÇÃO DE EQUIPAMENTOS / REAGENTES QUIMICOS / MATERIAIS E SERVIÇOS DIVERSOS PARA LABORATORIOS DIDÁTICOS E CURSOS DE GRADUAÇÃO / EPIS PARA LABORATÓRIOS </v>
      </c>
      <c r="I78" t="s">
        <v>1388</v>
      </c>
      <c r="J78" t="s">
        <v>1083</v>
      </c>
      <c r="K78" t="s">
        <v>1389</v>
      </c>
      <c r="L78" t="s">
        <v>1390</v>
      </c>
      <c r="M78" t="s">
        <v>120</v>
      </c>
      <c r="N78" t="s">
        <v>1134</v>
      </c>
      <c r="O78" t="s">
        <v>119</v>
      </c>
      <c r="P78" s="51" t="str">
        <f t="shared" si="2"/>
        <v>3</v>
      </c>
      <c r="Q78" s="51" t="str">
        <f>IFERROR(VLOOKUP(O78,'Tabelas auxiliares'!$A$224:$E$233,5,FALSE),"")</f>
        <v/>
      </c>
      <c r="R78" s="51" t="str">
        <f>IF(Q78&lt;&gt;"",Q78,IF(P78='Tabelas auxiliares'!$A$237,"CUSTEIO",IF(P78='Tabelas auxiliares'!$A$236,"INVESTIMENTO","")))</f>
        <v>CUSTEIO</v>
      </c>
      <c r="S78" s="44">
        <v>57818.78</v>
      </c>
    </row>
    <row r="79" spans="1:19" x14ac:dyDescent="0.25">
      <c r="A79" t="s">
        <v>1111</v>
      </c>
      <c r="B79" t="s">
        <v>493</v>
      </c>
      <c r="C79" t="s">
        <v>1112</v>
      </c>
      <c r="D79" t="s">
        <v>49</v>
      </c>
      <c r="E79" t="s">
        <v>117</v>
      </c>
      <c r="F79" s="51" t="str">
        <f>IF(D79="","",IFERROR(VLOOKUP(D79,'Tabelas auxiliares'!$A$3:$B$61,2,FALSE),"DESCENTRALIZAÇÃO"))</f>
        <v>CCNH - CENTRO DE CIÊNCIAS NATURAIS E HUMANAS</v>
      </c>
      <c r="G79" s="51" t="str">
        <f>IFERROR(VLOOKUP($B79,'Tabelas auxiliares'!$A$65:$C$102,2,FALSE),"")</f>
        <v>Materiais didáticos e serviços - Graduação</v>
      </c>
      <c r="H79" s="51" t="str">
        <f>IFERROR(VLOOKUP($B79,'Tabelas auxiliares'!$A$65:$C$102,3,FALSE),"")</f>
        <v xml:space="preserve">VIDRARIAS / MATERIAL DE CONSUMO / MANUTENÇÃO DE EQUIPAMENTOS / REAGENTES QUIMICOS / MATERIAIS E SERVIÇOS DIVERSOS PARA LABORATORIOS DIDÁTICOS E CURSOS DE GRADUAÇÃO / EPIS PARA LABORATÓRIOS </v>
      </c>
      <c r="I79" t="s">
        <v>1391</v>
      </c>
      <c r="J79" t="s">
        <v>1392</v>
      </c>
      <c r="K79" t="s">
        <v>1393</v>
      </c>
      <c r="L79" t="s">
        <v>1394</v>
      </c>
      <c r="M79" t="s">
        <v>120</v>
      </c>
      <c r="N79" t="s">
        <v>1134</v>
      </c>
      <c r="O79" t="s">
        <v>119</v>
      </c>
      <c r="P79" s="51" t="str">
        <f t="shared" si="2"/>
        <v>3</v>
      </c>
      <c r="Q79" s="51" t="str">
        <f>IFERROR(VLOOKUP(O79,'Tabelas auxiliares'!$A$224:$E$233,5,FALSE),"")</f>
        <v/>
      </c>
      <c r="R79" s="51" t="str">
        <f>IF(Q79&lt;&gt;"",Q79,IF(P79='Tabelas auxiliares'!$A$237,"CUSTEIO",IF(P79='Tabelas auxiliares'!$A$236,"INVESTIMENTO","")))</f>
        <v>CUSTEIO</v>
      </c>
      <c r="S79" s="44">
        <v>10123.76</v>
      </c>
    </row>
    <row r="80" spans="1:19" x14ac:dyDescent="0.25">
      <c r="A80" t="s">
        <v>1111</v>
      </c>
      <c r="B80" t="s">
        <v>493</v>
      </c>
      <c r="C80" t="s">
        <v>1112</v>
      </c>
      <c r="D80" t="s">
        <v>51</v>
      </c>
      <c r="E80" t="s">
        <v>117</v>
      </c>
      <c r="F80" s="51" t="str">
        <f>IF(D80="","",IFERROR(VLOOKUP(D80,'Tabelas auxiliares'!$A$3:$B$61,2,FALSE),"DESCENTRALIZAÇÃO"))</f>
        <v>CCNH - COMPRAS COMPARTILHADAS</v>
      </c>
      <c r="G80" s="51" t="str">
        <f>IFERROR(VLOOKUP($B80,'Tabelas auxiliares'!$A$65:$C$102,2,FALSE),"")</f>
        <v>Materiais didáticos e serviços - Graduação</v>
      </c>
      <c r="H80" s="51" t="str">
        <f>IFERROR(VLOOKUP($B80,'Tabelas auxiliares'!$A$65:$C$102,3,FALSE),"")</f>
        <v xml:space="preserve">VIDRARIAS / MATERIAL DE CONSUMO / MANUTENÇÃO DE EQUIPAMENTOS / REAGENTES QUIMICOS / MATERIAIS E SERVIÇOS DIVERSOS PARA LABORATORIOS DIDÁTICOS E CURSOS DE GRADUAÇÃO / EPIS PARA LABORATÓRIOS </v>
      </c>
      <c r="I80" t="s">
        <v>1388</v>
      </c>
      <c r="J80" t="s">
        <v>1083</v>
      </c>
      <c r="K80" t="s">
        <v>1395</v>
      </c>
      <c r="L80" t="s">
        <v>1390</v>
      </c>
      <c r="M80" t="s">
        <v>120</v>
      </c>
      <c r="N80" t="s">
        <v>1134</v>
      </c>
      <c r="O80" t="s">
        <v>119</v>
      </c>
      <c r="P80" s="51" t="str">
        <f t="shared" si="2"/>
        <v>3</v>
      </c>
      <c r="Q80" s="51" t="str">
        <f>IFERROR(VLOOKUP(O80,'Tabelas auxiliares'!$A$224:$E$233,5,FALSE),"")</f>
        <v/>
      </c>
      <c r="R80" s="51" t="str">
        <f>IF(Q80&lt;&gt;"",Q80,IF(P80='Tabelas auxiliares'!$A$237,"CUSTEIO",IF(P80='Tabelas auxiliares'!$A$236,"INVESTIMENTO","")))</f>
        <v>CUSTEIO</v>
      </c>
      <c r="S80" s="44">
        <v>59114.54</v>
      </c>
    </row>
    <row r="81" spans="1:19" x14ac:dyDescent="0.25">
      <c r="A81" t="s">
        <v>1111</v>
      </c>
      <c r="B81" t="s">
        <v>493</v>
      </c>
      <c r="C81" t="s">
        <v>1112</v>
      </c>
      <c r="D81" t="s">
        <v>51</v>
      </c>
      <c r="E81" t="s">
        <v>117</v>
      </c>
      <c r="F81" s="51" t="str">
        <f>IF(D81="","",IFERROR(VLOOKUP(D81,'Tabelas auxiliares'!$A$3:$B$61,2,FALSE),"DESCENTRALIZAÇÃO"))</f>
        <v>CCNH - COMPRAS COMPARTILHADAS</v>
      </c>
      <c r="G81" s="51" t="str">
        <f>IFERROR(VLOOKUP($B81,'Tabelas auxiliares'!$A$65:$C$102,2,FALSE),"")</f>
        <v>Materiais didáticos e serviços - Graduação</v>
      </c>
      <c r="H81" s="51" t="str">
        <f>IFERROR(VLOOKUP($B81,'Tabelas auxiliares'!$A$65:$C$102,3,FALSE),"")</f>
        <v xml:space="preserve">VIDRARIAS / MATERIAL DE CONSUMO / MANUTENÇÃO DE EQUIPAMENTOS / REAGENTES QUIMICOS / MATERIAIS E SERVIÇOS DIVERSOS PARA LABORATORIOS DIDÁTICOS E CURSOS DE GRADUAÇÃO / EPIS PARA LABORATÓRIOS </v>
      </c>
      <c r="I81" t="s">
        <v>1280</v>
      </c>
      <c r="J81" t="s">
        <v>1392</v>
      </c>
      <c r="K81" t="s">
        <v>1396</v>
      </c>
      <c r="L81" t="s">
        <v>1397</v>
      </c>
      <c r="M81" t="s">
        <v>120</v>
      </c>
      <c r="N81" t="s">
        <v>1134</v>
      </c>
      <c r="O81" t="s">
        <v>119</v>
      </c>
      <c r="P81" s="51" t="str">
        <f t="shared" si="2"/>
        <v>3</v>
      </c>
      <c r="Q81" s="51" t="str">
        <f>IFERROR(VLOOKUP(O81,'Tabelas auxiliares'!$A$224:$E$233,5,FALSE),"")</f>
        <v/>
      </c>
      <c r="R81" s="51" t="str">
        <f>IF(Q81&lt;&gt;"",Q81,IF(P81='Tabelas auxiliares'!$A$237,"CUSTEIO",IF(P81='Tabelas auxiliares'!$A$236,"INVESTIMENTO","")))</f>
        <v>CUSTEIO</v>
      </c>
      <c r="S81" s="44">
        <v>5061.88</v>
      </c>
    </row>
    <row r="82" spans="1:19" x14ac:dyDescent="0.25">
      <c r="A82" t="s">
        <v>1111</v>
      </c>
      <c r="B82" t="s">
        <v>493</v>
      </c>
      <c r="C82" t="s">
        <v>1112</v>
      </c>
      <c r="D82" t="s">
        <v>303</v>
      </c>
      <c r="E82" t="s">
        <v>117</v>
      </c>
      <c r="F82" s="51" t="str">
        <f>IF(D82="","",IFERROR(VLOOKUP(D82,'Tabelas auxiliares'!$A$3:$B$61,2,FALSE),"DESCENTRALIZAÇÃO"))</f>
        <v>CCNH - TRI</v>
      </c>
      <c r="G82" s="51" t="str">
        <f>IFERROR(VLOOKUP($B82,'Tabelas auxiliares'!$A$65:$C$102,2,FALSE),"")</f>
        <v>Materiais didáticos e serviços - Graduação</v>
      </c>
      <c r="H82" s="51" t="str">
        <f>IFERROR(VLOOKUP($B82,'Tabelas auxiliares'!$A$65:$C$102,3,FALSE),"")</f>
        <v xml:space="preserve">VIDRARIAS / MATERIAL DE CONSUMO / MANUTENÇÃO DE EQUIPAMENTOS / REAGENTES QUIMICOS / MATERIAIS E SERVIÇOS DIVERSOS PARA LABORATORIOS DIDÁTICOS E CURSOS DE GRADUAÇÃO / EPIS PARA LABORATÓRIOS </v>
      </c>
      <c r="I82" t="s">
        <v>1388</v>
      </c>
      <c r="J82" t="s">
        <v>1083</v>
      </c>
      <c r="K82" t="s">
        <v>1398</v>
      </c>
      <c r="L82" t="s">
        <v>1390</v>
      </c>
      <c r="M82" t="s">
        <v>180</v>
      </c>
      <c r="N82" t="s">
        <v>1134</v>
      </c>
      <c r="O82" t="s">
        <v>119</v>
      </c>
      <c r="P82" s="51" t="str">
        <f t="shared" si="2"/>
        <v>3</v>
      </c>
      <c r="Q82" s="51" t="str">
        <f>IFERROR(VLOOKUP(O82,'Tabelas auxiliares'!$A$224:$E$233,5,FALSE),"")</f>
        <v/>
      </c>
      <c r="R82" s="51" t="str">
        <f>IF(Q82&lt;&gt;"",Q82,IF(P82='Tabelas auxiliares'!$A$237,"CUSTEIO",IF(P82='Tabelas auxiliares'!$A$236,"INVESTIMENTO","")))</f>
        <v>CUSTEIO</v>
      </c>
      <c r="S82" s="44">
        <v>1186.0999999999999</v>
      </c>
    </row>
    <row r="83" spans="1:19" x14ac:dyDescent="0.25">
      <c r="A83" t="s">
        <v>1111</v>
      </c>
      <c r="B83" t="s">
        <v>502</v>
      </c>
      <c r="C83" t="s">
        <v>1112</v>
      </c>
      <c r="D83" t="s">
        <v>55</v>
      </c>
      <c r="E83" t="s">
        <v>117</v>
      </c>
      <c r="F83" s="51" t="str">
        <f>IF(D83="","",IFERROR(VLOOKUP(D83,'Tabelas auxiliares'!$A$3:$B$61,2,FALSE),"DESCENTRALIZAÇÃO"))</f>
        <v>PROEC - PRÓ-REITORIA DE EXTENSÃO E CULTURA</v>
      </c>
      <c r="G83" s="51" t="str">
        <f>IFERROR(VLOOKUP($B83,'Tabelas auxiliares'!$A$65:$C$102,2,FALSE),"")</f>
        <v>Materiais didáticos e serviços - Extensão</v>
      </c>
      <c r="H83" s="51" t="str">
        <f>IFERROR(VLOOKUP($B83,'Tabelas auxiliares'!$A$65:$C$102,3,FALSE),"")</f>
        <v>MATERIAL DE CONSUMO / MATERIAIS E SERVIÇOS DIVERSOS PARA ATIVIDADES CULTURAIS E DE EXTENSÃO / SERVIÇOS CORO</v>
      </c>
      <c r="I83" t="s">
        <v>1399</v>
      </c>
      <c r="J83" t="s">
        <v>1400</v>
      </c>
      <c r="K83" t="s">
        <v>1401</v>
      </c>
      <c r="L83" t="s">
        <v>1402</v>
      </c>
      <c r="M83" t="s">
        <v>120</v>
      </c>
      <c r="N83" t="s">
        <v>1134</v>
      </c>
      <c r="O83" t="s">
        <v>119</v>
      </c>
      <c r="P83" s="51" t="str">
        <f t="shared" si="2"/>
        <v>3</v>
      </c>
      <c r="Q83" s="51" t="str">
        <f>IFERROR(VLOOKUP(O83,'Tabelas auxiliares'!$A$224:$E$233,5,FALSE),"")</f>
        <v/>
      </c>
      <c r="R83" s="51" t="str">
        <f>IF(Q83&lt;&gt;"",Q83,IF(P83='Tabelas auxiliares'!$A$237,"CUSTEIO",IF(P83='Tabelas auxiliares'!$A$236,"INVESTIMENTO","")))</f>
        <v>CUSTEIO</v>
      </c>
      <c r="S83" s="44">
        <v>1717.93</v>
      </c>
    </row>
    <row r="84" spans="1:19" x14ac:dyDescent="0.25">
      <c r="A84" t="s">
        <v>1111</v>
      </c>
      <c r="B84" t="s">
        <v>502</v>
      </c>
      <c r="C84" t="s">
        <v>1112</v>
      </c>
      <c r="D84" t="s">
        <v>55</v>
      </c>
      <c r="E84" t="s">
        <v>117</v>
      </c>
      <c r="F84" s="51" t="str">
        <f>IF(D84="","",IFERROR(VLOOKUP(D84,'Tabelas auxiliares'!$A$3:$B$61,2,FALSE),"DESCENTRALIZAÇÃO"))</f>
        <v>PROEC - PRÓ-REITORIA DE EXTENSÃO E CULTURA</v>
      </c>
      <c r="G84" s="51" t="str">
        <f>IFERROR(VLOOKUP($B84,'Tabelas auxiliares'!$A$65:$C$102,2,FALSE),"")</f>
        <v>Materiais didáticos e serviços - Extensão</v>
      </c>
      <c r="H84" s="51" t="str">
        <f>IFERROR(VLOOKUP($B84,'Tabelas auxiliares'!$A$65:$C$102,3,FALSE),"")</f>
        <v>MATERIAL DE CONSUMO / MATERIAIS E SERVIÇOS DIVERSOS PARA ATIVIDADES CULTURAIS E DE EXTENSÃO / SERVIÇOS CORO</v>
      </c>
      <c r="I84" t="s">
        <v>1159</v>
      </c>
      <c r="J84" t="s">
        <v>1403</v>
      </c>
      <c r="K84" t="s">
        <v>1404</v>
      </c>
      <c r="L84" t="s">
        <v>1402</v>
      </c>
      <c r="M84" t="s">
        <v>1150</v>
      </c>
      <c r="N84" t="s">
        <v>1134</v>
      </c>
      <c r="O84" t="s">
        <v>119</v>
      </c>
      <c r="P84" s="51" t="str">
        <f t="shared" si="2"/>
        <v>3</v>
      </c>
      <c r="Q84" s="51" t="str">
        <f>IFERROR(VLOOKUP(O84,'Tabelas auxiliares'!$A$224:$E$233,5,FALSE),"")</f>
        <v/>
      </c>
      <c r="R84" s="51" t="str">
        <f>IF(Q84&lt;&gt;"",Q84,IF(P84='Tabelas auxiliares'!$A$237,"CUSTEIO",IF(P84='Tabelas auxiliares'!$A$236,"INVESTIMENTO","")))</f>
        <v>CUSTEIO</v>
      </c>
      <c r="S84" s="44">
        <v>1717.92</v>
      </c>
    </row>
    <row r="85" spans="1:19" x14ac:dyDescent="0.25">
      <c r="A85" t="s">
        <v>1111</v>
      </c>
      <c r="B85" t="s">
        <v>502</v>
      </c>
      <c r="C85" t="s">
        <v>1112</v>
      </c>
      <c r="D85" t="s">
        <v>55</v>
      </c>
      <c r="E85" t="s">
        <v>117</v>
      </c>
      <c r="F85" s="51" t="str">
        <f>IF(D85="","",IFERROR(VLOOKUP(D85,'Tabelas auxiliares'!$A$3:$B$61,2,FALSE),"DESCENTRALIZAÇÃO"))</f>
        <v>PROEC - PRÓ-REITORIA DE EXTENSÃO E CULTURA</v>
      </c>
      <c r="G85" s="51" t="str">
        <f>IFERROR(VLOOKUP($B85,'Tabelas auxiliares'!$A$65:$C$102,2,FALSE),"")</f>
        <v>Materiais didáticos e serviços - Extensão</v>
      </c>
      <c r="H85" s="51" t="str">
        <f>IFERROR(VLOOKUP($B85,'Tabelas auxiliares'!$A$65:$C$102,3,FALSE),"")</f>
        <v>MATERIAL DE CONSUMO / MATERIAIS E SERVIÇOS DIVERSOS PARA ATIVIDADES CULTURAIS E DE EXTENSÃO / SERVIÇOS CORO</v>
      </c>
      <c r="I85" t="s">
        <v>1405</v>
      </c>
      <c r="J85" t="s">
        <v>1406</v>
      </c>
      <c r="K85" t="s">
        <v>1407</v>
      </c>
      <c r="L85" t="s">
        <v>1408</v>
      </c>
      <c r="M85" t="s">
        <v>1150</v>
      </c>
      <c r="N85" t="s">
        <v>1134</v>
      </c>
      <c r="O85" t="s">
        <v>119</v>
      </c>
      <c r="P85" s="51" t="str">
        <f t="shared" si="2"/>
        <v>3</v>
      </c>
      <c r="Q85" s="51" t="str">
        <f>IFERROR(VLOOKUP(O85,'Tabelas auxiliares'!$A$224:$E$233,5,FALSE),"")</f>
        <v/>
      </c>
      <c r="R85" s="51" t="str">
        <f>IF(Q85&lt;&gt;"",Q85,IF(P85='Tabelas auxiliares'!$A$237,"CUSTEIO",IF(P85='Tabelas auxiliares'!$A$236,"INVESTIMENTO","")))</f>
        <v>CUSTEIO</v>
      </c>
      <c r="S85" s="44">
        <v>5911.84</v>
      </c>
    </row>
    <row r="86" spans="1:19" x14ac:dyDescent="0.25">
      <c r="A86" t="s">
        <v>1111</v>
      </c>
      <c r="B86" t="s">
        <v>502</v>
      </c>
      <c r="C86" t="s">
        <v>1112</v>
      </c>
      <c r="D86" t="s">
        <v>55</v>
      </c>
      <c r="E86" t="s">
        <v>117</v>
      </c>
      <c r="F86" s="51" t="str">
        <f>IF(D86="","",IFERROR(VLOOKUP(D86,'Tabelas auxiliares'!$A$3:$B$61,2,FALSE),"DESCENTRALIZAÇÃO"))</f>
        <v>PROEC - PRÓ-REITORIA DE EXTENSÃO E CULTURA</v>
      </c>
      <c r="G86" s="51" t="str">
        <f>IFERROR(VLOOKUP($B86,'Tabelas auxiliares'!$A$65:$C$102,2,FALSE),"")</f>
        <v>Materiais didáticos e serviços - Extensão</v>
      </c>
      <c r="H86" s="51" t="str">
        <f>IFERROR(VLOOKUP($B86,'Tabelas auxiliares'!$A$65:$C$102,3,FALSE),"")</f>
        <v>MATERIAL DE CONSUMO / MATERIAIS E SERVIÇOS DIVERSOS PARA ATIVIDADES CULTURAIS E DE EXTENSÃO / SERVIÇOS CORO</v>
      </c>
      <c r="I86" t="s">
        <v>1409</v>
      </c>
      <c r="J86" t="s">
        <v>1410</v>
      </c>
      <c r="K86" t="s">
        <v>1411</v>
      </c>
      <c r="L86" t="s">
        <v>1412</v>
      </c>
      <c r="M86" t="s">
        <v>120</v>
      </c>
      <c r="N86" t="s">
        <v>1125</v>
      </c>
      <c r="O86" t="s">
        <v>119</v>
      </c>
      <c r="P86" s="51" t="str">
        <f t="shared" si="2"/>
        <v>3</v>
      </c>
      <c r="Q86" s="51" t="str">
        <f>IFERROR(VLOOKUP(O86,'Tabelas auxiliares'!$A$224:$E$233,5,FALSE),"")</f>
        <v/>
      </c>
      <c r="R86" s="51" t="str">
        <f>IF(Q86&lt;&gt;"",Q86,IF(P86='Tabelas auxiliares'!$A$237,"CUSTEIO",IF(P86='Tabelas auxiliares'!$A$236,"INVESTIMENTO","")))</f>
        <v>CUSTEIO</v>
      </c>
      <c r="S86" s="44">
        <v>1845</v>
      </c>
    </row>
    <row r="87" spans="1:19" x14ac:dyDescent="0.25">
      <c r="A87" t="s">
        <v>1111</v>
      </c>
      <c r="B87" t="s">
        <v>502</v>
      </c>
      <c r="C87" t="s">
        <v>1112</v>
      </c>
      <c r="D87" t="s">
        <v>55</v>
      </c>
      <c r="E87" t="s">
        <v>117</v>
      </c>
      <c r="F87" s="51" t="str">
        <f>IF(D87="","",IFERROR(VLOOKUP(D87,'Tabelas auxiliares'!$A$3:$B$61,2,FALSE),"DESCENTRALIZAÇÃO"))</f>
        <v>PROEC - PRÓ-REITORIA DE EXTENSÃO E CULTURA</v>
      </c>
      <c r="G87" s="51" t="str">
        <f>IFERROR(VLOOKUP($B87,'Tabelas auxiliares'!$A$65:$C$102,2,FALSE),"")</f>
        <v>Materiais didáticos e serviços - Extensão</v>
      </c>
      <c r="H87" s="51" t="str">
        <f>IFERROR(VLOOKUP($B87,'Tabelas auxiliares'!$A$65:$C$102,3,FALSE),"")</f>
        <v>MATERIAL DE CONSUMO / MATERIAIS E SERVIÇOS DIVERSOS PARA ATIVIDADES CULTURAIS E DE EXTENSÃO / SERVIÇOS CORO</v>
      </c>
      <c r="I87" t="s">
        <v>1166</v>
      </c>
      <c r="J87" t="s">
        <v>1413</v>
      </c>
      <c r="K87" t="s">
        <v>1414</v>
      </c>
      <c r="L87" t="s">
        <v>1415</v>
      </c>
      <c r="M87" t="s">
        <v>120</v>
      </c>
      <c r="N87" t="s">
        <v>1134</v>
      </c>
      <c r="O87" t="s">
        <v>1416</v>
      </c>
      <c r="P87" s="51" t="str">
        <f t="shared" si="2"/>
        <v>3</v>
      </c>
      <c r="Q87" s="51" t="str">
        <f>IFERROR(VLOOKUP(O87,'Tabelas auxiliares'!$A$224:$E$233,5,FALSE),"")</f>
        <v/>
      </c>
      <c r="R87" s="51" t="str">
        <f>IF(Q87&lt;&gt;"",Q87,IF(P87='Tabelas auxiliares'!$A$237,"CUSTEIO",IF(P87='Tabelas auxiliares'!$A$236,"INVESTIMENTO","")))</f>
        <v>CUSTEIO</v>
      </c>
      <c r="S87" s="44">
        <v>6595.93</v>
      </c>
    </row>
    <row r="88" spans="1:19" x14ac:dyDescent="0.25">
      <c r="A88" t="s">
        <v>1111</v>
      </c>
      <c r="B88" t="s">
        <v>505</v>
      </c>
      <c r="C88" t="s">
        <v>1112</v>
      </c>
      <c r="D88" t="s">
        <v>57</v>
      </c>
      <c r="E88" t="s">
        <v>117</v>
      </c>
      <c r="F88" s="51" t="str">
        <f>IF(D88="","",IFERROR(VLOOKUP(D88,'Tabelas auxiliares'!$A$3:$B$61,2,FALSE),"DESCENTRALIZAÇÃO"))</f>
        <v>EDITORA DA UFABC</v>
      </c>
      <c r="G88" s="51" t="str">
        <f>IFERROR(VLOOKUP($B88,'Tabelas auxiliares'!$A$65:$C$102,2,FALSE),"")</f>
        <v>Materiais didáticos e serviços - Editora</v>
      </c>
      <c r="H88" s="51" t="str">
        <f>IFERROR(VLOOKUP($B88,'Tabelas auxiliares'!$A$65:$C$102,3,FALSE),"")</f>
        <v>SERVICO DE ENCADERNAÇÃO /MATERIAL DE CONSUMO / MATERIAL PARA ATIVIDADES DA EDITORA / REGISTRO ISBN</v>
      </c>
      <c r="I88" t="s">
        <v>1417</v>
      </c>
      <c r="J88" t="s">
        <v>1418</v>
      </c>
      <c r="K88" t="s">
        <v>1419</v>
      </c>
      <c r="L88" t="s">
        <v>1420</v>
      </c>
      <c r="M88" t="s">
        <v>120</v>
      </c>
      <c r="N88" t="s">
        <v>1125</v>
      </c>
      <c r="O88" t="s">
        <v>119</v>
      </c>
      <c r="P88" s="51" t="str">
        <f t="shared" si="2"/>
        <v>3</v>
      </c>
      <c r="Q88" s="51" t="str">
        <f>IFERROR(VLOOKUP(O88,'Tabelas auxiliares'!$A$224:$E$233,5,FALSE),"")</f>
        <v/>
      </c>
      <c r="R88" s="51" t="str">
        <f>IF(Q88&lt;&gt;"",Q88,IF(P88='Tabelas auxiliares'!$A$237,"CUSTEIO",IF(P88='Tabelas auxiliares'!$A$236,"INVESTIMENTO","")))</f>
        <v>CUSTEIO</v>
      </c>
      <c r="S88" s="44">
        <v>1650</v>
      </c>
    </row>
    <row r="89" spans="1:19" x14ac:dyDescent="0.25">
      <c r="A89" t="s">
        <v>1111</v>
      </c>
      <c r="B89" t="s">
        <v>505</v>
      </c>
      <c r="C89" t="s">
        <v>1112</v>
      </c>
      <c r="D89" t="s">
        <v>57</v>
      </c>
      <c r="E89" t="s">
        <v>117</v>
      </c>
      <c r="F89" s="51" t="str">
        <f>IF(D89="","",IFERROR(VLOOKUP(D89,'Tabelas auxiliares'!$A$3:$B$61,2,FALSE),"DESCENTRALIZAÇÃO"))</f>
        <v>EDITORA DA UFABC</v>
      </c>
      <c r="G89" s="51" t="str">
        <f>IFERROR(VLOOKUP($B89,'Tabelas auxiliares'!$A$65:$C$102,2,FALSE),"")</f>
        <v>Materiais didáticos e serviços - Editora</v>
      </c>
      <c r="H89" s="51" t="str">
        <f>IFERROR(VLOOKUP($B89,'Tabelas auxiliares'!$A$65:$C$102,3,FALSE),"")</f>
        <v>SERVICO DE ENCADERNAÇÃO /MATERIAL DE CONSUMO / MATERIAL PARA ATIVIDADES DA EDITORA / REGISTRO ISBN</v>
      </c>
      <c r="I89" t="s">
        <v>1417</v>
      </c>
      <c r="J89" t="s">
        <v>1421</v>
      </c>
      <c r="K89" t="s">
        <v>1422</v>
      </c>
      <c r="L89" t="s">
        <v>1420</v>
      </c>
      <c r="M89" t="s">
        <v>120</v>
      </c>
      <c r="N89" t="s">
        <v>1125</v>
      </c>
      <c r="O89" t="s">
        <v>119</v>
      </c>
      <c r="P89" s="51" t="str">
        <f t="shared" si="2"/>
        <v>3</v>
      </c>
      <c r="Q89" s="51" t="str">
        <f>IFERROR(VLOOKUP(O89,'Tabelas auxiliares'!$A$224:$E$233,5,FALSE),"")</f>
        <v/>
      </c>
      <c r="R89" s="51" t="str">
        <f>IF(Q89&lt;&gt;"",Q89,IF(P89='Tabelas auxiliares'!$A$237,"CUSTEIO",IF(P89='Tabelas auxiliares'!$A$236,"INVESTIMENTO","")))</f>
        <v>CUSTEIO</v>
      </c>
      <c r="S89" s="44">
        <v>640</v>
      </c>
    </row>
    <row r="90" spans="1:19" x14ac:dyDescent="0.25">
      <c r="A90" t="s">
        <v>1111</v>
      </c>
      <c r="B90" t="s">
        <v>508</v>
      </c>
      <c r="C90" t="s">
        <v>1112</v>
      </c>
      <c r="D90" t="s">
        <v>35</v>
      </c>
      <c r="E90" t="s">
        <v>117</v>
      </c>
      <c r="F90" s="51" t="str">
        <f>IF(D90="","",IFERROR(VLOOKUP(D90,'Tabelas auxiliares'!$A$3:$B$61,2,FALSE),"DESCENTRALIZAÇÃO"))</f>
        <v>PU - PREFEITURA UNIVERSITÁRIA</v>
      </c>
      <c r="G90" s="51" t="str">
        <f>IFERROR(VLOOKUP($B90,'Tabelas auxiliares'!$A$65:$C$102,2,FALSE),"")</f>
        <v>Materiais de consumo e serviços não acadêmicos</v>
      </c>
      <c r="H90" s="51" t="str">
        <f>IFERROR(VLOOKUP($B90,'Tabelas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90" t="s">
        <v>1288</v>
      </c>
      <c r="J90" t="s">
        <v>1289</v>
      </c>
      <c r="K90" t="s">
        <v>1423</v>
      </c>
      <c r="L90" t="s">
        <v>1424</v>
      </c>
      <c r="M90" t="s">
        <v>120</v>
      </c>
      <c r="N90" t="s">
        <v>1134</v>
      </c>
      <c r="O90" t="s">
        <v>119</v>
      </c>
      <c r="P90" s="51" t="str">
        <f t="shared" si="2"/>
        <v>3</v>
      </c>
      <c r="Q90" s="51" t="str">
        <f>IFERROR(VLOOKUP(O90,'Tabelas auxiliares'!$A$224:$E$233,5,FALSE),"")</f>
        <v/>
      </c>
      <c r="R90" s="51" t="str">
        <f>IF(Q90&lt;&gt;"",Q90,IF(P90='Tabelas auxiliares'!$A$237,"CUSTEIO",IF(P90='Tabelas auxiliares'!$A$236,"INVESTIMENTO","")))</f>
        <v>CUSTEIO</v>
      </c>
      <c r="S90" s="44">
        <v>1858.92</v>
      </c>
    </row>
    <row r="91" spans="1:19" x14ac:dyDescent="0.25">
      <c r="A91" t="s">
        <v>1111</v>
      </c>
      <c r="B91" t="s">
        <v>508</v>
      </c>
      <c r="C91" t="s">
        <v>1112</v>
      </c>
      <c r="D91" t="s">
        <v>35</v>
      </c>
      <c r="E91" t="s">
        <v>117</v>
      </c>
      <c r="F91" s="51" t="str">
        <f>IF(D91="","",IFERROR(VLOOKUP(D91,'Tabelas auxiliares'!$A$3:$B$61,2,FALSE),"DESCENTRALIZAÇÃO"))</f>
        <v>PU - PREFEITURA UNIVERSITÁRIA</v>
      </c>
      <c r="G91" s="51" t="str">
        <f>IFERROR(VLOOKUP($B91,'Tabelas auxiliares'!$A$65:$C$102,2,FALSE),"")</f>
        <v>Materiais de consumo e serviços não acadêmicos</v>
      </c>
      <c r="H91" s="51" t="str">
        <f>IFERROR(VLOOKUP($B91,'Tabelas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91" t="s">
        <v>1280</v>
      </c>
      <c r="J91" t="s">
        <v>1292</v>
      </c>
      <c r="K91" t="s">
        <v>1425</v>
      </c>
      <c r="L91" t="s">
        <v>205</v>
      </c>
      <c r="M91" t="s">
        <v>120</v>
      </c>
      <c r="N91" t="s">
        <v>1134</v>
      </c>
      <c r="O91" t="s">
        <v>119</v>
      </c>
      <c r="P91" s="51" t="str">
        <f t="shared" si="2"/>
        <v>3</v>
      </c>
      <c r="Q91" s="51" t="str">
        <f>IFERROR(VLOOKUP(O91,'Tabelas auxiliares'!$A$224:$E$233,5,FALSE),"")</f>
        <v/>
      </c>
      <c r="R91" s="51" t="str">
        <f>IF(Q91&lt;&gt;"",Q91,IF(P91='Tabelas auxiliares'!$A$237,"CUSTEIO",IF(P91='Tabelas auxiliares'!$A$236,"INVESTIMENTO","")))</f>
        <v>CUSTEIO</v>
      </c>
      <c r="S91" s="44">
        <v>2057.3200000000002</v>
      </c>
    </row>
    <row r="92" spans="1:19" x14ac:dyDescent="0.25">
      <c r="A92" t="s">
        <v>1111</v>
      </c>
      <c r="B92" t="s">
        <v>511</v>
      </c>
      <c r="C92" t="s">
        <v>1112</v>
      </c>
      <c r="D92" t="s">
        <v>35</v>
      </c>
      <c r="E92" t="s">
        <v>117</v>
      </c>
      <c r="F92" s="51" t="str">
        <f>IF(D92="","",IFERROR(VLOOKUP(D92,'Tabelas auxiliares'!$A$3:$B$61,2,FALSE),"DESCENTRALIZAÇÃO"))</f>
        <v>PU - PREFEITURA UNIVERSITÁRIA</v>
      </c>
      <c r="G92" s="51" t="str">
        <f>IFERROR(VLOOKUP($B92,'Tabelas auxiliares'!$A$65:$C$102,2,FALSE),"")</f>
        <v>Manutenção</v>
      </c>
      <c r="H92" s="51" t="str">
        <f>IFERROR(VLOOKUP($B92,'Tabelas auxiliares'!$A$65:$C$102,3,FALSE),"")</f>
        <v>ALMOXARIFADO / AR CONDICIONADO / COMBATE INCÊNDIO / CORTINAS / ELEVADORES / GERADORES DE ENERGIA / HIDRÁULICA / IMÓVEIS / INSTALAÇÕES ELÉTRICAS  / JARDINAGEM / MANUTENÇÃO PREDIAL / DESINSETIZAÇÃO / CHAVEIRO / INVENTÁRIO PATRIMONIAL</v>
      </c>
      <c r="I92" t="s">
        <v>1294</v>
      </c>
      <c r="J92" t="s">
        <v>1426</v>
      </c>
      <c r="K92" t="s">
        <v>1427</v>
      </c>
      <c r="L92" t="s">
        <v>1428</v>
      </c>
      <c r="M92" t="s">
        <v>1150</v>
      </c>
      <c r="N92" t="s">
        <v>1125</v>
      </c>
      <c r="O92" t="s">
        <v>119</v>
      </c>
      <c r="P92" s="51" t="str">
        <f t="shared" si="2"/>
        <v>3</v>
      </c>
      <c r="Q92" s="51" t="str">
        <f>IFERROR(VLOOKUP(O92,'Tabelas auxiliares'!$A$224:$E$233,5,FALSE),"")</f>
        <v/>
      </c>
      <c r="R92" s="51" t="str">
        <f>IF(Q92&lt;&gt;"",Q92,IF(P92='Tabelas auxiliares'!$A$237,"CUSTEIO",IF(P92='Tabelas auxiliares'!$A$236,"INVESTIMENTO","")))</f>
        <v>CUSTEIO</v>
      </c>
      <c r="S92" s="44">
        <v>802.59</v>
      </c>
    </row>
    <row r="93" spans="1:19" x14ac:dyDescent="0.25">
      <c r="A93" t="s">
        <v>1111</v>
      </c>
      <c r="B93" t="s">
        <v>511</v>
      </c>
      <c r="C93" t="s">
        <v>1112</v>
      </c>
      <c r="D93" t="s">
        <v>45</v>
      </c>
      <c r="E93" t="s">
        <v>117</v>
      </c>
      <c r="F93" s="51" t="str">
        <f>IF(D93="","",IFERROR(VLOOKUP(D93,'Tabelas auxiliares'!$A$3:$B$61,2,FALSE),"DESCENTRALIZAÇÃO"))</f>
        <v>CMCC - CENTRO DE MATEMÁTICA, COMPUTAÇÃO E COGNIÇÃO</v>
      </c>
      <c r="G93" s="51" t="str">
        <f>IFERROR(VLOOKUP($B93,'Tabelas auxiliares'!$A$65:$C$102,2,FALSE),"")</f>
        <v>Manutenção</v>
      </c>
      <c r="H93" s="51" t="str">
        <f>IFERROR(VLOOKUP($B93,'Tabelas auxiliares'!$A$65:$C$102,3,FALSE),"")</f>
        <v>ALMOXARIFADO / AR CONDICIONADO / COMBATE INCÊNDIO / CORTINAS / ELEVADORES / GERADORES DE ENERGIA / HIDRÁULICA / IMÓVEIS / INSTALAÇÕES ELÉTRICAS  / JARDINAGEM / MANUTENÇÃO PREDIAL / DESINSETIZAÇÃO / CHAVEIRO / INVENTÁRIO PATRIMONIAL</v>
      </c>
      <c r="I93" t="s">
        <v>1250</v>
      </c>
      <c r="J93" t="s">
        <v>1429</v>
      </c>
      <c r="K93" t="s">
        <v>1430</v>
      </c>
      <c r="L93" t="s">
        <v>1431</v>
      </c>
      <c r="M93" t="s">
        <v>120</v>
      </c>
      <c r="N93" t="s">
        <v>1134</v>
      </c>
      <c r="O93" t="s">
        <v>119</v>
      </c>
      <c r="P93" s="51" t="str">
        <f t="shared" si="2"/>
        <v>3</v>
      </c>
      <c r="Q93" s="51" t="str">
        <f>IFERROR(VLOOKUP(O93,'Tabelas auxiliares'!$A$224:$E$233,5,FALSE),"")</f>
        <v/>
      </c>
      <c r="R93" s="51" t="str">
        <f>IF(Q93&lt;&gt;"",Q93,IF(P93='Tabelas auxiliares'!$A$237,"CUSTEIO",IF(P93='Tabelas auxiliares'!$A$236,"INVESTIMENTO","")))</f>
        <v>CUSTEIO</v>
      </c>
      <c r="S93" s="44">
        <v>8668.9</v>
      </c>
    </row>
    <row r="94" spans="1:19" x14ac:dyDescent="0.25">
      <c r="A94" t="s">
        <v>1111</v>
      </c>
      <c r="B94" t="s">
        <v>511</v>
      </c>
      <c r="C94" t="s">
        <v>1112</v>
      </c>
      <c r="D94" t="s">
        <v>45</v>
      </c>
      <c r="E94" t="s">
        <v>117</v>
      </c>
      <c r="F94" s="51" t="str">
        <f>IF(D94="","",IFERROR(VLOOKUP(D94,'Tabelas auxiliares'!$A$3:$B$61,2,FALSE),"DESCENTRALIZAÇÃO"))</f>
        <v>CMCC - CENTRO DE MATEMÁTICA, COMPUTAÇÃO E COGNIÇÃO</v>
      </c>
      <c r="G94" s="51" t="str">
        <f>IFERROR(VLOOKUP($B94,'Tabelas auxiliares'!$A$65:$C$102,2,FALSE),"")</f>
        <v>Manutenção</v>
      </c>
      <c r="H94" s="51" t="str">
        <f>IFERROR(VLOOKUP($B94,'Tabelas auxiliares'!$A$65:$C$102,3,FALSE),"")</f>
        <v>ALMOXARIFADO / AR CONDICIONADO / COMBATE INCÊNDIO / CORTINAS / ELEVADORES / GERADORES DE ENERGIA / HIDRÁULICA / IMÓVEIS / INSTALAÇÕES ELÉTRICAS  / JARDINAGEM / MANUTENÇÃO PREDIAL / DESINSETIZAÇÃO / CHAVEIRO / INVENTÁRIO PATRIMONIAL</v>
      </c>
      <c r="I94" t="s">
        <v>1250</v>
      </c>
      <c r="J94" t="s">
        <v>1429</v>
      </c>
      <c r="K94" t="s">
        <v>1432</v>
      </c>
      <c r="L94" t="s">
        <v>1431</v>
      </c>
      <c r="M94" t="s">
        <v>120</v>
      </c>
      <c r="N94" t="s">
        <v>1125</v>
      </c>
      <c r="O94" t="s">
        <v>119</v>
      </c>
      <c r="P94" s="51" t="str">
        <f t="shared" si="2"/>
        <v>3</v>
      </c>
      <c r="Q94" s="51" t="str">
        <f>IFERROR(VLOOKUP(O94,'Tabelas auxiliares'!$A$224:$E$233,5,FALSE),"")</f>
        <v/>
      </c>
      <c r="R94" s="51" t="str">
        <f>IF(Q94&lt;&gt;"",Q94,IF(P94='Tabelas auxiliares'!$A$237,"CUSTEIO",IF(P94='Tabelas auxiliares'!$A$236,"INVESTIMENTO","")))</f>
        <v>CUSTEIO</v>
      </c>
      <c r="S94" s="44">
        <v>2601.66</v>
      </c>
    </row>
    <row r="95" spans="1:19" x14ac:dyDescent="0.25">
      <c r="A95" t="s">
        <v>1111</v>
      </c>
      <c r="B95" t="s">
        <v>511</v>
      </c>
      <c r="C95" t="s">
        <v>1112</v>
      </c>
      <c r="D95" t="s">
        <v>88</v>
      </c>
      <c r="E95" t="s">
        <v>117</v>
      </c>
      <c r="F95" s="51" t="str">
        <f>IF(D95="","",IFERROR(VLOOKUP(D95,'Tabelas auxiliares'!$A$3:$B$61,2,FALSE),"DESCENTRALIZAÇÃO"))</f>
        <v>SUGEPE - SUPERINTENDÊNCIA DE GESTÃO DE PESSOAS</v>
      </c>
      <c r="G95" s="51" t="str">
        <f>IFERROR(VLOOKUP($B95,'Tabelas auxiliares'!$A$65:$C$102,2,FALSE),"")</f>
        <v>Manutenção</v>
      </c>
      <c r="H95" s="51" t="str">
        <f>IFERROR(VLOOKUP($B95,'Tabelas auxiliares'!$A$65:$C$102,3,FALSE),"")</f>
        <v>ALMOXARIFADO / AR CONDICIONADO / COMBATE INCÊNDIO / CORTINAS / ELEVADORES / GERADORES DE ENERGIA / HIDRÁULICA / IMÓVEIS / INSTALAÇÕES ELÉTRICAS  / JARDINAGEM / MANUTENÇÃO PREDIAL / DESINSETIZAÇÃO / CHAVEIRO / INVENTÁRIO PATRIMONIAL</v>
      </c>
      <c r="I95" t="s">
        <v>1417</v>
      </c>
      <c r="J95" t="s">
        <v>1433</v>
      </c>
      <c r="K95" t="s">
        <v>1434</v>
      </c>
      <c r="L95" t="s">
        <v>1435</v>
      </c>
      <c r="M95" t="s">
        <v>120</v>
      </c>
      <c r="N95" t="s">
        <v>1125</v>
      </c>
      <c r="O95" t="s">
        <v>119</v>
      </c>
      <c r="P95" s="51" t="str">
        <f t="shared" si="2"/>
        <v>3</v>
      </c>
      <c r="Q95" s="51" t="str">
        <f>IFERROR(VLOOKUP(O95,'Tabelas auxiliares'!$A$224:$E$233,5,FALSE),"")</f>
        <v/>
      </c>
      <c r="R95" s="51" t="str">
        <f>IF(Q95&lt;&gt;"",Q95,IF(P95='Tabelas auxiliares'!$A$237,"CUSTEIO",IF(P95='Tabelas auxiliares'!$A$236,"INVESTIMENTO","")))</f>
        <v>CUSTEIO</v>
      </c>
      <c r="S95" s="44">
        <v>6502.9</v>
      </c>
    </row>
    <row r="96" spans="1:19" x14ac:dyDescent="0.25">
      <c r="A96" t="s">
        <v>1111</v>
      </c>
      <c r="B96" t="s">
        <v>514</v>
      </c>
      <c r="C96" t="s">
        <v>1112</v>
      </c>
      <c r="D96" t="s">
        <v>296</v>
      </c>
      <c r="E96" t="s">
        <v>117</v>
      </c>
      <c r="F96" s="51" t="str">
        <f>IF(D96="","",IFERROR(VLOOKUP(D96,'Tabelas auxiliares'!$A$3:$B$61,2,FALSE),"DESCENTRALIZAÇÃO"))</f>
        <v>SPO - OBRAS SANTO ANDRÉ</v>
      </c>
      <c r="G96" s="51" t="str">
        <f>IFERROR(VLOOKUP($B96,'Tabelas auxiliares'!$A$65:$C$102,2,FALSE),"")</f>
        <v>Obras e instalações - Construções</v>
      </c>
      <c r="H96" s="51" t="str">
        <f>IFERROR(VLOOKUP($B96,'Tabelas auxiliares'!$A$65:$C$102,3,FALSE),"")</f>
        <v>SERVICOS TECNICOS EM ENGENHARIA / EXECUCAO DAS OBRAS / ELABORACAO DOS ESTUDOS PRELIMINARES, PROJETOS BASICOS E EXECUTIVOS / CONSTRUÇÃO / SUPERVISÃO DE OBRAS</v>
      </c>
      <c r="I96" t="s">
        <v>1294</v>
      </c>
      <c r="J96" t="s">
        <v>1436</v>
      </c>
      <c r="K96" t="s">
        <v>1437</v>
      </c>
      <c r="L96" t="s">
        <v>1438</v>
      </c>
      <c r="M96" t="s">
        <v>120</v>
      </c>
      <c r="N96" t="s">
        <v>1125</v>
      </c>
      <c r="O96" t="s">
        <v>1241</v>
      </c>
      <c r="P96" s="51" t="str">
        <f t="shared" si="2"/>
        <v>3</v>
      </c>
      <c r="Q96" s="51" t="str">
        <f>IFERROR(VLOOKUP(O96,'Tabelas auxiliares'!$A$224:$E$233,5,FALSE),"")</f>
        <v/>
      </c>
      <c r="R96" s="51" t="str">
        <f>IF(Q96&lt;&gt;"",Q96,IF(P96='Tabelas auxiliares'!$A$237,"CUSTEIO",IF(P96='Tabelas auxiliares'!$A$236,"INVESTIMENTO","")))</f>
        <v>CUSTEIO</v>
      </c>
      <c r="S96" s="44">
        <v>74447.55</v>
      </c>
    </row>
    <row r="97" spans="1:19" x14ac:dyDescent="0.25">
      <c r="A97" t="s">
        <v>1111</v>
      </c>
      <c r="B97" t="s">
        <v>514</v>
      </c>
      <c r="C97" t="s">
        <v>1116</v>
      </c>
      <c r="D97" t="s">
        <v>313</v>
      </c>
      <c r="E97" t="s">
        <v>117</v>
      </c>
      <c r="F97" s="51" t="str">
        <f>IF(D97="","",IFERROR(VLOOKUP(D97,'Tabelas auxiliares'!$A$3:$B$61,2,FALSE),"DESCENTRALIZAÇÃO"))</f>
        <v>SPO - OBRAS SÃO BERNARDO DO CAMPO</v>
      </c>
      <c r="G97" s="51" t="str">
        <f>IFERROR(VLOOKUP($B97,'Tabelas auxiliares'!$A$65:$C$102,2,FALSE),"")</f>
        <v>Obras e instalações - Construções</v>
      </c>
      <c r="H97" s="51" t="str">
        <f>IFERROR(VLOOKUP($B97,'Tabelas auxiliares'!$A$65:$C$102,3,FALSE),"")</f>
        <v>SERVICOS TECNICOS EM ENGENHARIA / EXECUCAO DAS OBRAS / ELABORACAO DOS ESTUDOS PRELIMINARES, PROJETOS BASICOS E EXECUTIVOS / CONSTRUÇÃO / SUPERVISÃO DE OBRAS</v>
      </c>
      <c r="I97" t="s">
        <v>1153</v>
      </c>
      <c r="J97" t="s">
        <v>1154</v>
      </c>
      <c r="K97" t="s">
        <v>1439</v>
      </c>
      <c r="L97" t="s">
        <v>1156</v>
      </c>
      <c r="M97" t="s">
        <v>1150</v>
      </c>
      <c r="N97" t="s">
        <v>1157</v>
      </c>
      <c r="O97" t="s">
        <v>121</v>
      </c>
      <c r="P97" s="51" t="str">
        <f t="shared" si="2"/>
        <v>4</v>
      </c>
      <c r="Q97" s="51" t="str">
        <f>IFERROR(VLOOKUP(O97,'Tabelas auxiliares'!$A$224:$E$233,5,FALSE),"")</f>
        <v/>
      </c>
      <c r="R97" s="51" t="str">
        <f>IF(Q97&lt;&gt;"",Q97,IF(P97='Tabelas auxiliares'!$A$237,"CUSTEIO",IF(P97='Tabelas auxiliares'!$A$236,"INVESTIMENTO","")))</f>
        <v>INVESTIMENTO</v>
      </c>
      <c r="S97" s="44">
        <v>264992.5</v>
      </c>
    </row>
    <row r="98" spans="1:19" x14ac:dyDescent="0.25">
      <c r="A98" t="s">
        <v>1111</v>
      </c>
      <c r="B98" t="s">
        <v>524</v>
      </c>
      <c r="C98" t="s">
        <v>1112</v>
      </c>
      <c r="D98" t="s">
        <v>41</v>
      </c>
      <c r="E98" t="s">
        <v>117</v>
      </c>
      <c r="F98" s="51" t="str">
        <f>IF(D98="","",IFERROR(VLOOKUP(D98,'Tabelas auxiliares'!$A$3:$B$61,2,FALSE),"DESCENTRALIZAÇÃO"))</f>
        <v>CECS - CENTRO DE ENG., MODELAGEM E CIÊNCIAS SOCIAIS APLICADAS</v>
      </c>
      <c r="G98" s="51" t="str">
        <f>IFERROR(VLOOKUP($B98,'Tabelas auxiliares'!$A$65:$C$102,2,FALSE),"")</f>
        <v>Tecnologia da informação e comunicação</v>
      </c>
      <c r="H98" s="51" t="str">
        <f>IFERROR(VLOOKUP($B98,'Tabelas auxiliares'!$A$65:$C$102,3,FALSE),"")</f>
        <v>TELEFONIA / TI</v>
      </c>
      <c r="I98" t="s">
        <v>1280</v>
      </c>
      <c r="J98" t="s">
        <v>1440</v>
      </c>
      <c r="K98" t="s">
        <v>1441</v>
      </c>
      <c r="L98" t="s">
        <v>1442</v>
      </c>
      <c r="M98" t="s">
        <v>120</v>
      </c>
      <c r="N98" t="s">
        <v>1443</v>
      </c>
      <c r="O98" t="s">
        <v>119</v>
      </c>
      <c r="P98" s="51" t="str">
        <f t="shared" si="2"/>
        <v>3</v>
      </c>
      <c r="Q98" s="51" t="str">
        <f>IFERROR(VLOOKUP(O98,'Tabelas auxiliares'!$A$224:$E$233,5,FALSE),"")</f>
        <v/>
      </c>
      <c r="R98" s="51" t="str">
        <f>IF(Q98&lt;&gt;"",Q98,IF(P98='Tabelas auxiliares'!$A$237,"CUSTEIO",IF(P98='Tabelas auxiliares'!$A$236,"INVESTIMENTO","")))</f>
        <v>CUSTEIO</v>
      </c>
      <c r="S98" s="44">
        <v>18739.63</v>
      </c>
    </row>
    <row r="99" spans="1:19" x14ac:dyDescent="0.25">
      <c r="A99" t="s">
        <v>1111</v>
      </c>
      <c r="B99" t="s">
        <v>524</v>
      </c>
      <c r="C99" t="s">
        <v>1112</v>
      </c>
      <c r="D99" t="s">
        <v>77</v>
      </c>
      <c r="E99" t="s">
        <v>117</v>
      </c>
      <c r="F99" s="51" t="str">
        <f>IF(D99="","",IFERROR(VLOOKUP(D99,'Tabelas auxiliares'!$A$3:$B$61,2,FALSE),"DESCENTRALIZAÇÃO"))</f>
        <v>NTI - NÚCLEO DE TECNOLOGIA DA INFORMAÇÃO</v>
      </c>
      <c r="G99" s="51" t="str">
        <f>IFERROR(VLOOKUP($B99,'Tabelas auxiliares'!$A$65:$C$102,2,FALSE),"")</f>
        <v>Tecnologia da informação e comunicação</v>
      </c>
      <c r="H99" s="51" t="str">
        <f>IFERROR(VLOOKUP($B99,'Tabelas auxiliares'!$A$65:$C$102,3,FALSE),"")</f>
        <v>TELEFONIA / TI</v>
      </c>
      <c r="I99" t="s">
        <v>1280</v>
      </c>
      <c r="J99" t="s">
        <v>1444</v>
      </c>
      <c r="K99" t="s">
        <v>1445</v>
      </c>
      <c r="L99" t="s">
        <v>1446</v>
      </c>
      <c r="M99" t="s">
        <v>120</v>
      </c>
      <c r="N99" t="s">
        <v>1443</v>
      </c>
      <c r="O99" t="s">
        <v>1447</v>
      </c>
      <c r="P99" s="51" t="str">
        <f t="shared" si="2"/>
        <v>3</v>
      </c>
      <c r="Q99" s="51" t="str">
        <f>IFERROR(VLOOKUP(O99,'Tabelas auxiliares'!$A$224:$E$233,5,FALSE),"")</f>
        <v/>
      </c>
      <c r="R99" s="51" t="str">
        <f>IF(Q99&lt;&gt;"",Q99,IF(P99='Tabelas auxiliares'!$A$237,"CUSTEIO",IF(P99='Tabelas auxiliares'!$A$236,"INVESTIMENTO","")))</f>
        <v>CUSTEIO</v>
      </c>
      <c r="S99" s="44">
        <v>37291.620000000003</v>
      </c>
    </row>
    <row r="100" spans="1:19" x14ac:dyDescent="0.25">
      <c r="A100" t="s">
        <v>1111</v>
      </c>
      <c r="B100" t="s">
        <v>524</v>
      </c>
      <c r="C100" t="s">
        <v>1112</v>
      </c>
      <c r="D100" t="s">
        <v>77</v>
      </c>
      <c r="E100" t="s">
        <v>117</v>
      </c>
      <c r="F100" s="51" t="str">
        <f>IF(D100="","",IFERROR(VLOOKUP(D100,'Tabelas auxiliares'!$A$3:$B$61,2,FALSE),"DESCENTRALIZAÇÃO"))</f>
        <v>NTI - NÚCLEO DE TECNOLOGIA DA INFORMAÇÃO</v>
      </c>
      <c r="G100" s="51" t="str">
        <f>IFERROR(VLOOKUP($B100,'Tabelas auxiliares'!$A$65:$C$102,2,FALSE),"")</f>
        <v>Tecnologia da informação e comunicação</v>
      </c>
      <c r="H100" s="51" t="str">
        <f>IFERROR(VLOOKUP($B100,'Tabelas auxiliares'!$A$65:$C$102,3,FALSE),"")</f>
        <v>TELEFONIA / TI</v>
      </c>
      <c r="I100" t="s">
        <v>1178</v>
      </c>
      <c r="J100" t="s">
        <v>1448</v>
      </c>
      <c r="K100" t="s">
        <v>1449</v>
      </c>
      <c r="L100" t="s">
        <v>1450</v>
      </c>
      <c r="M100" t="s">
        <v>1150</v>
      </c>
      <c r="N100" t="s">
        <v>1134</v>
      </c>
      <c r="O100" t="s">
        <v>119</v>
      </c>
      <c r="P100" s="51" t="str">
        <f t="shared" si="2"/>
        <v>3</v>
      </c>
      <c r="Q100" s="51" t="str">
        <f>IFERROR(VLOOKUP(O100,'Tabelas auxiliares'!$A$224:$E$233,5,FALSE),"")</f>
        <v/>
      </c>
      <c r="R100" s="51" t="str">
        <f>IF(Q100&lt;&gt;"",Q100,IF(P100='Tabelas auxiliares'!$A$237,"CUSTEIO",IF(P100='Tabelas auxiliares'!$A$236,"INVESTIMENTO","")))</f>
        <v>CUSTEIO</v>
      </c>
      <c r="S100" s="44">
        <v>413018</v>
      </c>
    </row>
    <row r="101" spans="1:19" x14ac:dyDescent="0.25">
      <c r="A101" t="s">
        <v>1111</v>
      </c>
      <c r="B101" t="s">
        <v>524</v>
      </c>
      <c r="C101" t="s">
        <v>1112</v>
      </c>
      <c r="D101" t="s">
        <v>296</v>
      </c>
      <c r="E101" t="s">
        <v>117</v>
      </c>
      <c r="F101" s="51" t="str">
        <f>IF(D101="","",IFERROR(VLOOKUP(D101,'Tabelas auxiliares'!$A$3:$B$61,2,FALSE),"DESCENTRALIZAÇÃO"))</f>
        <v>SPO - OBRAS SANTO ANDRÉ</v>
      </c>
      <c r="G101" s="51" t="str">
        <f>IFERROR(VLOOKUP($B101,'Tabelas auxiliares'!$A$65:$C$102,2,FALSE),"")</f>
        <v>Tecnologia da informação e comunicação</v>
      </c>
      <c r="H101" s="51" t="str">
        <f>IFERROR(VLOOKUP($B101,'Tabelas auxiliares'!$A$65:$C$102,3,FALSE),"")</f>
        <v>TELEFONIA / TI</v>
      </c>
      <c r="I101" t="s">
        <v>1451</v>
      </c>
      <c r="J101" t="s">
        <v>1452</v>
      </c>
      <c r="K101" t="s">
        <v>1453</v>
      </c>
      <c r="L101" t="s">
        <v>1454</v>
      </c>
      <c r="M101" t="s">
        <v>1150</v>
      </c>
      <c r="N101" t="s">
        <v>1443</v>
      </c>
      <c r="O101" t="s">
        <v>119</v>
      </c>
      <c r="P101" s="51" t="str">
        <f t="shared" si="2"/>
        <v>3</v>
      </c>
      <c r="Q101" s="51" t="str">
        <f>IFERROR(VLOOKUP(O101,'Tabelas auxiliares'!$A$224:$E$233,5,FALSE),"")</f>
        <v/>
      </c>
      <c r="R101" s="51" t="str">
        <f>IF(Q101&lt;&gt;"",Q101,IF(P101='Tabelas auxiliares'!$A$237,"CUSTEIO",IF(P101='Tabelas auxiliares'!$A$236,"INVESTIMENTO","")))</f>
        <v>CUSTEIO</v>
      </c>
      <c r="S101" s="44">
        <v>7008</v>
      </c>
    </row>
    <row r="102" spans="1:19" x14ac:dyDescent="0.25">
      <c r="A102" t="s">
        <v>1111</v>
      </c>
      <c r="B102" t="s">
        <v>524</v>
      </c>
      <c r="C102" t="s">
        <v>1117</v>
      </c>
      <c r="D102" t="s">
        <v>41</v>
      </c>
      <c r="E102" t="s">
        <v>117</v>
      </c>
      <c r="F102" s="51" t="str">
        <f>IF(D102="","",IFERROR(VLOOKUP(D102,'Tabelas auxiliares'!$A$3:$B$61,2,FALSE),"DESCENTRALIZAÇÃO"))</f>
        <v>CECS - CENTRO DE ENG., MODELAGEM E CIÊNCIAS SOCIAIS APLICADAS</v>
      </c>
      <c r="G102" s="51" t="str">
        <f>IFERROR(VLOOKUP($B102,'Tabelas auxiliares'!$A$65:$C$102,2,FALSE),"")</f>
        <v>Tecnologia da informação e comunicação</v>
      </c>
      <c r="H102" s="51" t="str">
        <f>IFERROR(VLOOKUP($B102,'Tabelas auxiliares'!$A$65:$C$102,3,FALSE),"")</f>
        <v>TELEFONIA / TI</v>
      </c>
      <c r="I102" t="s">
        <v>1280</v>
      </c>
      <c r="J102" t="s">
        <v>1455</v>
      </c>
      <c r="K102" t="s">
        <v>1456</v>
      </c>
      <c r="L102" t="s">
        <v>1457</v>
      </c>
      <c r="M102" t="s">
        <v>120</v>
      </c>
      <c r="N102" t="s">
        <v>1443</v>
      </c>
      <c r="O102" t="s">
        <v>119</v>
      </c>
      <c r="P102" s="51" t="str">
        <f t="shared" si="2"/>
        <v>3</v>
      </c>
      <c r="Q102" s="51" t="str">
        <f>IFERROR(VLOOKUP(O102,'Tabelas auxiliares'!$A$224:$E$233,5,FALSE),"")</f>
        <v/>
      </c>
      <c r="R102" s="51" t="str">
        <f>IF(Q102&lt;&gt;"",Q102,IF(P102='Tabelas auxiliares'!$A$237,"CUSTEIO",IF(P102='Tabelas auxiliares'!$A$236,"INVESTIMENTO","")))</f>
        <v>CUSTEIO</v>
      </c>
      <c r="S102" s="44">
        <v>35000</v>
      </c>
    </row>
    <row r="103" spans="1:19" x14ac:dyDescent="0.25">
      <c r="A103" t="s">
        <v>1111</v>
      </c>
      <c r="B103" t="s">
        <v>1118</v>
      </c>
      <c r="C103" t="s">
        <v>1119</v>
      </c>
      <c r="D103" t="s">
        <v>49</v>
      </c>
      <c r="E103" t="s">
        <v>117</v>
      </c>
      <c r="F103" s="51" t="str">
        <f>IF(D103="","",IFERROR(VLOOKUP(D103,'Tabelas auxiliares'!$A$3:$B$61,2,FALSE),"DESCENTRALIZAÇÃO"))</f>
        <v>CCNH - CENTRO DE CIÊNCIAS NATURAIS E HUMANAS</v>
      </c>
      <c r="G103" s="51" t="str">
        <f>IFERROR(VLOOKUP($B103,'Tabelas auxiliares'!$A$65:$C$102,2,FALSE),"")</f>
        <v/>
      </c>
      <c r="H103" s="51" t="str">
        <f>IFERROR(VLOOKUP($B103,'Tabelas auxiliares'!$A$65:$C$102,3,FALSE),"")</f>
        <v/>
      </c>
      <c r="I103" t="s">
        <v>1294</v>
      </c>
      <c r="J103" t="s">
        <v>1458</v>
      </c>
      <c r="K103" t="s">
        <v>1459</v>
      </c>
      <c r="L103" t="s">
        <v>1460</v>
      </c>
      <c r="M103" t="s">
        <v>1150</v>
      </c>
      <c r="N103" t="s">
        <v>1151</v>
      </c>
      <c r="O103" t="s">
        <v>121</v>
      </c>
      <c r="P103" s="51" t="str">
        <f t="shared" si="2"/>
        <v>4</v>
      </c>
      <c r="Q103" s="51" t="str">
        <f>IFERROR(VLOOKUP(O103,'Tabelas auxiliares'!$A$224:$E$233,5,FALSE),"")</f>
        <v/>
      </c>
      <c r="R103" s="51" t="str">
        <f>IF(Q103&lt;&gt;"",Q103,IF(P103='Tabelas auxiliares'!$A$237,"CUSTEIO",IF(P103='Tabelas auxiliares'!$A$236,"INVESTIMENTO","")))</f>
        <v>INVESTIMENTO</v>
      </c>
      <c r="S103" s="44">
        <v>8639.83</v>
      </c>
    </row>
    <row r="104" spans="1:19" x14ac:dyDescent="0.25">
      <c r="A104" t="s">
        <v>1111</v>
      </c>
      <c r="B104" t="s">
        <v>530</v>
      </c>
      <c r="C104" t="s">
        <v>1112</v>
      </c>
      <c r="D104" t="s">
        <v>35</v>
      </c>
      <c r="E104" t="s">
        <v>117</v>
      </c>
      <c r="F104" s="51" t="str">
        <f>IF(D104="","",IFERROR(VLOOKUP(D104,'Tabelas auxiliares'!$A$3:$B$61,2,FALSE),"DESCENTRALIZAÇÃO"))</f>
        <v>PU - PREFEITURA UNIVERSITÁRIA</v>
      </c>
      <c r="G104" s="51" t="str">
        <f>IFERROR(VLOOKUP($B104,'Tabelas auxiliares'!$A$65:$C$102,2,FALSE),"")</f>
        <v>Transporte e locomoção comunitária</v>
      </c>
      <c r="H104" s="51" t="str">
        <f>IFERROR(VLOOKUP($B104,'Tabelas auxiliares'!$A$65:$C$102,3,FALSE),"")</f>
        <v>MOTORISTA / PNEUS FROTA OFICIAL / ABASTECIMENTO FROTA OFICIAL / TRANSPORTE EVENTUAL / TRANSPORTE INTERCAMPUS / IMPORTAÇÃO (fretes e transportes) / PEDÁGIO</v>
      </c>
      <c r="I104" t="s">
        <v>1461</v>
      </c>
      <c r="J104" t="s">
        <v>1462</v>
      </c>
      <c r="K104" t="s">
        <v>1463</v>
      </c>
      <c r="L104" t="s">
        <v>1464</v>
      </c>
      <c r="M104" t="s">
        <v>120</v>
      </c>
      <c r="N104" t="s">
        <v>1465</v>
      </c>
      <c r="O104" t="s">
        <v>1241</v>
      </c>
      <c r="P104" s="51" t="str">
        <f t="shared" si="2"/>
        <v>3</v>
      </c>
      <c r="Q104" s="51" t="str">
        <f>IFERROR(VLOOKUP(O104,'Tabelas auxiliares'!$A$224:$E$233,5,FALSE),"")</f>
        <v/>
      </c>
      <c r="R104" s="51" t="str">
        <f>IF(Q104&lt;&gt;"",Q104,IF(P104='Tabelas auxiliares'!$A$237,"CUSTEIO",IF(P104='Tabelas auxiliares'!$A$236,"INVESTIMENTO","")))</f>
        <v>CUSTEIO</v>
      </c>
      <c r="S104" s="44">
        <v>55185.33</v>
      </c>
    </row>
    <row r="105" spans="1:19" x14ac:dyDescent="0.25">
      <c r="F105" s="51" t="str">
        <f>IF(D105="","",IFERROR(VLOOKUP(D105,'Tabelas auxiliares'!$A$3:$B$61,2,FALSE),"DESCENTRALIZAÇÃO"))</f>
        <v/>
      </c>
      <c r="G105" s="51" t="str">
        <f>IFERROR(VLOOKUP($B105,'Tabelas auxiliares'!$A$65:$C$102,2,FALSE),"")</f>
        <v/>
      </c>
      <c r="H105" s="51" t="str">
        <f>IFERROR(VLOOKUP($B105,'Tabelas auxiliares'!$A$65:$C$102,3,FALSE),"")</f>
        <v/>
      </c>
      <c r="P105" s="51" t="str">
        <f t="shared" si="2"/>
        <v/>
      </c>
      <c r="Q105" s="51" t="str">
        <f>IFERROR(VLOOKUP(O105,'Tabelas auxiliares'!$A$224:$E$233,5,FALSE),"")</f>
        <v/>
      </c>
      <c r="R105" s="51" t="str">
        <f>IF(Q105&lt;&gt;"",Q105,IF(P105='Tabelas auxiliares'!$A$237,"CUSTEIO",IF(P105='Tabelas auxiliares'!$A$236,"INVESTIMENTO","")))</f>
        <v/>
      </c>
    </row>
    <row r="106" spans="1:19" x14ac:dyDescent="0.25">
      <c r="F106" s="51" t="str">
        <f>IF(D106="","",IFERROR(VLOOKUP(D106,'Tabelas auxiliares'!$A$3:$B$61,2,FALSE),"DESCENTRALIZAÇÃO"))</f>
        <v/>
      </c>
      <c r="G106" s="51" t="str">
        <f>IFERROR(VLOOKUP($B106,'Tabelas auxiliares'!$A$65:$C$102,2,FALSE),"")</f>
        <v/>
      </c>
      <c r="H106" s="51" t="str">
        <f>IFERROR(VLOOKUP($B106,'Tabelas auxiliares'!$A$65:$C$102,3,FALSE),"")</f>
        <v/>
      </c>
      <c r="P106" s="51" t="str">
        <f t="shared" si="2"/>
        <v/>
      </c>
      <c r="Q106" s="51" t="str">
        <f>IFERROR(VLOOKUP(O106,'Tabelas auxiliares'!$A$224:$E$233,5,FALSE),"")</f>
        <v/>
      </c>
      <c r="R106" s="51" t="str">
        <f>IF(Q106&lt;&gt;"",Q106,IF(P106='Tabelas auxiliares'!$A$237,"CUSTEIO",IF(P106='Tabelas auxiliares'!$A$236,"INVESTIMENTO","")))</f>
        <v/>
      </c>
    </row>
    <row r="107" spans="1:19" x14ac:dyDescent="0.25">
      <c r="F107" s="51" t="str">
        <f>IF(D107="","",IFERROR(VLOOKUP(D107,'Tabelas auxiliares'!$A$3:$B$61,2,FALSE),"DESCENTRALIZAÇÃO"))</f>
        <v/>
      </c>
      <c r="G107" s="51" t="str">
        <f>IFERROR(VLOOKUP($B107,'Tabelas auxiliares'!$A$65:$C$102,2,FALSE),"")</f>
        <v/>
      </c>
      <c r="H107" s="51" t="str">
        <f>IFERROR(VLOOKUP($B107,'Tabelas auxiliares'!$A$65:$C$102,3,FALSE),"")</f>
        <v/>
      </c>
      <c r="P107" s="51" t="str">
        <f t="shared" si="2"/>
        <v/>
      </c>
      <c r="Q107" s="51" t="str">
        <f>IFERROR(VLOOKUP(O107,'Tabelas auxiliares'!$A$224:$E$233,5,FALSE),"")</f>
        <v/>
      </c>
      <c r="R107" s="51" t="str">
        <f>IF(Q107&lt;&gt;"",Q107,IF(P107='Tabelas auxiliares'!$A$237,"CUSTEIO",IF(P107='Tabelas auxiliares'!$A$236,"INVESTIMENTO","")))</f>
        <v/>
      </c>
    </row>
    <row r="108" spans="1:19" x14ac:dyDescent="0.25">
      <c r="F108" s="51" t="str">
        <f>IF(D108="","",IFERROR(VLOOKUP(D108,'Tabelas auxiliares'!$A$3:$B$61,2,FALSE),"DESCENTRALIZAÇÃO"))</f>
        <v/>
      </c>
      <c r="G108" s="51" t="str">
        <f>IFERROR(VLOOKUP($B108,'Tabelas auxiliares'!$A$65:$C$102,2,FALSE),"")</f>
        <v/>
      </c>
      <c r="H108" s="51" t="str">
        <f>IFERROR(VLOOKUP($B108,'Tabelas auxiliares'!$A$65:$C$102,3,FALSE),"")</f>
        <v/>
      </c>
      <c r="P108" s="51" t="str">
        <f t="shared" si="2"/>
        <v/>
      </c>
      <c r="Q108" s="51" t="str">
        <f>IFERROR(VLOOKUP(O108,'Tabelas auxiliares'!$A$224:$E$233,5,FALSE),"")</f>
        <v/>
      </c>
      <c r="R108" s="51" t="str">
        <f>IF(Q108&lt;&gt;"",Q108,IF(P108='Tabelas auxiliares'!$A$237,"CUSTEIO",IF(P108='Tabelas auxiliares'!$A$236,"INVESTIMENTO","")))</f>
        <v/>
      </c>
    </row>
    <row r="109" spans="1:19" x14ac:dyDescent="0.25">
      <c r="F109" s="51" t="str">
        <f>IF(D109="","",IFERROR(VLOOKUP(D109,'Tabelas auxiliares'!$A$3:$B$61,2,FALSE),"DESCENTRALIZAÇÃO"))</f>
        <v/>
      </c>
      <c r="G109" s="51" t="str">
        <f>IFERROR(VLOOKUP($B109,'Tabelas auxiliares'!$A$65:$C$102,2,FALSE),"")</f>
        <v/>
      </c>
      <c r="H109" s="51" t="str">
        <f>IFERROR(VLOOKUP($B109,'Tabelas auxiliares'!$A$65:$C$102,3,FALSE),"")</f>
        <v/>
      </c>
      <c r="P109" s="51" t="str">
        <f t="shared" si="2"/>
        <v/>
      </c>
      <c r="Q109" s="51" t="str">
        <f>IFERROR(VLOOKUP(O109,'Tabelas auxiliares'!$A$224:$E$233,5,FALSE),"")</f>
        <v/>
      </c>
      <c r="R109" s="51" t="str">
        <f>IF(Q109&lt;&gt;"",Q109,IF(P109='Tabelas auxiliares'!$A$237,"CUSTEIO",IF(P109='Tabelas auxiliares'!$A$236,"INVESTIMENTO","")))</f>
        <v/>
      </c>
    </row>
    <row r="110" spans="1:19" x14ac:dyDescent="0.25">
      <c r="F110" s="51" t="str">
        <f>IF(D110="","",IFERROR(VLOOKUP(D110,'Tabelas auxiliares'!$A$3:$B$61,2,FALSE),"DESCENTRALIZAÇÃO"))</f>
        <v/>
      </c>
      <c r="G110" s="51" t="str">
        <f>IFERROR(VLOOKUP($B110,'Tabelas auxiliares'!$A$65:$C$102,2,FALSE),"")</f>
        <v/>
      </c>
      <c r="H110" s="51" t="str">
        <f>IFERROR(VLOOKUP($B110,'Tabelas auxiliares'!$A$65:$C$102,3,FALSE),"")</f>
        <v/>
      </c>
      <c r="P110" s="51" t="str">
        <f t="shared" si="2"/>
        <v/>
      </c>
      <c r="Q110" s="51" t="str">
        <f>IFERROR(VLOOKUP(O110,'Tabelas auxiliares'!$A$224:$E$233,5,FALSE),"")</f>
        <v/>
      </c>
      <c r="R110" s="51" t="str">
        <f>IF(Q110&lt;&gt;"",Q110,IF(P110='Tabelas auxiliares'!$A$237,"CUSTEIO",IF(P110='Tabelas auxiliares'!$A$236,"INVESTIMENTO","")))</f>
        <v/>
      </c>
    </row>
    <row r="111" spans="1:19" x14ac:dyDescent="0.25">
      <c r="F111" s="51" t="str">
        <f>IF(D111="","",IFERROR(VLOOKUP(D111,'Tabelas auxiliares'!$A$3:$B$61,2,FALSE),"DESCENTRALIZAÇÃO"))</f>
        <v/>
      </c>
      <c r="G111" s="51" t="str">
        <f>IFERROR(VLOOKUP($B111,'Tabelas auxiliares'!$A$65:$C$102,2,FALSE),"")</f>
        <v/>
      </c>
      <c r="H111" s="51" t="str">
        <f>IFERROR(VLOOKUP($B111,'Tabelas auxiliares'!$A$65:$C$102,3,FALSE),"")</f>
        <v/>
      </c>
      <c r="P111" s="51" t="str">
        <f t="shared" si="2"/>
        <v/>
      </c>
      <c r="Q111" s="51" t="str">
        <f>IFERROR(VLOOKUP(O111,'Tabelas auxiliares'!$A$224:$E$233,5,FALSE),"")</f>
        <v/>
      </c>
      <c r="R111" s="51" t="str">
        <f>IF(Q111&lt;&gt;"",Q111,IF(P111='Tabelas auxiliares'!$A$237,"CUSTEIO",IF(P111='Tabelas auxiliares'!$A$236,"INVESTIMENTO","")))</f>
        <v/>
      </c>
    </row>
    <row r="112" spans="1:19" x14ac:dyDescent="0.25">
      <c r="F112" s="51" t="str">
        <f>IF(D112="","",IFERROR(VLOOKUP(D112,'Tabelas auxiliares'!$A$3:$B$61,2,FALSE),"DESCENTRALIZAÇÃO"))</f>
        <v/>
      </c>
      <c r="G112" s="51" t="str">
        <f>IFERROR(VLOOKUP($B112,'Tabelas auxiliares'!$A$65:$C$102,2,FALSE),"")</f>
        <v/>
      </c>
      <c r="H112" s="51" t="str">
        <f>IFERROR(VLOOKUP($B112,'Tabelas auxiliares'!$A$65:$C$102,3,FALSE),"")</f>
        <v/>
      </c>
      <c r="P112" s="51" t="str">
        <f t="shared" si="2"/>
        <v/>
      </c>
      <c r="Q112" s="51" t="str">
        <f>IFERROR(VLOOKUP(O112,'Tabelas auxiliares'!$A$224:$E$233,5,FALSE),"")</f>
        <v/>
      </c>
      <c r="R112" s="51" t="str">
        <f>IF(Q112&lt;&gt;"",Q112,IF(P112='Tabelas auxiliares'!$A$237,"CUSTEIO",IF(P112='Tabelas auxiliares'!$A$236,"INVESTIMENTO","")))</f>
        <v/>
      </c>
    </row>
    <row r="113" spans="6:18" x14ac:dyDescent="0.25">
      <c r="F113" s="51" t="str">
        <f>IF(D113="","",IFERROR(VLOOKUP(D113,'Tabelas auxiliares'!$A$3:$B$61,2,FALSE),"DESCENTRALIZAÇÃO"))</f>
        <v/>
      </c>
      <c r="G113" s="51" t="str">
        <f>IFERROR(VLOOKUP($B113,'Tabelas auxiliares'!$A$65:$C$102,2,FALSE),"")</f>
        <v/>
      </c>
      <c r="H113" s="51" t="str">
        <f>IFERROR(VLOOKUP($B113,'Tabelas auxiliares'!$A$65:$C$102,3,FALSE),"")</f>
        <v/>
      </c>
      <c r="P113" s="51" t="str">
        <f t="shared" si="2"/>
        <v/>
      </c>
      <c r="Q113" s="51" t="str">
        <f>IFERROR(VLOOKUP(O113,'Tabelas auxiliares'!$A$224:$E$233,5,FALSE),"")</f>
        <v/>
      </c>
      <c r="R113" s="51" t="str">
        <f>IF(Q113&lt;&gt;"",Q113,IF(P113='Tabelas auxiliares'!$A$237,"CUSTEIO",IF(P113='Tabelas auxiliares'!$A$236,"INVESTIMENTO","")))</f>
        <v/>
      </c>
    </row>
    <row r="114" spans="6:18" x14ac:dyDescent="0.25">
      <c r="F114" s="51" t="str">
        <f>IF(D114="","",IFERROR(VLOOKUP(D114,'Tabelas auxiliares'!$A$3:$B$61,2,FALSE),"DESCENTRALIZAÇÃO"))</f>
        <v/>
      </c>
      <c r="G114" s="51" t="str">
        <f>IFERROR(VLOOKUP($B114,'Tabelas auxiliares'!$A$65:$C$102,2,FALSE),"")</f>
        <v/>
      </c>
      <c r="H114" s="51" t="str">
        <f>IFERROR(VLOOKUP($B114,'Tabelas auxiliares'!$A$65:$C$102,3,FALSE),"")</f>
        <v/>
      </c>
      <c r="P114" s="51" t="str">
        <f t="shared" si="2"/>
        <v/>
      </c>
      <c r="Q114" s="51" t="str">
        <f>IFERROR(VLOOKUP(O114,'Tabelas auxiliares'!$A$224:$E$233,5,FALSE),"")</f>
        <v/>
      </c>
      <c r="R114" s="51" t="str">
        <f>IF(Q114&lt;&gt;"",Q114,IF(P114='Tabelas auxiliares'!$A$237,"CUSTEIO",IF(P114='Tabelas auxiliares'!$A$236,"INVESTIMENTO","")))</f>
        <v/>
      </c>
    </row>
    <row r="115" spans="6:18" x14ac:dyDescent="0.25">
      <c r="F115" s="51" t="str">
        <f>IF(D115="","",IFERROR(VLOOKUP(D115,'Tabelas auxiliares'!$A$3:$B$61,2,FALSE),"DESCENTRALIZAÇÃO"))</f>
        <v/>
      </c>
      <c r="G115" s="51" t="str">
        <f>IFERROR(VLOOKUP($B115,'Tabelas auxiliares'!$A$65:$C$102,2,FALSE),"")</f>
        <v/>
      </c>
      <c r="H115" s="51" t="str">
        <f>IFERROR(VLOOKUP($B115,'Tabelas auxiliares'!$A$65:$C$102,3,FALSE),"")</f>
        <v/>
      </c>
      <c r="P115" s="51" t="str">
        <f t="shared" si="2"/>
        <v/>
      </c>
      <c r="Q115" s="51" t="str">
        <f>IFERROR(VLOOKUP(O115,'Tabelas auxiliares'!$A$224:$E$233,5,FALSE),"")</f>
        <v/>
      </c>
      <c r="R115" s="51" t="str">
        <f>IF(Q115&lt;&gt;"",Q115,IF(P115='Tabelas auxiliares'!$A$237,"CUSTEIO",IF(P115='Tabelas auxiliares'!$A$236,"INVESTIMENTO","")))</f>
        <v/>
      </c>
    </row>
    <row r="116" spans="6:18" x14ac:dyDescent="0.25">
      <c r="F116" s="51" t="str">
        <f>IF(D116="","",IFERROR(VLOOKUP(D116,'Tabelas auxiliares'!$A$3:$B$61,2,FALSE),"DESCENTRALIZAÇÃO"))</f>
        <v/>
      </c>
      <c r="G116" s="51" t="str">
        <f>IFERROR(VLOOKUP($B116,'Tabelas auxiliares'!$A$65:$C$102,2,FALSE),"")</f>
        <v/>
      </c>
      <c r="H116" s="51" t="str">
        <f>IFERROR(VLOOKUP($B116,'Tabelas auxiliares'!$A$65:$C$102,3,FALSE),"")</f>
        <v/>
      </c>
      <c r="P116" s="51" t="str">
        <f t="shared" si="2"/>
        <v/>
      </c>
      <c r="Q116" s="51" t="str">
        <f>IFERROR(VLOOKUP(O116,'Tabelas auxiliares'!$A$224:$E$233,5,FALSE),"")</f>
        <v/>
      </c>
      <c r="R116" s="51" t="str">
        <f>IF(Q116&lt;&gt;"",Q116,IF(P116='Tabelas auxiliares'!$A$237,"CUSTEIO",IF(P116='Tabelas auxiliares'!$A$236,"INVESTIMENTO","")))</f>
        <v/>
      </c>
    </row>
    <row r="117" spans="6:18" x14ac:dyDescent="0.25">
      <c r="F117" s="51" t="str">
        <f>IF(D117="","",IFERROR(VLOOKUP(D117,'Tabelas auxiliares'!$A$3:$B$61,2,FALSE),"DESCENTRALIZAÇÃO"))</f>
        <v/>
      </c>
      <c r="G117" s="51" t="str">
        <f>IFERROR(VLOOKUP($B117,'Tabelas auxiliares'!$A$65:$C$102,2,FALSE),"")</f>
        <v/>
      </c>
      <c r="H117" s="51" t="str">
        <f>IFERROR(VLOOKUP($B117,'Tabelas auxiliares'!$A$65:$C$102,3,FALSE),"")</f>
        <v/>
      </c>
      <c r="P117" s="51" t="str">
        <f t="shared" si="2"/>
        <v/>
      </c>
      <c r="Q117" s="51" t="str">
        <f>IFERROR(VLOOKUP(O117,'Tabelas auxiliares'!$A$224:$E$233,5,FALSE),"")</f>
        <v/>
      </c>
      <c r="R117" s="51" t="str">
        <f>IF(Q117&lt;&gt;"",Q117,IF(P117='Tabelas auxiliares'!$A$237,"CUSTEIO",IF(P117='Tabelas auxiliares'!$A$236,"INVESTIMENTO","")))</f>
        <v/>
      </c>
    </row>
    <row r="118" spans="6:18" x14ac:dyDescent="0.25">
      <c r="F118" s="51" t="str">
        <f>IF(D118="","",IFERROR(VLOOKUP(D118,'Tabelas auxiliares'!$A$3:$B$61,2,FALSE),"DESCENTRALIZAÇÃO"))</f>
        <v/>
      </c>
      <c r="G118" s="51" t="str">
        <f>IFERROR(VLOOKUP($B118,'Tabelas auxiliares'!$A$65:$C$102,2,FALSE),"")</f>
        <v/>
      </c>
      <c r="H118" s="51" t="str">
        <f>IFERROR(VLOOKUP($B118,'Tabelas auxiliares'!$A$65:$C$102,3,FALSE),"")</f>
        <v/>
      </c>
      <c r="P118" s="51" t="str">
        <f t="shared" si="2"/>
        <v/>
      </c>
      <c r="Q118" s="51" t="str">
        <f>IFERROR(VLOOKUP(O118,'Tabelas auxiliares'!$A$224:$E$233,5,FALSE),"")</f>
        <v/>
      </c>
      <c r="R118" s="51" t="str">
        <f>IF(Q118&lt;&gt;"",Q118,IF(P118='Tabelas auxiliares'!$A$237,"CUSTEIO",IF(P118='Tabelas auxiliares'!$A$236,"INVESTIMENTO","")))</f>
        <v/>
      </c>
    </row>
    <row r="119" spans="6:18" x14ac:dyDescent="0.25">
      <c r="F119" s="51" t="str">
        <f>IF(D119="","",IFERROR(VLOOKUP(D119,'Tabelas auxiliares'!$A$3:$B$61,2,FALSE),"DESCENTRALIZAÇÃO"))</f>
        <v/>
      </c>
      <c r="G119" s="51" t="str">
        <f>IFERROR(VLOOKUP($B119,'Tabelas auxiliares'!$A$65:$C$102,2,FALSE),"")</f>
        <v/>
      </c>
      <c r="H119" s="51" t="str">
        <f>IFERROR(VLOOKUP($B119,'Tabelas auxiliares'!$A$65:$C$102,3,FALSE),"")</f>
        <v/>
      </c>
      <c r="P119" s="51" t="str">
        <f t="shared" si="2"/>
        <v/>
      </c>
      <c r="Q119" s="51" t="str">
        <f>IFERROR(VLOOKUP(O119,'Tabelas auxiliares'!$A$224:$E$233,5,FALSE),"")</f>
        <v/>
      </c>
      <c r="R119" s="51" t="str">
        <f>IF(Q119&lt;&gt;"",Q119,IF(P119='Tabelas auxiliares'!$A$237,"CUSTEIO",IF(P119='Tabelas auxiliares'!$A$236,"INVESTIMENTO","")))</f>
        <v/>
      </c>
    </row>
    <row r="120" spans="6:18" x14ac:dyDescent="0.25">
      <c r="F120" s="51" t="str">
        <f>IF(D120="","",IFERROR(VLOOKUP(D120,'Tabelas auxiliares'!$A$3:$B$61,2,FALSE),"DESCENTRALIZAÇÃO"))</f>
        <v/>
      </c>
      <c r="G120" s="51" t="str">
        <f>IFERROR(VLOOKUP($B120,'Tabelas auxiliares'!$A$65:$C$102,2,FALSE),"")</f>
        <v/>
      </c>
      <c r="H120" s="51" t="str">
        <f>IFERROR(VLOOKUP($B120,'Tabelas auxiliares'!$A$65:$C$102,3,FALSE),"")</f>
        <v/>
      </c>
      <c r="P120" s="51" t="str">
        <f t="shared" si="2"/>
        <v/>
      </c>
      <c r="Q120" s="51" t="str">
        <f>IFERROR(VLOOKUP(O120,'Tabelas auxiliares'!$A$224:$E$233,5,FALSE),"")</f>
        <v/>
      </c>
      <c r="R120" s="51" t="str">
        <f>IF(Q120&lt;&gt;"",Q120,IF(P120='Tabelas auxiliares'!$A$237,"CUSTEIO",IF(P120='Tabelas auxiliares'!$A$236,"INVESTIMENTO","")))</f>
        <v/>
      </c>
    </row>
    <row r="121" spans="6:18" x14ac:dyDescent="0.25">
      <c r="F121" s="51" t="str">
        <f>IF(D121="","",IFERROR(VLOOKUP(D121,'Tabelas auxiliares'!$A$3:$B$61,2,FALSE),"DESCENTRALIZAÇÃO"))</f>
        <v/>
      </c>
      <c r="G121" s="51" t="str">
        <f>IFERROR(VLOOKUP($B121,'Tabelas auxiliares'!$A$65:$C$102,2,FALSE),"")</f>
        <v/>
      </c>
      <c r="H121" s="51" t="str">
        <f>IFERROR(VLOOKUP($B121,'Tabelas auxiliares'!$A$65:$C$102,3,FALSE),"")</f>
        <v/>
      </c>
      <c r="P121" s="51" t="str">
        <f t="shared" si="2"/>
        <v/>
      </c>
      <c r="Q121" s="51" t="str">
        <f>IFERROR(VLOOKUP(O121,'Tabelas auxiliares'!$A$224:$E$233,5,FALSE),"")</f>
        <v/>
      </c>
      <c r="R121" s="51" t="str">
        <f>IF(Q121&lt;&gt;"",Q121,IF(P121='Tabelas auxiliares'!$A$237,"CUSTEIO",IF(P121='Tabelas auxiliares'!$A$236,"INVESTIMENTO","")))</f>
        <v/>
      </c>
    </row>
    <row r="122" spans="6:18" x14ac:dyDescent="0.25">
      <c r="F122" s="51" t="str">
        <f>IF(D122="","",IFERROR(VLOOKUP(D122,'Tabelas auxiliares'!$A$3:$B$61,2,FALSE),"DESCENTRALIZAÇÃO"))</f>
        <v/>
      </c>
      <c r="G122" s="51" t="str">
        <f>IFERROR(VLOOKUP($B122,'Tabelas auxiliares'!$A$65:$C$102,2,FALSE),"")</f>
        <v/>
      </c>
      <c r="H122" s="51" t="str">
        <f>IFERROR(VLOOKUP($B122,'Tabelas auxiliares'!$A$65:$C$102,3,FALSE),"")</f>
        <v/>
      </c>
      <c r="P122" s="51" t="str">
        <f t="shared" si="2"/>
        <v/>
      </c>
      <c r="Q122" s="51" t="str">
        <f>IFERROR(VLOOKUP(O122,'Tabelas auxiliares'!$A$224:$E$233,5,FALSE),"")</f>
        <v/>
      </c>
      <c r="R122" s="51" t="str">
        <f>IF(Q122&lt;&gt;"",Q122,IF(P122='Tabelas auxiliares'!$A$237,"CUSTEIO",IF(P122='Tabelas auxiliares'!$A$236,"INVESTIMENTO","")))</f>
        <v/>
      </c>
    </row>
    <row r="123" spans="6:18" x14ac:dyDescent="0.25">
      <c r="F123" s="51" t="str">
        <f>IF(D123="","",IFERROR(VLOOKUP(D123,'Tabelas auxiliares'!$A$3:$B$61,2,FALSE),"DESCENTRALIZAÇÃO"))</f>
        <v/>
      </c>
      <c r="G123" s="51" t="str">
        <f>IFERROR(VLOOKUP($B123,'Tabelas auxiliares'!$A$65:$C$102,2,FALSE),"")</f>
        <v/>
      </c>
      <c r="H123" s="51" t="str">
        <f>IFERROR(VLOOKUP($B123,'Tabelas auxiliares'!$A$65:$C$102,3,FALSE),"")</f>
        <v/>
      </c>
      <c r="P123" s="51" t="str">
        <f t="shared" si="2"/>
        <v/>
      </c>
      <c r="Q123" s="51" t="str">
        <f>IFERROR(VLOOKUP(O123,'Tabelas auxiliares'!$A$224:$E$233,5,FALSE),"")</f>
        <v/>
      </c>
      <c r="R123" s="51" t="str">
        <f>IF(Q123&lt;&gt;"",Q123,IF(P123='Tabelas auxiliares'!$A$237,"CUSTEIO",IF(P123='Tabelas auxiliares'!$A$236,"INVESTIMENTO","")))</f>
        <v/>
      </c>
    </row>
    <row r="124" spans="6:18" x14ac:dyDescent="0.25">
      <c r="F124" s="51" t="str">
        <f>IF(D124="","",IFERROR(VLOOKUP(D124,'Tabelas auxiliares'!$A$3:$B$61,2,FALSE),"DESCENTRALIZAÇÃO"))</f>
        <v/>
      </c>
      <c r="G124" s="51" t="str">
        <f>IFERROR(VLOOKUP($B124,'Tabelas auxiliares'!$A$65:$C$102,2,FALSE),"")</f>
        <v/>
      </c>
      <c r="H124" s="51" t="str">
        <f>IFERROR(VLOOKUP($B124,'Tabelas auxiliares'!$A$65:$C$102,3,FALSE),"")</f>
        <v/>
      </c>
      <c r="P124" s="51" t="str">
        <f t="shared" si="2"/>
        <v/>
      </c>
      <c r="Q124" s="51" t="str">
        <f>IFERROR(VLOOKUP(O124,'Tabelas auxiliares'!$A$224:$E$233,5,FALSE),"")</f>
        <v/>
      </c>
      <c r="R124" s="51" t="str">
        <f>IF(Q124&lt;&gt;"",Q124,IF(P124='Tabelas auxiliares'!$A$237,"CUSTEIO",IF(P124='Tabelas auxiliares'!$A$236,"INVESTIMENTO","")))</f>
        <v/>
      </c>
    </row>
    <row r="125" spans="6:18" x14ac:dyDescent="0.25">
      <c r="F125" s="51" t="str">
        <f>IF(D125="","",IFERROR(VLOOKUP(D125,'Tabelas auxiliares'!$A$3:$B$61,2,FALSE),"DESCENTRALIZAÇÃO"))</f>
        <v/>
      </c>
      <c r="G125" s="51" t="str">
        <f>IFERROR(VLOOKUP($B125,'Tabelas auxiliares'!$A$65:$C$102,2,FALSE),"")</f>
        <v/>
      </c>
      <c r="H125" s="51" t="str">
        <f>IFERROR(VLOOKUP($B125,'Tabelas auxiliares'!$A$65:$C$102,3,FALSE),"")</f>
        <v/>
      </c>
      <c r="P125" s="51" t="str">
        <f t="shared" si="2"/>
        <v/>
      </c>
      <c r="Q125" s="51" t="str">
        <f>IFERROR(VLOOKUP(O125,'Tabelas auxiliares'!$A$224:$E$233,5,FALSE),"")</f>
        <v/>
      </c>
      <c r="R125" s="51" t="str">
        <f>IF(Q125&lt;&gt;"",Q125,IF(P125='Tabelas auxiliares'!$A$237,"CUSTEIO",IF(P125='Tabelas auxiliares'!$A$236,"INVESTIMENTO","")))</f>
        <v/>
      </c>
    </row>
    <row r="126" spans="6:18" x14ac:dyDescent="0.25">
      <c r="F126" s="51" t="str">
        <f>IF(D126="","",IFERROR(VLOOKUP(D126,'Tabelas auxiliares'!$A$3:$B$61,2,FALSE),"DESCENTRALIZAÇÃO"))</f>
        <v/>
      </c>
      <c r="G126" s="51" t="str">
        <f>IFERROR(VLOOKUP($B126,'Tabelas auxiliares'!$A$65:$C$102,2,FALSE),"")</f>
        <v/>
      </c>
      <c r="H126" s="51" t="str">
        <f>IFERROR(VLOOKUP($B126,'Tabelas auxiliares'!$A$65:$C$102,3,FALSE),"")</f>
        <v/>
      </c>
      <c r="P126" s="51" t="str">
        <f t="shared" si="2"/>
        <v/>
      </c>
      <c r="Q126" s="51" t="str">
        <f>IFERROR(VLOOKUP(O126,'Tabelas auxiliares'!$A$224:$E$233,5,FALSE),"")</f>
        <v/>
      </c>
      <c r="R126" s="51" t="str">
        <f>IF(Q126&lt;&gt;"",Q126,IF(P126='Tabelas auxiliares'!$A$237,"CUSTEIO",IF(P126='Tabelas auxiliares'!$A$236,"INVESTIMENTO","")))</f>
        <v/>
      </c>
    </row>
    <row r="127" spans="6:18" x14ac:dyDescent="0.25">
      <c r="F127" s="51" t="str">
        <f>IF(D127="","",IFERROR(VLOOKUP(D127,'Tabelas auxiliares'!$A$3:$B$61,2,FALSE),"DESCENTRALIZAÇÃO"))</f>
        <v/>
      </c>
      <c r="G127" s="51" t="str">
        <f>IFERROR(VLOOKUP($B127,'Tabelas auxiliares'!$A$65:$C$102,2,FALSE),"")</f>
        <v/>
      </c>
      <c r="H127" s="51" t="str">
        <f>IFERROR(VLOOKUP($B127,'Tabelas auxiliares'!$A$65:$C$102,3,FALSE),"")</f>
        <v/>
      </c>
      <c r="P127" s="51" t="str">
        <f t="shared" si="2"/>
        <v/>
      </c>
      <c r="Q127" s="51" t="str">
        <f>IFERROR(VLOOKUP(O127,'Tabelas auxiliares'!$A$224:$E$233,5,FALSE),"")</f>
        <v/>
      </c>
      <c r="R127" s="51" t="str">
        <f>IF(Q127&lt;&gt;"",Q127,IF(P127='Tabelas auxiliares'!$A$237,"CUSTEIO",IF(P127='Tabelas auxiliares'!$A$236,"INVESTIMENTO","")))</f>
        <v/>
      </c>
    </row>
    <row r="128" spans="6:18" x14ac:dyDescent="0.25">
      <c r="F128" s="51" t="str">
        <f>IF(D128="","",IFERROR(VLOOKUP(D128,'Tabelas auxiliares'!$A$3:$B$61,2,FALSE),"DESCENTRALIZAÇÃO"))</f>
        <v/>
      </c>
      <c r="G128" s="51" t="str">
        <f>IFERROR(VLOOKUP($B128,'Tabelas auxiliares'!$A$65:$C$102,2,FALSE),"")</f>
        <v/>
      </c>
      <c r="H128" s="51" t="str">
        <f>IFERROR(VLOOKUP($B128,'Tabelas auxiliares'!$A$65:$C$102,3,FALSE),"")</f>
        <v/>
      </c>
      <c r="P128" s="51" t="str">
        <f t="shared" si="2"/>
        <v/>
      </c>
      <c r="Q128" s="51" t="str">
        <f>IFERROR(VLOOKUP(O128,'Tabelas auxiliares'!$A$224:$E$233,5,FALSE),"")</f>
        <v/>
      </c>
      <c r="R128" s="51" t="str">
        <f>IF(Q128&lt;&gt;"",Q128,IF(P128='Tabelas auxiliares'!$A$237,"CUSTEIO",IF(P128='Tabelas auxiliares'!$A$236,"INVESTIMENTO","")))</f>
        <v/>
      </c>
    </row>
    <row r="129" spans="6:18" x14ac:dyDescent="0.25">
      <c r="F129" s="51" t="str">
        <f>IF(D129="","",IFERROR(VLOOKUP(D129,'Tabelas auxiliares'!$A$3:$B$61,2,FALSE),"DESCENTRALIZAÇÃO"))</f>
        <v/>
      </c>
      <c r="G129" s="51" t="str">
        <f>IFERROR(VLOOKUP($B129,'Tabelas auxiliares'!$A$65:$C$102,2,FALSE),"")</f>
        <v/>
      </c>
      <c r="H129" s="51" t="str">
        <f>IFERROR(VLOOKUP($B129,'Tabelas auxiliares'!$A$65:$C$102,3,FALSE),"")</f>
        <v/>
      </c>
      <c r="P129" s="51" t="str">
        <f t="shared" si="2"/>
        <v/>
      </c>
      <c r="Q129" s="51" t="str">
        <f>IFERROR(VLOOKUP(O129,'Tabelas auxiliares'!$A$224:$E$233,5,FALSE),"")</f>
        <v/>
      </c>
      <c r="R129" s="51" t="str">
        <f>IF(Q129&lt;&gt;"",Q129,IF(P129='Tabelas auxiliares'!$A$237,"CUSTEIO",IF(P129='Tabelas auxiliares'!$A$236,"INVESTIMENTO","")))</f>
        <v/>
      </c>
    </row>
    <row r="130" spans="6:18" x14ac:dyDescent="0.25">
      <c r="F130" s="51" t="str">
        <f>IF(D130="","",IFERROR(VLOOKUP(D130,'Tabelas auxiliares'!$A$3:$B$61,2,FALSE),"DESCENTRALIZAÇÃO"))</f>
        <v/>
      </c>
      <c r="G130" s="51" t="str">
        <f>IFERROR(VLOOKUP($B130,'Tabelas auxiliares'!$A$65:$C$102,2,FALSE),"")</f>
        <v/>
      </c>
      <c r="H130" s="51" t="str">
        <f>IFERROR(VLOOKUP($B130,'Tabelas auxiliares'!$A$65:$C$102,3,FALSE),"")</f>
        <v/>
      </c>
      <c r="P130" s="51" t="str">
        <f t="shared" si="2"/>
        <v/>
      </c>
      <c r="Q130" s="51" t="str">
        <f>IFERROR(VLOOKUP(O130,'Tabelas auxiliares'!$A$224:$E$233,5,FALSE),"")</f>
        <v/>
      </c>
      <c r="R130" s="51" t="str">
        <f>IF(Q130&lt;&gt;"",Q130,IF(P130='Tabelas auxiliares'!$A$237,"CUSTEIO",IF(P130='Tabelas auxiliares'!$A$236,"INVESTIMENTO","")))</f>
        <v/>
      </c>
    </row>
    <row r="131" spans="6:18" x14ac:dyDescent="0.25">
      <c r="F131" s="51" t="str">
        <f>IF(D131="","",IFERROR(VLOOKUP(D131,'Tabelas auxiliares'!$A$3:$B$61,2,FALSE),"DESCENTRALIZAÇÃO"))</f>
        <v/>
      </c>
      <c r="G131" s="51" t="str">
        <f>IFERROR(VLOOKUP($B131,'Tabelas auxiliares'!$A$65:$C$102,2,FALSE),"")</f>
        <v/>
      </c>
      <c r="H131" s="51" t="str">
        <f>IFERROR(VLOOKUP($B131,'Tabelas auxiliares'!$A$65:$C$102,3,FALSE),"")</f>
        <v/>
      </c>
      <c r="P131" s="51" t="str">
        <f t="shared" si="2"/>
        <v/>
      </c>
      <c r="Q131" s="51" t="str">
        <f>IFERROR(VLOOKUP(O131,'Tabelas auxiliares'!$A$224:$E$233,5,FALSE),"")</f>
        <v/>
      </c>
      <c r="R131" s="51" t="str">
        <f>IF(Q131&lt;&gt;"",Q131,IF(P131='Tabelas auxiliares'!$A$237,"CUSTEIO",IF(P131='Tabelas auxiliares'!$A$236,"INVESTIMENTO","")))</f>
        <v/>
      </c>
    </row>
    <row r="132" spans="6:18" x14ac:dyDescent="0.25">
      <c r="F132" s="51" t="str">
        <f>IF(D132="","",IFERROR(VLOOKUP(D132,'Tabelas auxiliares'!$A$3:$B$61,2,FALSE),"DESCENTRALIZAÇÃO"))</f>
        <v/>
      </c>
      <c r="G132" s="51" t="str">
        <f>IFERROR(VLOOKUP($B132,'Tabelas auxiliares'!$A$65:$C$102,2,FALSE),"")</f>
        <v/>
      </c>
      <c r="H132" s="51" t="str">
        <f>IFERROR(VLOOKUP($B132,'Tabelas auxiliares'!$A$65:$C$102,3,FALSE),"")</f>
        <v/>
      </c>
      <c r="P132" s="51" t="str">
        <f t="shared" ref="P132:P195" si="3">LEFT(N132,1)</f>
        <v/>
      </c>
      <c r="Q132" s="51" t="str">
        <f>IFERROR(VLOOKUP(O132,'Tabelas auxiliares'!$A$224:$E$233,5,FALSE),"")</f>
        <v/>
      </c>
      <c r="R132" s="51" t="str">
        <f>IF(Q132&lt;&gt;"",Q132,IF(P132='Tabelas auxiliares'!$A$237,"CUSTEIO",IF(P132='Tabelas auxiliares'!$A$236,"INVESTIMENTO","")))</f>
        <v/>
      </c>
    </row>
    <row r="133" spans="6:18" x14ac:dyDescent="0.25">
      <c r="F133" s="51" t="str">
        <f>IF(D133="","",IFERROR(VLOOKUP(D133,'Tabelas auxiliares'!$A$3:$B$61,2,FALSE),"DESCENTRALIZAÇÃO"))</f>
        <v/>
      </c>
      <c r="G133" s="51" t="str">
        <f>IFERROR(VLOOKUP($B133,'Tabelas auxiliares'!$A$65:$C$102,2,FALSE),"")</f>
        <v/>
      </c>
      <c r="H133" s="51" t="str">
        <f>IFERROR(VLOOKUP($B133,'Tabelas auxiliares'!$A$65:$C$102,3,FALSE),"")</f>
        <v/>
      </c>
      <c r="P133" s="51" t="str">
        <f t="shared" si="3"/>
        <v/>
      </c>
      <c r="Q133" s="51" t="str">
        <f>IFERROR(VLOOKUP(O133,'Tabelas auxiliares'!$A$224:$E$233,5,FALSE),"")</f>
        <v/>
      </c>
      <c r="R133" s="51" t="str">
        <f>IF(Q133&lt;&gt;"",Q133,IF(P133='Tabelas auxiliares'!$A$237,"CUSTEIO",IF(P133='Tabelas auxiliares'!$A$236,"INVESTIMENTO","")))</f>
        <v/>
      </c>
    </row>
    <row r="134" spans="6:18" x14ac:dyDescent="0.25">
      <c r="F134" s="51" t="str">
        <f>IF(D134="","",IFERROR(VLOOKUP(D134,'Tabelas auxiliares'!$A$3:$B$61,2,FALSE),"DESCENTRALIZAÇÃO"))</f>
        <v/>
      </c>
      <c r="G134" s="51" t="str">
        <f>IFERROR(VLOOKUP($B134,'Tabelas auxiliares'!$A$65:$C$102,2,FALSE),"")</f>
        <v/>
      </c>
      <c r="H134" s="51" t="str">
        <f>IFERROR(VLOOKUP($B134,'Tabelas auxiliares'!$A$65:$C$102,3,FALSE),"")</f>
        <v/>
      </c>
      <c r="P134" s="51" t="str">
        <f t="shared" si="3"/>
        <v/>
      </c>
      <c r="Q134" s="51" t="str">
        <f>IFERROR(VLOOKUP(O134,'Tabelas auxiliares'!$A$224:$E$233,5,FALSE),"")</f>
        <v/>
      </c>
      <c r="R134" s="51" t="str">
        <f>IF(Q134&lt;&gt;"",Q134,IF(P134='Tabelas auxiliares'!$A$237,"CUSTEIO",IF(P134='Tabelas auxiliares'!$A$236,"INVESTIMENTO","")))</f>
        <v/>
      </c>
    </row>
    <row r="135" spans="6:18" x14ac:dyDescent="0.25">
      <c r="F135" s="51" t="str">
        <f>IF(D135="","",IFERROR(VLOOKUP(D135,'Tabelas auxiliares'!$A$3:$B$61,2,FALSE),"DESCENTRALIZAÇÃO"))</f>
        <v/>
      </c>
      <c r="G135" s="51" t="str">
        <f>IFERROR(VLOOKUP($B135,'Tabelas auxiliares'!$A$65:$C$102,2,FALSE),"")</f>
        <v/>
      </c>
      <c r="H135" s="51" t="str">
        <f>IFERROR(VLOOKUP($B135,'Tabelas auxiliares'!$A$65:$C$102,3,FALSE),"")</f>
        <v/>
      </c>
      <c r="P135" s="51" t="str">
        <f t="shared" si="3"/>
        <v/>
      </c>
      <c r="Q135" s="51" t="str">
        <f>IFERROR(VLOOKUP(O135,'Tabelas auxiliares'!$A$224:$E$233,5,FALSE),"")</f>
        <v/>
      </c>
      <c r="R135" s="51" t="str">
        <f>IF(Q135&lt;&gt;"",Q135,IF(P135='Tabelas auxiliares'!$A$237,"CUSTEIO",IF(P135='Tabelas auxiliares'!$A$236,"INVESTIMENTO","")))</f>
        <v/>
      </c>
    </row>
    <row r="136" spans="6:18" x14ac:dyDescent="0.25">
      <c r="F136" s="51" t="str">
        <f>IF(D136="","",IFERROR(VLOOKUP(D136,'Tabelas auxiliares'!$A$3:$B$61,2,FALSE),"DESCENTRALIZAÇÃO"))</f>
        <v/>
      </c>
      <c r="G136" s="51" t="str">
        <f>IFERROR(VLOOKUP($B136,'Tabelas auxiliares'!$A$65:$C$102,2,FALSE),"")</f>
        <v/>
      </c>
      <c r="H136" s="51" t="str">
        <f>IFERROR(VLOOKUP($B136,'Tabelas auxiliares'!$A$65:$C$102,3,FALSE),"")</f>
        <v/>
      </c>
      <c r="P136" s="51" t="str">
        <f t="shared" si="3"/>
        <v/>
      </c>
      <c r="Q136" s="51" t="str">
        <f>IFERROR(VLOOKUP(O136,'Tabelas auxiliares'!$A$224:$E$233,5,FALSE),"")</f>
        <v/>
      </c>
      <c r="R136" s="51" t="str">
        <f>IF(Q136&lt;&gt;"",Q136,IF(P136='Tabelas auxiliares'!$A$237,"CUSTEIO",IF(P136='Tabelas auxiliares'!$A$236,"INVESTIMENTO","")))</f>
        <v/>
      </c>
    </row>
    <row r="137" spans="6:18" x14ac:dyDescent="0.25">
      <c r="F137" s="51" t="str">
        <f>IF(D137="","",IFERROR(VLOOKUP(D137,'Tabelas auxiliares'!$A$3:$B$61,2,FALSE),"DESCENTRALIZAÇÃO"))</f>
        <v/>
      </c>
      <c r="G137" s="51" t="str">
        <f>IFERROR(VLOOKUP($B137,'Tabelas auxiliares'!$A$65:$C$102,2,FALSE),"")</f>
        <v/>
      </c>
      <c r="H137" s="51" t="str">
        <f>IFERROR(VLOOKUP($B137,'Tabelas auxiliares'!$A$65:$C$102,3,FALSE),"")</f>
        <v/>
      </c>
      <c r="P137" s="51" t="str">
        <f t="shared" si="3"/>
        <v/>
      </c>
      <c r="Q137" s="51" t="str">
        <f>IFERROR(VLOOKUP(O137,'Tabelas auxiliares'!$A$224:$E$233,5,FALSE),"")</f>
        <v/>
      </c>
      <c r="R137" s="51" t="str">
        <f>IF(Q137&lt;&gt;"",Q137,IF(P137='Tabelas auxiliares'!$A$237,"CUSTEIO",IF(P137='Tabelas auxiliares'!$A$236,"INVESTIMENTO","")))</f>
        <v/>
      </c>
    </row>
    <row r="138" spans="6:18" x14ac:dyDescent="0.25">
      <c r="F138" s="51" t="str">
        <f>IF(D138="","",IFERROR(VLOOKUP(D138,'Tabelas auxiliares'!$A$3:$B$61,2,FALSE),"DESCENTRALIZAÇÃO"))</f>
        <v/>
      </c>
      <c r="G138" s="51" t="str">
        <f>IFERROR(VLOOKUP($B138,'Tabelas auxiliares'!$A$65:$C$102,2,FALSE),"")</f>
        <v/>
      </c>
      <c r="H138" s="51" t="str">
        <f>IFERROR(VLOOKUP($B138,'Tabelas auxiliares'!$A$65:$C$102,3,FALSE),"")</f>
        <v/>
      </c>
      <c r="P138" s="51" t="str">
        <f t="shared" si="3"/>
        <v/>
      </c>
      <c r="Q138" s="51" t="str">
        <f>IFERROR(VLOOKUP(O138,'Tabelas auxiliares'!$A$224:$E$233,5,FALSE),"")</f>
        <v/>
      </c>
      <c r="R138" s="51" t="str">
        <f>IF(Q138&lt;&gt;"",Q138,IF(P138='Tabelas auxiliares'!$A$237,"CUSTEIO",IF(P138='Tabelas auxiliares'!$A$236,"INVESTIMENTO","")))</f>
        <v/>
      </c>
    </row>
    <row r="139" spans="6:18" x14ac:dyDescent="0.25">
      <c r="F139" s="51" t="str">
        <f>IF(D139="","",IFERROR(VLOOKUP(D139,'Tabelas auxiliares'!$A$3:$B$61,2,FALSE),"DESCENTRALIZAÇÃO"))</f>
        <v/>
      </c>
      <c r="G139" s="51" t="str">
        <f>IFERROR(VLOOKUP($B139,'Tabelas auxiliares'!$A$65:$C$102,2,FALSE),"")</f>
        <v/>
      </c>
      <c r="H139" s="51" t="str">
        <f>IFERROR(VLOOKUP($B139,'Tabelas auxiliares'!$A$65:$C$102,3,FALSE),"")</f>
        <v/>
      </c>
      <c r="P139" s="51" t="str">
        <f t="shared" si="3"/>
        <v/>
      </c>
      <c r="Q139" s="51" t="str">
        <f>IFERROR(VLOOKUP(O139,'Tabelas auxiliares'!$A$224:$E$233,5,FALSE),"")</f>
        <v/>
      </c>
      <c r="R139" s="51" t="str">
        <f>IF(Q139&lt;&gt;"",Q139,IF(P139='Tabelas auxiliares'!$A$237,"CUSTEIO",IF(P139='Tabelas auxiliares'!$A$236,"INVESTIMENTO","")))</f>
        <v/>
      </c>
    </row>
    <row r="140" spans="6:18" x14ac:dyDescent="0.25">
      <c r="F140" s="51" t="str">
        <f>IF(D140="","",IFERROR(VLOOKUP(D140,'Tabelas auxiliares'!$A$3:$B$61,2,FALSE),"DESCENTRALIZAÇÃO"))</f>
        <v/>
      </c>
      <c r="G140" s="51" t="str">
        <f>IFERROR(VLOOKUP($B140,'Tabelas auxiliares'!$A$65:$C$102,2,FALSE),"")</f>
        <v/>
      </c>
      <c r="H140" s="51" t="str">
        <f>IFERROR(VLOOKUP($B140,'Tabelas auxiliares'!$A$65:$C$102,3,FALSE),"")</f>
        <v/>
      </c>
      <c r="P140" s="51" t="str">
        <f t="shared" si="3"/>
        <v/>
      </c>
      <c r="Q140" s="51" t="str">
        <f>IFERROR(VLOOKUP(O140,'Tabelas auxiliares'!$A$224:$E$233,5,FALSE),"")</f>
        <v/>
      </c>
      <c r="R140" s="51" t="str">
        <f>IF(Q140&lt;&gt;"",Q140,IF(P140='Tabelas auxiliares'!$A$237,"CUSTEIO",IF(P140='Tabelas auxiliares'!$A$236,"INVESTIMENTO","")))</f>
        <v/>
      </c>
    </row>
    <row r="141" spans="6:18" x14ac:dyDescent="0.25">
      <c r="F141" s="51" t="str">
        <f>IF(D141="","",IFERROR(VLOOKUP(D141,'Tabelas auxiliares'!$A$3:$B$61,2,FALSE),"DESCENTRALIZAÇÃO"))</f>
        <v/>
      </c>
      <c r="G141" s="51" t="str">
        <f>IFERROR(VLOOKUP($B141,'Tabelas auxiliares'!$A$65:$C$102,2,FALSE),"")</f>
        <v/>
      </c>
      <c r="H141" s="51" t="str">
        <f>IFERROR(VLOOKUP($B141,'Tabelas auxiliares'!$A$65:$C$102,3,FALSE),"")</f>
        <v/>
      </c>
      <c r="P141" s="51" t="str">
        <f t="shared" si="3"/>
        <v/>
      </c>
      <c r="Q141" s="51" t="str">
        <f>IFERROR(VLOOKUP(O141,'Tabelas auxiliares'!$A$224:$E$233,5,FALSE),"")</f>
        <v/>
      </c>
      <c r="R141" s="51" t="str">
        <f>IF(Q141&lt;&gt;"",Q141,IF(P141='Tabelas auxiliares'!$A$237,"CUSTEIO",IF(P141='Tabelas auxiliares'!$A$236,"INVESTIMENTO","")))</f>
        <v/>
      </c>
    </row>
    <row r="142" spans="6:18" x14ac:dyDescent="0.25">
      <c r="F142" s="51" t="str">
        <f>IF(D142="","",IFERROR(VLOOKUP(D142,'Tabelas auxiliares'!$A$3:$B$61,2,FALSE),"DESCENTRALIZAÇÃO"))</f>
        <v/>
      </c>
      <c r="G142" s="51" t="str">
        <f>IFERROR(VLOOKUP($B142,'Tabelas auxiliares'!$A$65:$C$102,2,FALSE),"")</f>
        <v/>
      </c>
      <c r="H142" s="51" t="str">
        <f>IFERROR(VLOOKUP($B142,'Tabelas auxiliares'!$A$65:$C$102,3,FALSE),"")</f>
        <v/>
      </c>
      <c r="P142" s="51" t="str">
        <f t="shared" si="3"/>
        <v/>
      </c>
      <c r="Q142" s="51" t="str">
        <f>IFERROR(VLOOKUP(O142,'Tabelas auxiliares'!$A$224:$E$233,5,FALSE),"")</f>
        <v/>
      </c>
      <c r="R142" s="51" t="str">
        <f>IF(Q142&lt;&gt;"",Q142,IF(P142='Tabelas auxiliares'!$A$237,"CUSTEIO",IF(P142='Tabelas auxiliares'!$A$236,"INVESTIMENTO","")))</f>
        <v/>
      </c>
    </row>
    <row r="143" spans="6:18" x14ac:dyDescent="0.25">
      <c r="F143" s="51" t="str">
        <f>IF(D143="","",IFERROR(VLOOKUP(D143,'Tabelas auxiliares'!$A$3:$B$61,2,FALSE),"DESCENTRALIZAÇÃO"))</f>
        <v/>
      </c>
      <c r="G143" s="51" t="str">
        <f>IFERROR(VLOOKUP($B143,'Tabelas auxiliares'!$A$65:$C$102,2,FALSE),"")</f>
        <v/>
      </c>
      <c r="H143" s="51" t="str">
        <f>IFERROR(VLOOKUP($B143,'Tabelas auxiliares'!$A$65:$C$102,3,FALSE),"")</f>
        <v/>
      </c>
      <c r="P143" s="51" t="str">
        <f t="shared" si="3"/>
        <v/>
      </c>
      <c r="Q143" s="51" t="str">
        <f>IFERROR(VLOOKUP(O143,'Tabelas auxiliares'!$A$224:$E$233,5,FALSE),"")</f>
        <v/>
      </c>
      <c r="R143" s="51" t="str">
        <f>IF(Q143&lt;&gt;"",Q143,IF(P143='Tabelas auxiliares'!$A$237,"CUSTEIO",IF(P143='Tabelas auxiliares'!$A$236,"INVESTIMENTO","")))</f>
        <v/>
      </c>
    </row>
    <row r="144" spans="6:18" x14ac:dyDescent="0.25">
      <c r="F144" s="51" t="str">
        <f>IF(D144="","",IFERROR(VLOOKUP(D144,'Tabelas auxiliares'!$A$3:$B$61,2,FALSE),"DESCENTRALIZAÇÃO"))</f>
        <v/>
      </c>
      <c r="G144" s="51" t="str">
        <f>IFERROR(VLOOKUP($B144,'Tabelas auxiliares'!$A$65:$C$102,2,FALSE),"")</f>
        <v/>
      </c>
      <c r="H144" s="51" t="str">
        <f>IFERROR(VLOOKUP($B144,'Tabelas auxiliares'!$A$65:$C$102,3,FALSE),"")</f>
        <v/>
      </c>
      <c r="P144" s="51" t="str">
        <f t="shared" si="3"/>
        <v/>
      </c>
      <c r="Q144" s="51" t="str">
        <f>IFERROR(VLOOKUP(O144,'Tabelas auxiliares'!$A$224:$E$233,5,FALSE),"")</f>
        <v/>
      </c>
      <c r="R144" s="51" t="str">
        <f>IF(Q144&lt;&gt;"",Q144,IF(P144='Tabelas auxiliares'!$A$237,"CUSTEIO",IF(P144='Tabelas auxiliares'!$A$236,"INVESTIMENTO","")))</f>
        <v/>
      </c>
    </row>
    <row r="145" spans="6:18" x14ac:dyDescent="0.25">
      <c r="F145" s="51" t="str">
        <f>IF(D145="","",IFERROR(VLOOKUP(D145,'Tabelas auxiliares'!$A$3:$B$61,2,FALSE),"DESCENTRALIZAÇÃO"))</f>
        <v/>
      </c>
      <c r="G145" s="51" t="str">
        <f>IFERROR(VLOOKUP($B145,'Tabelas auxiliares'!$A$65:$C$102,2,FALSE),"")</f>
        <v/>
      </c>
      <c r="H145" s="51" t="str">
        <f>IFERROR(VLOOKUP($B145,'Tabelas auxiliares'!$A$65:$C$102,3,FALSE),"")</f>
        <v/>
      </c>
      <c r="P145" s="51" t="str">
        <f t="shared" si="3"/>
        <v/>
      </c>
      <c r="Q145" s="51" t="str">
        <f>IFERROR(VLOOKUP(O145,'Tabelas auxiliares'!$A$224:$E$233,5,FALSE),"")</f>
        <v/>
      </c>
      <c r="R145" s="51" t="str">
        <f>IF(Q145&lt;&gt;"",Q145,IF(P145='Tabelas auxiliares'!$A$237,"CUSTEIO",IF(P145='Tabelas auxiliares'!$A$236,"INVESTIMENTO","")))</f>
        <v/>
      </c>
    </row>
    <row r="146" spans="6:18" x14ac:dyDescent="0.25">
      <c r="F146" s="51" t="str">
        <f>IF(D146="","",IFERROR(VLOOKUP(D146,'Tabelas auxiliares'!$A$3:$B$61,2,FALSE),"DESCENTRALIZAÇÃO"))</f>
        <v/>
      </c>
      <c r="G146" s="51" t="str">
        <f>IFERROR(VLOOKUP($B146,'Tabelas auxiliares'!$A$65:$C$102,2,FALSE),"")</f>
        <v/>
      </c>
      <c r="H146" s="51" t="str">
        <f>IFERROR(VLOOKUP($B146,'Tabelas auxiliares'!$A$65:$C$102,3,FALSE),"")</f>
        <v/>
      </c>
      <c r="P146" s="51" t="str">
        <f t="shared" si="3"/>
        <v/>
      </c>
      <c r="Q146" s="51" t="str">
        <f>IFERROR(VLOOKUP(O146,'Tabelas auxiliares'!$A$224:$E$233,5,FALSE),"")</f>
        <v/>
      </c>
      <c r="R146" s="51" t="str">
        <f>IF(Q146&lt;&gt;"",Q146,IF(P146='Tabelas auxiliares'!$A$237,"CUSTEIO",IF(P146='Tabelas auxiliares'!$A$236,"INVESTIMENTO","")))</f>
        <v/>
      </c>
    </row>
    <row r="147" spans="6:18" x14ac:dyDescent="0.25">
      <c r="F147" s="51" t="str">
        <f>IF(D147="","",IFERROR(VLOOKUP(D147,'Tabelas auxiliares'!$A$3:$B$61,2,FALSE),"DESCENTRALIZAÇÃO"))</f>
        <v/>
      </c>
      <c r="G147" s="51" t="str">
        <f>IFERROR(VLOOKUP($B147,'Tabelas auxiliares'!$A$65:$C$102,2,FALSE),"")</f>
        <v/>
      </c>
      <c r="H147" s="51" t="str">
        <f>IFERROR(VLOOKUP($B147,'Tabelas auxiliares'!$A$65:$C$102,3,FALSE),"")</f>
        <v/>
      </c>
      <c r="P147" s="51" t="str">
        <f t="shared" si="3"/>
        <v/>
      </c>
      <c r="Q147" s="51" t="str">
        <f>IFERROR(VLOOKUP(O147,'Tabelas auxiliares'!$A$224:$E$233,5,FALSE),"")</f>
        <v/>
      </c>
      <c r="R147" s="51" t="str">
        <f>IF(Q147&lt;&gt;"",Q147,IF(P147='Tabelas auxiliares'!$A$237,"CUSTEIO",IF(P147='Tabelas auxiliares'!$A$236,"INVESTIMENTO","")))</f>
        <v/>
      </c>
    </row>
    <row r="148" spans="6:18" x14ac:dyDescent="0.25">
      <c r="F148" s="51" t="str">
        <f>IF(D148="","",IFERROR(VLOOKUP(D148,'Tabelas auxiliares'!$A$3:$B$61,2,FALSE),"DESCENTRALIZAÇÃO"))</f>
        <v/>
      </c>
      <c r="G148" s="51" t="str">
        <f>IFERROR(VLOOKUP($B148,'Tabelas auxiliares'!$A$65:$C$102,2,FALSE),"")</f>
        <v/>
      </c>
      <c r="H148" s="51" t="str">
        <f>IFERROR(VLOOKUP($B148,'Tabelas auxiliares'!$A$65:$C$102,3,FALSE),"")</f>
        <v/>
      </c>
      <c r="P148" s="51" t="str">
        <f t="shared" si="3"/>
        <v/>
      </c>
      <c r="Q148" s="51" t="str">
        <f>IFERROR(VLOOKUP(O148,'Tabelas auxiliares'!$A$224:$E$233,5,FALSE),"")</f>
        <v/>
      </c>
      <c r="R148" s="51" t="str">
        <f>IF(Q148&lt;&gt;"",Q148,IF(P148='Tabelas auxiliares'!$A$237,"CUSTEIO",IF(P148='Tabelas auxiliares'!$A$236,"INVESTIMENTO","")))</f>
        <v/>
      </c>
    </row>
    <row r="149" spans="6:18" x14ac:dyDescent="0.25">
      <c r="F149" s="51" t="str">
        <f>IF(D149="","",IFERROR(VLOOKUP(D149,'Tabelas auxiliares'!$A$3:$B$61,2,FALSE),"DESCENTRALIZAÇÃO"))</f>
        <v/>
      </c>
      <c r="G149" s="51" t="str">
        <f>IFERROR(VLOOKUP($B149,'Tabelas auxiliares'!$A$65:$C$102,2,FALSE),"")</f>
        <v/>
      </c>
      <c r="H149" s="51" t="str">
        <f>IFERROR(VLOOKUP($B149,'Tabelas auxiliares'!$A$65:$C$102,3,FALSE),"")</f>
        <v/>
      </c>
      <c r="P149" s="51" t="str">
        <f t="shared" si="3"/>
        <v/>
      </c>
      <c r="Q149" s="51" t="str">
        <f>IFERROR(VLOOKUP(O149,'Tabelas auxiliares'!$A$224:$E$233,5,FALSE),"")</f>
        <v/>
      </c>
      <c r="R149" s="51" t="str">
        <f>IF(Q149&lt;&gt;"",Q149,IF(P149='Tabelas auxiliares'!$A$237,"CUSTEIO",IF(P149='Tabelas auxiliares'!$A$236,"INVESTIMENTO","")))</f>
        <v/>
      </c>
    </row>
    <row r="150" spans="6:18" x14ac:dyDescent="0.25">
      <c r="F150" s="51" t="str">
        <f>IF(D150="","",IFERROR(VLOOKUP(D150,'Tabelas auxiliares'!$A$3:$B$61,2,FALSE),"DESCENTRALIZAÇÃO"))</f>
        <v/>
      </c>
      <c r="G150" s="51" t="str">
        <f>IFERROR(VLOOKUP($B150,'Tabelas auxiliares'!$A$65:$C$102,2,FALSE),"")</f>
        <v/>
      </c>
      <c r="H150" s="51" t="str">
        <f>IFERROR(VLOOKUP($B150,'Tabelas auxiliares'!$A$65:$C$102,3,FALSE),"")</f>
        <v/>
      </c>
      <c r="P150" s="51" t="str">
        <f t="shared" si="3"/>
        <v/>
      </c>
      <c r="Q150" s="51" t="str">
        <f>IFERROR(VLOOKUP(O150,'Tabelas auxiliares'!$A$224:$E$233,5,FALSE),"")</f>
        <v/>
      </c>
      <c r="R150" s="51" t="str">
        <f>IF(Q150&lt;&gt;"",Q150,IF(P150='Tabelas auxiliares'!$A$237,"CUSTEIO",IF(P150='Tabelas auxiliares'!$A$236,"INVESTIMENTO","")))</f>
        <v/>
      </c>
    </row>
    <row r="151" spans="6:18" x14ac:dyDescent="0.25">
      <c r="F151" s="51" t="str">
        <f>IF(D151="","",IFERROR(VLOOKUP(D151,'Tabelas auxiliares'!$A$3:$B$61,2,FALSE),"DESCENTRALIZAÇÃO"))</f>
        <v/>
      </c>
      <c r="G151" s="51" t="str">
        <f>IFERROR(VLOOKUP($B151,'Tabelas auxiliares'!$A$65:$C$102,2,FALSE),"")</f>
        <v/>
      </c>
      <c r="H151" s="51" t="str">
        <f>IFERROR(VLOOKUP($B151,'Tabelas auxiliares'!$A$65:$C$102,3,FALSE),"")</f>
        <v/>
      </c>
      <c r="P151" s="51" t="str">
        <f t="shared" si="3"/>
        <v/>
      </c>
      <c r="Q151" s="51" t="str">
        <f>IFERROR(VLOOKUP(O151,'Tabelas auxiliares'!$A$224:$E$233,5,FALSE),"")</f>
        <v/>
      </c>
      <c r="R151" s="51" t="str">
        <f>IF(Q151&lt;&gt;"",Q151,IF(P151='Tabelas auxiliares'!$A$237,"CUSTEIO",IF(P151='Tabelas auxiliares'!$A$236,"INVESTIMENTO","")))</f>
        <v/>
      </c>
    </row>
    <row r="152" spans="6:18" x14ac:dyDescent="0.25">
      <c r="F152" s="51" t="str">
        <f>IF(D152="","",IFERROR(VLOOKUP(D152,'Tabelas auxiliares'!$A$3:$B$61,2,FALSE),"DESCENTRALIZAÇÃO"))</f>
        <v/>
      </c>
      <c r="G152" s="51" t="str">
        <f>IFERROR(VLOOKUP($B152,'Tabelas auxiliares'!$A$65:$C$102,2,FALSE),"")</f>
        <v/>
      </c>
      <c r="H152" s="51" t="str">
        <f>IFERROR(VLOOKUP($B152,'Tabelas auxiliares'!$A$65:$C$102,3,FALSE),"")</f>
        <v/>
      </c>
      <c r="P152" s="51" t="str">
        <f t="shared" si="3"/>
        <v/>
      </c>
      <c r="Q152" s="51" t="str">
        <f>IFERROR(VLOOKUP(O152,'Tabelas auxiliares'!$A$224:$E$233,5,FALSE),"")</f>
        <v/>
      </c>
      <c r="R152" s="51" t="str">
        <f>IF(Q152&lt;&gt;"",Q152,IF(P152='Tabelas auxiliares'!$A$237,"CUSTEIO",IF(P152='Tabelas auxiliares'!$A$236,"INVESTIMENTO","")))</f>
        <v/>
      </c>
    </row>
    <row r="153" spans="6:18" x14ac:dyDescent="0.25">
      <c r="F153" s="51" t="str">
        <f>IF(D153="","",IFERROR(VLOOKUP(D153,'Tabelas auxiliares'!$A$3:$B$61,2,FALSE),"DESCENTRALIZAÇÃO"))</f>
        <v/>
      </c>
      <c r="G153" s="51" t="str">
        <f>IFERROR(VLOOKUP($B153,'Tabelas auxiliares'!$A$65:$C$102,2,FALSE),"")</f>
        <v/>
      </c>
      <c r="H153" s="51" t="str">
        <f>IFERROR(VLOOKUP($B153,'Tabelas auxiliares'!$A$65:$C$102,3,FALSE),"")</f>
        <v/>
      </c>
      <c r="P153" s="51" t="str">
        <f t="shared" si="3"/>
        <v/>
      </c>
      <c r="Q153" s="51" t="str">
        <f>IFERROR(VLOOKUP(O153,'Tabelas auxiliares'!$A$224:$E$233,5,FALSE),"")</f>
        <v/>
      </c>
      <c r="R153" s="51" t="str">
        <f>IF(Q153&lt;&gt;"",Q153,IF(P153='Tabelas auxiliares'!$A$237,"CUSTEIO",IF(P153='Tabelas auxiliares'!$A$236,"INVESTIMENTO","")))</f>
        <v/>
      </c>
    </row>
    <row r="154" spans="6:18" x14ac:dyDescent="0.25">
      <c r="F154" s="51" t="str">
        <f>IF(D154="","",IFERROR(VLOOKUP(D154,'Tabelas auxiliares'!$A$3:$B$61,2,FALSE),"DESCENTRALIZAÇÃO"))</f>
        <v/>
      </c>
      <c r="G154" s="51" t="str">
        <f>IFERROR(VLOOKUP($B154,'Tabelas auxiliares'!$A$65:$C$102,2,FALSE),"")</f>
        <v/>
      </c>
      <c r="H154" s="51" t="str">
        <f>IFERROR(VLOOKUP($B154,'Tabelas auxiliares'!$A$65:$C$102,3,FALSE),"")</f>
        <v/>
      </c>
      <c r="P154" s="51" t="str">
        <f t="shared" si="3"/>
        <v/>
      </c>
      <c r="Q154" s="51" t="str">
        <f>IFERROR(VLOOKUP(O154,'Tabelas auxiliares'!$A$224:$E$233,5,FALSE),"")</f>
        <v/>
      </c>
      <c r="R154" s="51" t="str">
        <f>IF(Q154&lt;&gt;"",Q154,IF(P154='Tabelas auxiliares'!$A$237,"CUSTEIO",IF(P154='Tabelas auxiliares'!$A$236,"INVESTIMENTO","")))</f>
        <v/>
      </c>
    </row>
    <row r="155" spans="6:18" x14ac:dyDescent="0.25">
      <c r="F155" s="51" t="str">
        <f>IF(D155="","",IFERROR(VLOOKUP(D155,'Tabelas auxiliares'!$A$3:$B$61,2,FALSE),"DESCENTRALIZAÇÃO"))</f>
        <v/>
      </c>
      <c r="G155" s="51" t="str">
        <f>IFERROR(VLOOKUP($B155,'Tabelas auxiliares'!$A$65:$C$102,2,FALSE),"")</f>
        <v/>
      </c>
      <c r="H155" s="51" t="str">
        <f>IFERROR(VLOOKUP($B155,'Tabelas auxiliares'!$A$65:$C$102,3,FALSE),"")</f>
        <v/>
      </c>
      <c r="P155" s="51" t="str">
        <f t="shared" si="3"/>
        <v/>
      </c>
      <c r="Q155" s="51" t="str">
        <f>IFERROR(VLOOKUP(O155,'Tabelas auxiliares'!$A$224:$E$233,5,FALSE),"")</f>
        <v/>
      </c>
      <c r="R155" s="51" t="str">
        <f>IF(Q155&lt;&gt;"",Q155,IF(P155='Tabelas auxiliares'!$A$237,"CUSTEIO",IF(P155='Tabelas auxiliares'!$A$236,"INVESTIMENTO","")))</f>
        <v/>
      </c>
    </row>
    <row r="156" spans="6:18" x14ac:dyDescent="0.25">
      <c r="F156" s="51" t="str">
        <f>IF(D156="","",IFERROR(VLOOKUP(D156,'Tabelas auxiliares'!$A$3:$B$61,2,FALSE),"DESCENTRALIZAÇÃO"))</f>
        <v/>
      </c>
      <c r="G156" s="51" t="str">
        <f>IFERROR(VLOOKUP($B156,'Tabelas auxiliares'!$A$65:$C$102,2,FALSE),"")</f>
        <v/>
      </c>
      <c r="H156" s="51" t="str">
        <f>IFERROR(VLOOKUP($B156,'Tabelas auxiliares'!$A$65:$C$102,3,FALSE),"")</f>
        <v/>
      </c>
      <c r="P156" s="51" t="str">
        <f t="shared" si="3"/>
        <v/>
      </c>
      <c r="Q156" s="51" t="str">
        <f>IFERROR(VLOOKUP(O156,'Tabelas auxiliares'!$A$224:$E$233,5,FALSE),"")</f>
        <v/>
      </c>
      <c r="R156" s="51" t="str">
        <f>IF(Q156&lt;&gt;"",Q156,IF(P156='Tabelas auxiliares'!$A$237,"CUSTEIO",IF(P156='Tabelas auxiliares'!$A$236,"INVESTIMENTO","")))</f>
        <v/>
      </c>
    </row>
    <row r="157" spans="6:18" x14ac:dyDescent="0.25">
      <c r="F157" s="51" t="str">
        <f>IF(D157="","",IFERROR(VLOOKUP(D157,'Tabelas auxiliares'!$A$3:$B$61,2,FALSE),"DESCENTRALIZAÇÃO"))</f>
        <v/>
      </c>
      <c r="G157" s="51" t="str">
        <f>IFERROR(VLOOKUP($B157,'Tabelas auxiliares'!$A$65:$C$102,2,FALSE),"")</f>
        <v/>
      </c>
      <c r="H157" s="51" t="str">
        <f>IFERROR(VLOOKUP($B157,'Tabelas auxiliares'!$A$65:$C$102,3,FALSE),"")</f>
        <v/>
      </c>
      <c r="P157" s="51" t="str">
        <f t="shared" si="3"/>
        <v/>
      </c>
      <c r="Q157" s="51" t="str">
        <f>IFERROR(VLOOKUP(O157,'Tabelas auxiliares'!$A$224:$E$233,5,FALSE),"")</f>
        <v/>
      </c>
      <c r="R157" s="51" t="str">
        <f>IF(Q157&lt;&gt;"",Q157,IF(P157='Tabelas auxiliares'!$A$237,"CUSTEIO",IF(P157='Tabelas auxiliares'!$A$236,"INVESTIMENTO","")))</f>
        <v/>
      </c>
    </row>
    <row r="158" spans="6:18" x14ac:dyDescent="0.25">
      <c r="F158" s="51" t="str">
        <f>IF(D158="","",IFERROR(VLOOKUP(D158,'Tabelas auxiliares'!$A$3:$B$61,2,FALSE),"DESCENTRALIZAÇÃO"))</f>
        <v/>
      </c>
      <c r="G158" s="51" t="str">
        <f>IFERROR(VLOOKUP($B158,'Tabelas auxiliares'!$A$65:$C$102,2,FALSE),"")</f>
        <v/>
      </c>
      <c r="H158" s="51" t="str">
        <f>IFERROR(VLOOKUP($B158,'Tabelas auxiliares'!$A$65:$C$102,3,FALSE),"")</f>
        <v/>
      </c>
      <c r="P158" s="51" t="str">
        <f t="shared" si="3"/>
        <v/>
      </c>
      <c r="Q158" s="51" t="str">
        <f>IFERROR(VLOOKUP(O158,'Tabelas auxiliares'!$A$224:$E$233,5,FALSE),"")</f>
        <v/>
      </c>
      <c r="R158" s="51" t="str">
        <f>IF(Q158&lt;&gt;"",Q158,IF(P158='Tabelas auxiliares'!$A$237,"CUSTEIO",IF(P158='Tabelas auxiliares'!$A$236,"INVESTIMENTO","")))</f>
        <v/>
      </c>
    </row>
    <row r="159" spans="6:18" x14ac:dyDescent="0.25">
      <c r="F159" s="51" t="str">
        <f>IF(D159="","",IFERROR(VLOOKUP(D159,'Tabelas auxiliares'!$A$3:$B$61,2,FALSE),"DESCENTRALIZAÇÃO"))</f>
        <v/>
      </c>
      <c r="G159" s="51" t="str">
        <f>IFERROR(VLOOKUP($B159,'Tabelas auxiliares'!$A$65:$C$102,2,FALSE),"")</f>
        <v/>
      </c>
      <c r="H159" s="51" t="str">
        <f>IFERROR(VLOOKUP($B159,'Tabelas auxiliares'!$A$65:$C$102,3,FALSE),"")</f>
        <v/>
      </c>
      <c r="P159" s="51" t="str">
        <f t="shared" si="3"/>
        <v/>
      </c>
      <c r="Q159" s="51" t="str">
        <f>IFERROR(VLOOKUP(O159,'Tabelas auxiliares'!$A$224:$E$233,5,FALSE),"")</f>
        <v/>
      </c>
      <c r="R159" s="51" t="str">
        <f>IF(Q159&lt;&gt;"",Q159,IF(P159='Tabelas auxiliares'!$A$237,"CUSTEIO",IF(P159='Tabelas auxiliares'!$A$236,"INVESTIMENTO","")))</f>
        <v/>
      </c>
    </row>
    <row r="160" spans="6:18" x14ac:dyDescent="0.25">
      <c r="F160" s="51" t="str">
        <f>IF(D160="","",IFERROR(VLOOKUP(D160,'Tabelas auxiliares'!$A$3:$B$61,2,FALSE),"DESCENTRALIZAÇÃO"))</f>
        <v/>
      </c>
      <c r="G160" s="51" t="str">
        <f>IFERROR(VLOOKUP($B160,'Tabelas auxiliares'!$A$65:$C$102,2,FALSE),"")</f>
        <v/>
      </c>
      <c r="H160" s="51" t="str">
        <f>IFERROR(VLOOKUP($B160,'Tabelas auxiliares'!$A$65:$C$102,3,FALSE),"")</f>
        <v/>
      </c>
      <c r="P160" s="51" t="str">
        <f t="shared" si="3"/>
        <v/>
      </c>
      <c r="Q160" s="51" t="str">
        <f>IFERROR(VLOOKUP(O160,'Tabelas auxiliares'!$A$224:$E$233,5,FALSE),"")</f>
        <v/>
      </c>
      <c r="R160" s="51" t="str">
        <f>IF(Q160&lt;&gt;"",Q160,IF(P160='Tabelas auxiliares'!$A$237,"CUSTEIO",IF(P160='Tabelas auxiliares'!$A$236,"INVESTIMENTO","")))</f>
        <v/>
      </c>
    </row>
    <row r="161" spans="6:18" x14ac:dyDescent="0.25">
      <c r="F161" s="51" t="str">
        <f>IF(D161="","",IFERROR(VLOOKUP(D161,'Tabelas auxiliares'!$A$3:$B$61,2,FALSE),"DESCENTRALIZAÇÃO"))</f>
        <v/>
      </c>
      <c r="G161" s="51" t="str">
        <f>IFERROR(VLOOKUP($B161,'Tabelas auxiliares'!$A$65:$C$102,2,FALSE),"")</f>
        <v/>
      </c>
      <c r="H161" s="51" t="str">
        <f>IFERROR(VLOOKUP($B161,'Tabelas auxiliares'!$A$65:$C$102,3,FALSE),"")</f>
        <v/>
      </c>
      <c r="P161" s="51" t="str">
        <f t="shared" si="3"/>
        <v/>
      </c>
      <c r="Q161" s="51" t="str">
        <f>IFERROR(VLOOKUP(O161,'Tabelas auxiliares'!$A$224:$E$233,5,FALSE),"")</f>
        <v/>
      </c>
      <c r="R161" s="51" t="str">
        <f>IF(Q161&lt;&gt;"",Q161,IF(P161='Tabelas auxiliares'!$A$237,"CUSTEIO",IF(P161='Tabelas auxiliares'!$A$236,"INVESTIMENTO","")))</f>
        <v/>
      </c>
    </row>
    <row r="162" spans="6:18" x14ac:dyDescent="0.25">
      <c r="F162" s="51" t="str">
        <f>IF(D162="","",IFERROR(VLOOKUP(D162,'Tabelas auxiliares'!$A$3:$B$61,2,FALSE),"DESCENTRALIZAÇÃO"))</f>
        <v/>
      </c>
      <c r="G162" s="51" t="str">
        <f>IFERROR(VLOOKUP($B162,'Tabelas auxiliares'!$A$65:$C$102,2,FALSE),"")</f>
        <v/>
      </c>
      <c r="H162" s="51" t="str">
        <f>IFERROR(VLOOKUP($B162,'Tabelas auxiliares'!$A$65:$C$102,3,FALSE),"")</f>
        <v/>
      </c>
      <c r="P162" s="51" t="str">
        <f t="shared" si="3"/>
        <v/>
      </c>
      <c r="Q162" s="51" t="str">
        <f>IFERROR(VLOOKUP(O162,'Tabelas auxiliares'!$A$224:$E$233,5,FALSE),"")</f>
        <v/>
      </c>
      <c r="R162" s="51" t="str">
        <f>IF(Q162&lt;&gt;"",Q162,IF(P162='Tabelas auxiliares'!$A$237,"CUSTEIO",IF(P162='Tabelas auxiliares'!$A$236,"INVESTIMENTO","")))</f>
        <v/>
      </c>
    </row>
    <row r="163" spans="6:18" x14ac:dyDescent="0.25">
      <c r="F163" s="51" t="str">
        <f>IF(D163="","",IFERROR(VLOOKUP(D163,'Tabelas auxiliares'!$A$3:$B$61,2,FALSE),"DESCENTRALIZAÇÃO"))</f>
        <v/>
      </c>
      <c r="G163" s="51" t="str">
        <f>IFERROR(VLOOKUP($B163,'Tabelas auxiliares'!$A$65:$C$102,2,FALSE),"")</f>
        <v/>
      </c>
      <c r="H163" s="51" t="str">
        <f>IFERROR(VLOOKUP($B163,'Tabelas auxiliares'!$A$65:$C$102,3,FALSE),"")</f>
        <v/>
      </c>
      <c r="P163" s="51" t="str">
        <f t="shared" si="3"/>
        <v/>
      </c>
      <c r="Q163" s="51" t="str">
        <f>IFERROR(VLOOKUP(O163,'Tabelas auxiliares'!$A$224:$E$233,5,FALSE),"")</f>
        <v/>
      </c>
      <c r="R163" s="51" t="str">
        <f>IF(Q163&lt;&gt;"",Q163,IF(P163='Tabelas auxiliares'!$A$237,"CUSTEIO",IF(P163='Tabelas auxiliares'!$A$236,"INVESTIMENTO","")))</f>
        <v/>
      </c>
    </row>
    <row r="164" spans="6:18" x14ac:dyDescent="0.25">
      <c r="F164" s="51" t="str">
        <f>IF(D164="","",IFERROR(VLOOKUP(D164,'Tabelas auxiliares'!$A$3:$B$61,2,FALSE),"DESCENTRALIZAÇÃO"))</f>
        <v/>
      </c>
      <c r="G164" s="51" t="str">
        <f>IFERROR(VLOOKUP($B164,'Tabelas auxiliares'!$A$65:$C$102,2,FALSE),"")</f>
        <v/>
      </c>
      <c r="H164" s="51" t="str">
        <f>IFERROR(VLOOKUP($B164,'Tabelas auxiliares'!$A$65:$C$102,3,FALSE),"")</f>
        <v/>
      </c>
      <c r="P164" s="51" t="str">
        <f t="shared" si="3"/>
        <v/>
      </c>
      <c r="Q164" s="51" t="str">
        <f>IFERROR(VLOOKUP(O164,'Tabelas auxiliares'!$A$224:$E$233,5,FALSE),"")</f>
        <v/>
      </c>
      <c r="R164" s="51" t="str">
        <f>IF(Q164&lt;&gt;"",Q164,IF(P164='Tabelas auxiliares'!$A$237,"CUSTEIO",IF(P164='Tabelas auxiliares'!$A$236,"INVESTIMENTO","")))</f>
        <v/>
      </c>
    </row>
    <row r="165" spans="6:18" x14ac:dyDescent="0.25">
      <c r="F165" s="51" t="str">
        <f>IF(D165="","",IFERROR(VLOOKUP(D165,'Tabelas auxiliares'!$A$3:$B$61,2,FALSE),"DESCENTRALIZAÇÃO"))</f>
        <v/>
      </c>
      <c r="G165" s="51" t="str">
        <f>IFERROR(VLOOKUP($B165,'Tabelas auxiliares'!$A$65:$C$102,2,FALSE),"")</f>
        <v/>
      </c>
      <c r="H165" s="51" t="str">
        <f>IFERROR(VLOOKUP($B165,'Tabelas auxiliares'!$A$65:$C$102,3,FALSE),"")</f>
        <v/>
      </c>
      <c r="P165" s="51" t="str">
        <f t="shared" si="3"/>
        <v/>
      </c>
      <c r="Q165" s="51" t="str">
        <f>IFERROR(VLOOKUP(O165,'Tabelas auxiliares'!$A$224:$E$233,5,FALSE),"")</f>
        <v/>
      </c>
      <c r="R165" s="51" t="str">
        <f>IF(Q165&lt;&gt;"",Q165,IF(P165='Tabelas auxiliares'!$A$237,"CUSTEIO",IF(P165='Tabelas auxiliares'!$A$236,"INVESTIMENTO","")))</f>
        <v/>
      </c>
    </row>
    <row r="166" spans="6:18" x14ac:dyDescent="0.25">
      <c r="F166" s="51" t="str">
        <f>IF(D166="","",IFERROR(VLOOKUP(D166,'Tabelas auxiliares'!$A$3:$B$61,2,FALSE),"DESCENTRALIZAÇÃO"))</f>
        <v/>
      </c>
      <c r="G166" s="51" t="str">
        <f>IFERROR(VLOOKUP($B166,'Tabelas auxiliares'!$A$65:$C$102,2,FALSE),"")</f>
        <v/>
      </c>
      <c r="H166" s="51" t="str">
        <f>IFERROR(VLOOKUP($B166,'Tabelas auxiliares'!$A$65:$C$102,3,FALSE),"")</f>
        <v/>
      </c>
      <c r="P166" s="51" t="str">
        <f t="shared" si="3"/>
        <v/>
      </c>
      <c r="Q166" s="51" t="str">
        <f>IFERROR(VLOOKUP(O166,'Tabelas auxiliares'!$A$224:$E$233,5,FALSE),"")</f>
        <v/>
      </c>
      <c r="R166" s="51" t="str">
        <f>IF(Q166&lt;&gt;"",Q166,IF(P166='Tabelas auxiliares'!$A$237,"CUSTEIO",IF(P166='Tabelas auxiliares'!$A$236,"INVESTIMENTO","")))</f>
        <v/>
      </c>
    </row>
    <row r="167" spans="6:18" x14ac:dyDescent="0.25">
      <c r="F167" s="51" t="str">
        <f>IF(D167="","",IFERROR(VLOOKUP(D167,'Tabelas auxiliares'!$A$3:$B$61,2,FALSE),"DESCENTRALIZAÇÃO"))</f>
        <v/>
      </c>
      <c r="G167" s="51" t="str">
        <f>IFERROR(VLOOKUP($B167,'Tabelas auxiliares'!$A$65:$C$102,2,FALSE),"")</f>
        <v/>
      </c>
      <c r="H167" s="51" t="str">
        <f>IFERROR(VLOOKUP($B167,'Tabelas auxiliares'!$A$65:$C$102,3,FALSE),"")</f>
        <v/>
      </c>
      <c r="P167" s="51" t="str">
        <f t="shared" si="3"/>
        <v/>
      </c>
      <c r="Q167" s="51" t="str">
        <f>IFERROR(VLOOKUP(O167,'Tabelas auxiliares'!$A$224:$E$233,5,FALSE),"")</f>
        <v/>
      </c>
      <c r="R167" s="51" t="str">
        <f>IF(Q167&lt;&gt;"",Q167,IF(P167='Tabelas auxiliares'!$A$237,"CUSTEIO",IF(P167='Tabelas auxiliares'!$A$236,"INVESTIMENTO","")))</f>
        <v/>
      </c>
    </row>
    <row r="168" spans="6:18" x14ac:dyDescent="0.25">
      <c r="F168" s="51" t="str">
        <f>IF(D168="","",IFERROR(VLOOKUP(D168,'Tabelas auxiliares'!$A$3:$B$61,2,FALSE),"DESCENTRALIZAÇÃO"))</f>
        <v/>
      </c>
      <c r="G168" s="51" t="str">
        <f>IFERROR(VLOOKUP($B168,'Tabelas auxiliares'!$A$65:$C$102,2,FALSE),"")</f>
        <v/>
      </c>
      <c r="H168" s="51" t="str">
        <f>IFERROR(VLOOKUP($B168,'Tabelas auxiliares'!$A$65:$C$102,3,FALSE),"")</f>
        <v/>
      </c>
      <c r="P168" s="51" t="str">
        <f t="shared" si="3"/>
        <v/>
      </c>
      <c r="Q168" s="51" t="str">
        <f>IFERROR(VLOOKUP(O168,'Tabelas auxiliares'!$A$224:$E$233,5,FALSE),"")</f>
        <v/>
      </c>
      <c r="R168" s="51" t="str">
        <f>IF(Q168&lt;&gt;"",Q168,IF(P168='Tabelas auxiliares'!$A$237,"CUSTEIO",IF(P168='Tabelas auxiliares'!$A$236,"INVESTIMENTO","")))</f>
        <v/>
      </c>
    </row>
    <row r="169" spans="6:18" x14ac:dyDescent="0.25">
      <c r="F169" s="51" t="str">
        <f>IF(D169="","",IFERROR(VLOOKUP(D169,'Tabelas auxiliares'!$A$3:$B$61,2,FALSE),"DESCENTRALIZAÇÃO"))</f>
        <v/>
      </c>
      <c r="G169" s="51" t="str">
        <f>IFERROR(VLOOKUP($B169,'Tabelas auxiliares'!$A$65:$C$102,2,FALSE),"")</f>
        <v/>
      </c>
      <c r="H169" s="51" t="str">
        <f>IFERROR(VLOOKUP($B169,'Tabelas auxiliares'!$A$65:$C$102,3,FALSE),"")</f>
        <v/>
      </c>
      <c r="P169" s="51" t="str">
        <f t="shared" si="3"/>
        <v/>
      </c>
      <c r="Q169" s="51" t="str">
        <f>IFERROR(VLOOKUP(O169,'Tabelas auxiliares'!$A$224:$E$233,5,FALSE),"")</f>
        <v/>
      </c>
      <c r="R169" s="51" t="str">
        <f>IF(Q169&lt;&gt;"",Q169,IF(P169='Tabelas auxiliares'!$A$237,"CUSTEIO",IF(P169='Tabelas auxiliares'!$A$236,"INVESTIMENTO","")))</f>
        <v/>
      </c>
    </row>
    <row r="170" spans="6:18" x14ac:dyDescent="0.25">
      <c r="F170" s="51" t="str">
        <f>IF(D170="","",IFERROR(VLOOKUP(D170,'Tabelas auxiliares'!$A$3:$B$61,2,FALSE),"DESCENTRALIZAÇÃO"))</f>
        <v/>
      </c>
      <c r="G170" s="51" t="str">
        <f>IFERROR(VLOOKUP($B170,'Tabelas auxiliares'!$A$65:$C$102,2,FALSE),"")</f>
        <v/>
      </c>
      <c r="H170" s="51" t="str">
        <f>IFERROR(VLOOKUP($B170,'Tabelas auxiliares'!$A$65:$C$102,3,FALSE),"")</f>
        <v/>
      </c>
      <c r="P170" s="51" t="str">
        <f t="shared" si="3"/>
        <v/>
      </c>
      <c r="Q170" s="51" t="str">
        <f>IFERROR(VLOOKUP(O170,'Tabelas auxiliares'!$A$224:$E$233,5,FALSE),"")</f>
        <v/>
      </c>
      <c r="R170" s="51" t="str">
        <f>IF(Q170&lt;&gt;"",Q170,IF(P170='Tabelas auxiliares'!$A$237,"CUSTEIO",IF(P170='Tabelas auxiliares'!$A$236,"INVESTIMENTO","")))</f>
        <v/>
      </c>
    </row>
    <row r="171" spans="6:18" x14ac:dyDescent="0.25">
      <c r="F171" s="51" t="str">
        <f>IF(D171="","",IFERROR(VLOOKUP(D171,'Tabelas auxiliares'!$A$3:$B$61,2,FALSE),"DESCENTRALIZAÇÃO"))</f>
        <v/>
      </c>
      <c r="G171" s="51" t="str">
        <f>IFERROR(VLOOKUP($B171,'Tabelas auxiliares'!$A$65:$C$102,2,FALSE),"")</f>
        <v/>
      </c>
      <c r="H171" s="51" t="str">
        <f>IFERROR(VLOOKUP($B171,'Tabelas auxiliares'!$A$65:$C$102,3,FALSE),"")</f>
        <v/>
      </c>
      <c r="P171" s="51" t="str">
        <f t="shared" si="3"/>
        <v/>
      </c>
      <c r="Q171" s="51" t="str">
        <f>IFERROR(VLOOKUP(O171,'Tabelas auxiliares'!$A$224:$E$233,5,FALSE),"")</f>
        <v/>
      </c>
      <c r="R171" s="51" t="str">
        <f>IF(Q171&lt;&gt;"",Q171,IF(P171='Tabelas auxiliares'!$A$237,"CUSTEIO",IF(P171='Tabelas auxiliares'!$A$236,"INVESTIMENTO","")))</f>
        <v/>
      </c>
    </row>
    <row r="172" spans="6:18" x14ac:dyDescent="0.25">
      <c r="F172" s="51" t="str">
        <f>IF(D172="","",IFERROR(VLOOKUP(D172,'Tabelas auxiliares'!$A$3:$B$61,2,FALSE),"DESCENTRALIZAÇÃO"))</f>
        <v/>
      </c>
      <c r="G172" s="51" t="str">
        <f>IFERROR(VLOOKUP($B172,'Tabelas auxiliares'!$A$65:$C$102,2,FALSE),"")</f>
        <v/>
      </c>
      <c r="H172" s="51" t="str">
        <f>IFERROR(VLOOKUP($B172,'Tabelas auxiliares'!$A$65:$C$102,3,FALSE),"")</f>
        <v/>
      </c>
      <c r="P172" s="51" t="str">
        <f t="shared" si="3"/>
        <v/>
      </c>
      <c r="Q172" s="51" t="str">
        <f>IFERROR(VLOOKUP(O172,'Tabelas auxiliares'!$A$224:$E$233,5,FALSE),"")</f>
        <v/>
      </c>
      <c r="R172" s="51" t="str">
        <f>IF(Q172&lt;&gt;"",Q172,IF(P172='Tabelas auxiliares'!$A$237,"CUSTEIO",IF(P172='Tabelas auxiliares'!$A$236,"INVESTIMENTO","")))</f>
        <v/>
      </c>
    </row>
    <row r="173" spans="6:18" x14ac:dyDescent="0.25">
      <c r="F173" s="51" t="str">
        <f>IF(D173="","",IFERROR(VLOOKUP(D173,'Tabelas auxiliares'!$A$3:$B$61,2,FALSE),"DESCENTRALIZAÇÃO"))</f>
        <v/>
      </c>
      <c r="G173" s="51" t="str">
        <f>IFERROR(VLOOKUP($B173,'Tabelas auxiliares'!$A$65:$C$102,2,FALSE),"")</f>
        <v/>
      </c>
      <c r="H173" s="51" t="str">
        <f>IFERROR(VLOOKUP($B173,'Tabelas auxiliares'!$A$65:$C$102,3,FALSE),"")</f>
        <v/>
      </c>
      <c r="P173" s="51" t="str">
        <f t="shared" si="3"/>
        <v/>
      </c>
      <c r="Q173" s="51" t="str">
        <f>IFERROR(VLOOKUP(O173,'Tabelas auxiliares'!$A$224:$E$233,5,FALSE),"")</f>
        <v/>
      </c>
      <c r="R173" s="51" t="str">
        <f>IF(Q173&lt;&gt;"",Q173,IF(P173='Tabelas auxiliares'!$A$237,"CUSTEIO",IF(P173='Tabelas auxiliares'!$A$236,"INVESTIMENTO","")))</f>
        <v/>
      </c>
    </row>
    <row r="174" spans="6:18" x14ac:dyDescent="0.25">
      <c r="F174" s="51" t="str">
        <f>IF(D174="","",IFERROR(VLOOKUP(D174,'Tabelas auxiliares'!$A$3:$B$61,2,FALSE),"DESCENTRALIZAÇÃO"))</f>
        <v/>
      </c>
      <c r="G174" s="51" t="str">
        <f>IFERROR(VLOOKUP($B174,'Tabelas auxiliares'!$A$65:$C$102,2,FALSE),"")</f>
        <v/>
      </c>
      <c r="H174" s="51" t="str">
        <f>IFERROR(VLOOKUP($B174,'Tabelas auxiliares'!$A$65:$C$102,3,FALSE),"")</f>
        <v/>
      </c>
      <c r="P174" s="51" t="str">
        <f t="shared" si="3"/>
        <v/>
      </c>
      <c r="Q174" s="51" t="str">
        <f>IFERROR(VLOOKUP(O174,'Tabelas auxiliares'!$A$224:$E$233,5,FALSE),"")</f>
        <v/>
      </c>
      <c r="R174" s="51" t="str">
        <f>IF(Q174&lt;&gt;"",Q174,IF(P174='Tabelas auxiliares'!$A$237,"CUSTEIO",IF(P174='Tabelas auxiliares'!$A$236,"INVESTIMENTO","")))</f>
        <v/>
      </c>
    </row>
    <row r="175" spans="6:18" x14ac:dyDescent="0.25">
      <c r="F175" s="51" t="str">
        <f>IF(D175="","",IFERROR(VLOOKUP(D175,'Tabelas auxiliares'!$A$3:$B$61,2,FALSE),"DESCENTRALIZAÇÃO"))</f>
        <v/>
      </c>
      <c r="G175" s="51" t="str">
        <f>IFERROR(VLOOKUP($B175,'Tabelas auxiliares'!$A$65:$C$102,2,FALSE),"")</f>
        <v/>
      </c>
      <c r="H175" s="51" t="str">
        <f>IFERROR(VLOOKUP($B175,'Tabelas auxiliares'!$A$65:$C$102,3,FALSE),"")</f>
        <v/>
      </c>
      <c r="P175" s="51" t="str">
        <f t="shared" si="3"/>
        <v/>
      </c>
      <c r="Q175" s="51" t="str">
        <f>IFERROR(VLOOKUP(O175,'Tabelas auxiliares'!$A$224:$E$233,5,FALSE),"")</f>
        <v/>
      </c>
      <c r="R175" s="51" t="str">
        <f>IF(Q175&lt;&gt;"",Q175,IF(P175='Tabelas auxiliares'!$A$237,"CUSTEIO",IF(P175='Tabelas auxiliares'!$A$236,"INVESTIMENTO","")))</f>
        <v/>
      </c>
    </row>
    <row r="176" spans="6:18" x14ac:dyDescent="0.25">
      <c r="F176" s="51" t="str">
        <f>IF(D176="","",IFERROR(VLOOKUP(D176,'Tabelas auxiliares'!$A$3:$B$61,2,FALSE),"DESCENTRALIZAÇÃO"))</f>
        <v/>
      </c>
      <c r="G176" s="51" t="str">
        <f>IFERROR(VLOOKUP($B176,'Tabelas auxiliares'!$A$65:$C$102,2,FALSE),"")</f>
        <v/>
      </c>
      <c r="H176" s="51" t="str">
        <f>IFERROR(VLOOKUP($B176,'Tabelas auxiliares'!$A$65:$C$102,3,FALSE),"")</f>
        <v/>
      </c>
      <c r="P176" s="51" t="str">
        <f t="shared" si="3"/>
        <v/>
      </c>
      <c r="Q176" s="51" t="str">
        <f>IFERROR(VLOOKUP(O176,'Tabelas auxiliares'!$A$224:$E$233,5,FALSE),"")</f>
        <v/>
      </c>
      <c r="R176" s="51" t="str">
        <f>IF(Q176&lt;&gt;"",Q176,IF(P176='Tabelas auxiliares'!$A$237,"CUSTEIO",IF(P176='Tabelas auxiliares'!$A$236,"INVESTIMENTO","")))</f>
        <v/>
      </c>
    </row>
    <row r="177" spans="6:18" x14ac:dyDescent="0.25">
      <c r="F177" s="51" t="str">
        <f>IF(D177="","",IFERROR(VLOOKUP(D177,'Tabelas auxiliares'!$A$3:$B$61,2,FALSE),"DESCENTRALIZAÇÃO"))</f>
        <v/>
      </c>
      <c r="G177" s="51" t="str">
        <f>IFERROR(VLOOKUP($B177,'Tabelas auxiliares'!$A$65:$C$102,2,FALSE),"")</f>
        <v/>
      </c>
      <c r="H177" s="51" t="str">
        <f>IFERROR(VLOOKUP($B177,'Tabelas auxiliares'!$A$65:$C$102,3,FALSE),"")</f>
        <v/>
      </c>
      <c r="P177" s="51" t="str">
        <f t="shared" si="3"/>
        <v/>
      </c>
      <c r="Q177" s="51" t="str">
        <f>IFERROR(VLOOKUP(O177,'Tabelas auxiliares'!$A$224:$E$233,5,FALSE),"")</f>
        <v/>
      </c>
      <c r="R177" s="51" t="str">
        <f>IF(Q177&lt;&gt;"",Q177,IF(P177='Tabelas auxiliares'!$A$237,"CUSTEIO",IF(P177='Tabelas auxiliares'!$A$236,"INVESTIMENTO","")))</f>
        <v/>
      </c>
    </row>
    <row r="178" spans="6:18" x14ac:dyDescent="0.25">
      <c r="F178" s="51" t="str">
        <f>IF(D178="","",IFERROR(VLOOKUP(D178,'Tabelas auxiliares'!$A$3:$B$61,2,FALSE),"DESCENTRALIZAÇÃO"))</f>
        <v/>
      </c>
      <c r="G178" s="51" t="str">
        <f>IFERROR(VLOOKUP($B178,'Tabelas auxiliares'!$A$65:$C$102,2,FALSE),"")</f>
        <v/>
      </c>
      <c r="H178" s="51" t="str">
        <f>IFERROR(VLOOKUP($B178,'Tabelas auxiliares'!$A$65:$C$102,3,FALSE),"")</f>
        <v/>
      </c>
      <c r="P178" s="51" t="str">
        <f t="shared" si="3"/>
        <v/>
      </c>
      <c r="Q178" s="51" t="str">
        <f>IFERROR(VLOOKUP(O178,'Tabelas auxiliares'!$A$224:$E$233,5,FALSE),"")</f>
        <v/>
      </c>
      <c r="R178" s="51" t="str">
        <f>IF(Q178&lt;&gt;"",Q178,IF(P178='Tabelas auxiliares'!$A$237,"CUSTEIO",IF(P178='Tabelas auxiliares'!$A$236,"INVESTIMENTO","")))</f>
        <v/>
      </c>
    </row>
    <row r="179" spans="6:18" x14ac:dyDescent="0.25">
      <c r="F179" s="51" t="str">
        <f>IF(D179="","",IFERROR(VLOOKUP(D179,'Tabelas auxiliares'!$A$3:$B$61,2,FALSE),"DESCENTRALIZAÇÃO"))</f>
        <v/>
      </c>
      <c r="G179" s="51" t="str">
        <f>IFERROR(VLOOKUP($B179,'Tabelas auxiliares'!$A$65:$C$102,2,FALSE),"")</f>
        <v/>
      </c>
      <c r="H179" s="51" t="str">
        <f>IFERROR(VLOOKUP($B179,'Tabelas auxiliares'!$A$65:$C$102,3,FALSE),"")</f>
        <v/>
      </c>
      <c r="P179" s="51" t="str">
        <f t="shared" si="3"/>
        <v/>
      </c>
      <c r="Q179" s="51" t="str">
        <f>IFERROR(VLOOKUP(O179,'Tabelas auxiliares'!$A$224:$E$233,5,FALSE),"")</f>
        <v/>
      </c>
      <c r="R179" s="51" t="str">
        <f>IF(Q179&lt;&gt;"",Q179,IF(P179='Tabelas auxiliares'!$A$237,"CUSTEIO",IF(P179='Tabelas auxiliares'!$A$236,"INVESTIMENTO","")))</f>
        <v/>
      </c>
    </row>
    <row r="180" spans="6:18" x14ac:dyDescent="0.25">
      <c r="F180" s="51" t="str">
        <f>IF(D180="","",IFERROR(VLOOKUP(D180,'Tabelas auxiliares'!$A$3:$B$61,2,FALSE),"DESCENTRALIZAÇÃO"))</f>
        <v/>
      </c>
      <c r="G180" s="51" t="str">
        <f>IFERROR(VLOOKUP($B180,'Tabelas auxiliares'!$A$65:$C$102,2,FALSE),"")</f>
        <v/>
      </c>
      <c r="H180" s="51" t="str">
        <f>IFERROR(VLOOKUP($B180,'Tabelas auxiliares'!$A$65:$C$102,3,FALSE),"")</f>
        <v/>
      </c>
      <c r="P180" s="51" t="str">
        <f t="shared" si="3"/>
        <v/>
      </c>
      <c r="Q180" s="51" t="str">
        <f>IFERROR(VLOOKUP(O180,'Tabelas auxiliares'!$A$224:$E$233,5,FALSE),"")</f>
        <v/>
      </c>
      <c r="R180" s="51" t="str">
        <f>IF(Q180&lt;&gt;"",Q180,IF(P180='Tabelas auxiliares'!$A$237,"CUSTEIO",IF(P180='Tabelas auxiliares'!$A$236,"INVESTIMENTO","")))</f>
        <v/>
      </c>
    </row>
    <row r="181" spans="6:18" x14ac:dyDescent="0.25">
      <c r="F181" s="51" t="str">
        <f>IF(D181="","",IFERROR(VLOOKUP(D181,'Tabelas auxiliares'!$A$3:$B$61,2,FALSE),"DESCENTRALIZAÇÃO"))</f>
        <v/>
      </c>
      <c r="G181" s="51" t="str">
        <f>IFERROR(VLOOKUP($B181,'Tabelas auxiliares'!$A$65:$C$102,2,FALSE),"")</f>
        <v/>
      </c>
      <c r="H181" s="51" t="str">
        <f>IFERROR(VLOOKUP($B181,'Tabelas auxiliares'!$A$65:$C$102,3,FALSE),"")</f>
        <v/>
      </c>
      <c r="P181" s="51" t="str">
        <f t="shared" si="3"/>
        <v/>
      </c>
      <c r="Q181" s="51" t="str">
        <f>IFERROR(VLOOKUP(O181,'Tabelas auxiliares'!$A$224:$E$233,5,FALSE),"")</f>
        <v/>
      </c>
      <c r="R181" s="51" t="str">
        <f>IF(Q181&lt;&gt;"",Q181,IF(P181='Tabelas auxiliares'!$A$237,"CUSTEIO",IF(P181='Tabelas auxiliares'!$A$236,"INVESTIMENTO","")))</f>
        <v/>
      </c>
    </row>
    <row r="182" spans="6:18" x14ac:dyDescent="0.25">
      <c r="F182" s="51" t="str">
        <f>IF(D182="","",IFERROR(VLOOKUP(D182,'Tabelas auxiliares'!$A$3:$B$61,2,FALSE),"DESCENTRALIZAÇÃO"))</f>
        <v/>
      </c>
      <c r="G182" s="51" t="str">
        <f>IFERROR(VLOOKUP($B182,'Tabelas auxiliares'!$A$65:$C$102,2,FALSE),"")</f>
        <v/>
      </c>
      <c r="H182" s="51" t="str">
        <f>IFERROR(VLOOKUP($B182,'Tabelas auxiliares'!$A$65:$C$102,3,FALSE),"")</f>
        <v/>
      </c>
      <c r="P182" s="51" t="str">
        <f t="shared" si="3"/>
        <v/>
      </c>
      <c r="Q182" s="51" t="str">
        <f>IFERROR(VLOOKUP(O182,'Tabelas auxiliares'!$A$224:$E$233,5,FALSE),"")</f>
        <v/>
      </c>
      <c r="R182" s="51" t="str">
        <f>IF(Q182&lt;&gt;"",Q182,IF(P182='Tabelas auxiliares'!$A$237,"CUSTEIO",IF(P182='Tabelas auxiliares'!$A$236,"INVESTIMENTO","")))</f>
        <v/>
      </c>
    </row>
    <row r="183" spans="6:18" x14ac:dyDescent="0.25">
      <c r="F183" s="51" t="str">
        <f>IF(D183="","",IFERROR(VLOOKUP(D183,'Tabelas auxiliares'!$A$3:$B$61,2,FALSE),"DESCENTRALIZAÇÃO"))</f>
        <v/>
      </c>
      <c r="G183" s="51" t="str">
        <f>IFERROR(VLOOKUP($B183,'Tabelas auxiliares'!$A$65:$C$102,2,FALSE),"")</f>
        <v/>
      </c>
      <c r="H183" s="51" t="str">
        <f>IFERROR(VLOOKUP($B183,'Tabelas auxiliares'!$A$65:$C$102,3,FALSE),"")</f>
        <v/>
      </c>
      <c r="P183" s="51" t="str">
        <f t="shared" si="3"/>
        <v/>
      </c>
      <c r="Q183" s="51" t="str">
        <f>IFERROR(VLOOKUP(O183,'Tabelas auxiliares'!$A$224:$E$233,5,FALSE),"")</f>
        <v/>
      </c>
      <c r="R183" s="51" t="str">
        <f>IF(Q183&lt;&gt;"",Q183,IF(P183='Tabelas auxiliares'!$A$237,"CUSTEIO",IF(P183='Tabelas auxiliares'!$A$236,"INVESTIMENTO","")))</f>
        <v/>
      </c>
    </row>
    <row r="184" spans="6:18" x14ac:dyDescent="0.25">
      <c r="F184" s="51" t="str">
        <f>IF(D184="","",IFERROR(VLOOKUP(D184,'Tabelas auxiliares'!$A$3:$B$61,2,FALSE),"DESCENTRALIZAÇÃO"))</f>
        <v/>
      </c>
      <c r="G184" s="51" t="str">
        <f>IFERROR(VLOOKUP($B184,'Tabelas auxiliares'!$A$65:$C$102,2,FALSE),"")</f>
        <v/>
      </c>
      <c r="H184" s="51" t="str">
        <f>IFERROR(VLOOKUP($B184,'Tabelas auxiliares'!$A$65:$C$102,3,FALSE),"")</f>
        <v/>
      </c>
      <c r="P184" s="51" t="str">
        <f t="shared" si="3"/>
        <v/>
      </c>
      <c r="Q184" s="51" t="str">
        <f>IFERROR(VLOOKUP(O184,'Tabelas auxiliares'!$A$224:$E$233,5,FALSE),"")</f>
        <v/>
      </c>
      <c r="R184" s="51" t="str">
        <f>IF(Q184&lt;&gt;"",Q184,IF(P184='Tabelas auxiliares'!$A$237,"CUSTEIO",IF(P184='Tabelas auxiliares'!$A$236,"INVESTIMENTO","")))</f>
        <v/>
      </c>
    </row>
    <row r="185" spans="6:18" x14ac:dyDescent="0.25">
      <c r="F185" s="51" t="str">
        <f>IF(D185="","",IFERROR(VLOOKUP(D185,'Tabelas auxiliares'!$A$3:$B$61,2,FALSE),"DESCENTRALIZAÇÃO"))</f>
        <v/>
      </c>
      <c r="G185" s="51" t="str">
        <f>IFERROR(VLOOKUP($B185,'Tabelas auxiliares'!$A$65:$C$102,2,FALSE),"")</f>
        <v/>
      </c>
      <c r="H185" s="51" t="str">
        <f>IFERROR(VLOOKUP($B185,'Tabelas auxiliares'!$A$65:$C$102,3,FALSE),"")</f>
        <v/>
      </c>
      <c r="P185" s="51" t="str">
        <f t="shared" si="3"/>
        <v/>
      </c>
      <c r="Q185" s="51" t="str">
        <f>IFERROR(VLOOKUP(O185,'Tabelas auxiliares'!$A$224:$E$233,5,FALSE),"")</f>
        <v/>
      </c>
      <c r="R185" s="51" t="str">
        <f>IF(Q185&lt;&gt;"",Q185,IF(P185='Tabelas auxiliares'!$A$237,"CUSTEIO",IF(P185='Tabelas auxiliares'!$A$236,"INVESTIMENTO","")))</f>
        <v/>
      </c>
    </row>
    <row r="186" spans="6:18" x14ac:dyDescent="0.25">
      <c r="F186" s="51" t="str">
        <f>IF(D186="","",IFERROR(VLOOKUP(D186,'Tabelas auxiliares'!$A$3:$B$61,2,FALSE),"DESCENTRALIZAÇÃO"))</f>
        <v/>
      </c>
      <c r="G186" s="51" t="str">
        <f>IFERROR(VLOOKUP($B186,'Tabelas auxiliares'!$A$65:$C$102,2,FALSE),"")</f>
        <v/>
      </c>
      <c r="H186" s="51" t="str">
        <f>IFERROR(VLOOKUP($B186,'Tabelas auxiliares'!$A$65:$C$102,3,FALSE),"")</f>
        <v/>
      </c>
      <c r="P186" s="51" t="str">
        <f t="shared" si="3"/>
        <v/>
      </c>
      <c r="Q186" s="51" t="str">
        <f>IFERROR(VLOOKUP(O186,'Tabelas auxiliares'!$A$224:$E$233,5,FALSE),"")</f>
        <v/>
      </c>
      <c r="R186" s="51" t="str">
        <f>IF(Q186&lt;&gt;"",Q186,IF(P186='Tabelas auxiliares'!$A$237,"CUSTEIO",IF(P186='Tabelas auxiliares'!$A$236,"INVESTIMENTO","")))</f>
        <v/>
      </c>
    </row>
    <row r="187" spans="6:18" x14ac:dyDescent="0.25">
      <c r="F187" s="51" t="str">
        <f>IF(D187="","",IFERROR(VLOOKUP(D187,'Tabelas auxiliares'!$A$3:$B$61,2,FALSE),"DESCENTRALIZAÇÃO"))</f>
        <v/>
      </c>
      <c r="G187" s="51" t="str">
        <f>IFERROR(VLOOKUP($B187,'Tabelas auxiliares'!$A$65:$C$102,2,FALSE),"")</f>
        <v/>
      </c>
      <c r="H187" s="51" t="str">
        <f>IFERROR(VLOOKUP($B187,'Tabelas auxiliares'!$A$65:$C$102,3,FALSE),"")</f>
        <v/>
      </c>
      <c r="P187" s="51" t="str">
        <f t="shared" si="3"/>
        <v/>
      </c>
      <c r="Q187" s="51" t="str">
        <f>IFERROR(VLOOKUP(O187,'Tabelas auxiliares'!$A$224:$E$233,5,FALSE),"")</f>
        <v/>
      </c>
      <c r="R187" s="51" t="str">
        <f>IF(Q187&lt;&gt;"",Q187,IF(P187='Tabelas auxiliares'!$A$237,"CUSTEIO",IF(P187='Tabelas auxiliares'!$A$236,"INVESTIMENTO","")))</f>
        <v/>
      </c>
    </row>
    <row r="188" spans="6:18" x14ac:dyDescent="0.25">
      <c r="F188" s="51" t="str">
        <f>IF(D188="","",IFERROR(VLOOKUP(D188,'Tabelas auxiliares'!$A$3:$B$61,2,FALSE),"DESCENTRALIZAÇÃO"))</f>
        <v/>
      </c>
      <c r="G188" s="51" t="str">
        <f>IFERROR(VLOOKUP($B188,'Tabelas auxiliares'!$A$65:$C$102,2,FALSE),"")</f>
        <v/>
      </c>
      <c r="H188" s="51" t="str">
        <f>IFERROR(VLOOKUP($B188,'Tabelas auxiliares'!$A$65:$C$102,3,FALSE),"")</f>
        <v/>
      </c>
      <c r="P188" s="51" t="str">
        <f t="shared" si="3"/>
        <v/>
      </c>
      <c r="Q188" s="51" t="str">
        <f>IFERROR(VLOOKUP(O188,'Tabelas auxiliares'!$A$224:$E$233,5,FALSE),"")</f>
        <v/>
      </c>
      <c r="R188" s="51" t="str">
        <f>IF(Q188&lt;&gt;"",Q188,IF(P188='Tabelas auxiliares'!$A$237,"CUSTEIO",IF(P188='Tabelas auxiliares'!$A$236,"INVESTIMENTO","")))</f>
        <v/>
      </c>
    </row>
    <row r="189" spans="6:18" x14ac:dyDescent="0.25">
      <c r="F189" s="51" t="str">
        <f>IF(D189="","",IFERROR(VLOOKUP(D189,'Tabelas auxiliares'!$A$3:$B$61,2,FALSE),"DESCENTRALIZAÇÃO"))</f>
        <v/>
      </c>
      <c r="G189" s="51" t="str">
        <f>IFERROR(VLOOKUP($B189,'Tabelas auxiliares'!$A$65:$C$102,2,FALSE),"")</f>
        <v/>
      </c>
      <c r="H189" s="51" t="str">
        <f>IFERROR(VLOOKUP($B189,'Tabelas auxiliares'!$A$65:$C$102,3,FALSE),"")</f>
        <v/>
      </c>
      <c r="P189" s="51" t="str">
        <f t="shared" si="3"/>
        <v/>
      </c>
      <c r="Q189" s="51" t="str">
        <f>IFERROR(VLOOKUP(O189,'Tabelas auxiliares'!$A$224:$E$233,5,FALSE),"")</f>
        <v/>
      </c>
      <c r="R189" s="51" t="str">
        <f>IF(Q189&lt;&gt;"",Q189,IF(P189='Tabelas auxiliares'!$A$237,"CUSTEIO",IF(P189='Tabelas auxiliares'!$A$236,"INVESTIMENTO","")))</f>
        <v/>
      </c>
    </row>
    <row r="190" spans="6:18" x14ac:dyDescent="0.25">
      <c r="F190" s="51" t="str">
        <f>IF(D190="","",IFERROR(VLOOKUP(D190,'Tabelas auxiliares'!$A$3:$B$61,2,FALSE),"DESCENTRALIZAÇÃO"))</f>
        <v/>
      </c>
      <c r="G190" s="51" t="str">
        <f>IFERROR(VLOOKUP($B190,'Tabelas auxiliares'!$A$65:$C$102,2,FALSE),"")</f>
        <v/>
      </c>
      <c r="H190" s="51" t="str">
        <f>IFERROR(VLOOKUP($B190,'Tabelas auxiliares'!$A$65:$C$102,3,FALSE),"")</f>
        <v/>
      </c>
      <c r="P190" s="51" t="str">
        <f t="shared" si="3"/>
        <v/>
      </c>
      <c r="Q190" s="51" t="str">
        <f>IFERROR(VLOOKUP(O190,'Tabelas auxiliares'!$A$224:$E$233,5,FALSE),"")</f>
        <v/>
      </c>
      <c r="R190" s="51" t="str">
        <f>IF(Q190&lt;&gt;"",Q190,IF(P190='Tabelas auxiliares'!$A$237,"CUSTEIO",IF(P190='Tabelas auxiliares'!$A$236,"INVESTIMENTO","")))</f>
        <v/>
      </c>
    </row>
    <row r="191" spans="6:18" x14ac:dyDescent="0.25">
      <c r="F191" s="51" t="str">
        <f>IF(D191="","",IFERROR(VLOOKUP(D191,'Tabelas auxiliares'!$A$3:$B$61,2,FALSE),"DESCENTRALIZAÇÃO"))</f>
        <v/>
      </c>
      <c r="G191" s="51" t="str">
        <f>IFERROR(VLOOKUP($B191,'Tabelas auxiliares'!$A$65:$C$102,2,FALSE),"")</f>
        <v/>
      </c>
      <c r="H191" s="51" t="str">
        <f>IFERROR(VLOOKUP($B191,'Tabelas auxiliares'!$A$65:$C$102,3,FALSE),"")</f>
        <v/>
      </c>
      <c r="P191" s="51" t="str">
        <f t="shared" si="3"/>
        <v/>
      </c>
      <c r="Q191" s="51" t="str">
        <f>IFERROR(VLOOKUP(O191,'Tabelas auxiliares'!$A$224:$E$233,5,FALSE),"")</f>
        <v/>
      </c>
      <c r="R191" s="51" t="str">
        <f>IF(Q191&lt;&gt;"",Q191,IF(P191='Tabelas auxiliares'!$A$237,"CUSTEIO",IF(P191='Tabelas auxiliares'!$A$236,"INVESTIMENTO","")))</f>
        <v/>
      </c>
    </row>
    <row r="192" spans="6:18" x14ac:dyDescent="0.25">
      <c r="F192" s="51" t="str">
        <f>IF(D192="","",IFERROR(VLOOKUP(D192,'Tabelas auxiliares'!$A$3:$B$61,2,FALSE),"DESCENTRALIZAÇÃO"))</f>
        <v/>
      </c>
      <c r="G192" s="51" t="str">
        <f>IFERROR(VLOOKUP($B192,'Tabelas auxiliares'!$A$65:$C$102,2,FALSE),"")</f>
        <v/>
      </c>
      <c r="H192" s="51" t="str">
        <f>IFERROR(VLOOKUP($B192,'Tabelas auxiliares'!$A$65:$C$102,3,FALSE),"")</f>
        <v/>
      </c>
      <c r="P192" s="51" t="str">
        <f t="shared" si="3"/>
        <v/>
      </c>
      <c r="Q192" s="51" t="str">
        <f>IFERROR(VLOOKUP(O192,'Tabelas auxiliares'!$A$224:$E$233,5,FALSE),"")</f>
        <v/>
      </c>
      <c r="R192" s="51" t="str">
        <f>IF(Q192&lt;&gt;"",Q192,IF(P192='Tabelas auxiliares'!$A$237,"CUSTEIO",IF(P192='Tabelas auxiliares'!$A$236,"INVESTIMENTO","")))</f>
        <v/>
      </c>
    </row>
    <row r="193" spans="6:18" x14ac:dyDescent="0.25">
      <c r="F193" s="51" t="str">
        <f>IF(D193="","",IFERROR(VLOOKUP(D193,'Tabelas auxiliares'!$A$3:$B$61,2,FALSE),"DESCENTRALIZAÇÃO"))</f>
        <v/>
      </c>
      <c r="G193" s="51" t="str">
        <f>IFERROR(VLOOKUP($B193,'Tabelas auxiliares'!$A$65:$C$102,2,FALSE),"")</f>
        <v/>
      </c>
      <c r="H193" s="51" t="str">
        <f>IFERROR(VLOOKUP($B193,'Tabelas auxiliares'!$A$65:$C$102,3,FALSE),"")</f>
        <v/>
      </c>
      <c r="P193" s="51" t="str">
        <f t="shared" si="3"/>
        <v/>
      </c>
      <c r="Q193" s="51" t="str">
        <f>IFERROR(VLOOKUP(O193,'Tabelas auxiliares'!$A$224:$E$233,5,FALSE),"")</f>
        <v/>
      </c>
      <c r="R193" s="51" t="str">
        <f>IF(Q193&lt;&gt;"",Q193,IF(P193='Tabelas auxiliares'!$A$237,"CUSTEIO",IF(P193='Tabelas auxiliares'!$A$236,"INVESTIMENTO","")))</f>
        <v/>
      </c>
    </row>
    <row r="194" spans="6:18" x14ac:dyDescent="0.25">
      <c r="F194" s="51" t="str">
        <f>IF(D194="","",IFERROR(VLOOKUP(D194,'Tabelas auxiliares'!$A$3:$B$61,2,FALSE),"DESCENTRALIZAÇÃO"))</f>
        <v/>
      </c>
      <c r="G194" s="51" t="str">
        <f>IFERROR(VLOOKUP($B194,'Tabelas auxiliares'!$A$65:$C$102,2,FALSE),"")</f>
        <v/>
      </c>
      <c r="H194" s="51" t="str">
        <f>IFERROR(VLOOKUP($B194,'Tabelas auxiliares'!$A$65:$C$102,3,FALSE),"")</f>
        <v/>
      </c>
      <c r="P194" s="51" t="str">
        <f t="shared" si="3"/>
        <v/>
      </c>
      <c r="Q194" s="51" t="str">
        <f>IFERROR(VLOOKUP(O194,'Tabelas auxiliares'!$A$224:$E$233,5,FALSE),"")</f>
        <v/>
      </c>
      <c r="R194" s="51" t="str">
        <f>IF(Q194&lt;&gt;"",Q194,IF(P194='Tabelas auxiliares'!$A$237,"CUSTEIO",IF(P194='Tabelas auxiliares'!$A$236,"INVESTIMENTO","")))</f>
        <v/>
      </c>
    </row>
    <row r="195" spans="6:18" x14ac:dyDescent="0.25">
      <c r="F195" s="51" t="str">
        <f>IF(D195="","",IFERROR(VLOOKUP(D195,'Tabelas auxiliares'!$A$3:$B$61,2,FALSE),"DESCENTRALIZAÇÃO"))</f>
        <v/>
      </c>
      <c r="G195" s="51" t="str">
        <f>IFERROR(VLOOKUP($B195,'Tabelas auxiliares'!$A$65:$C$102,2,FALSE),"")</f>
        <v/>
      </c>
      <c r="H195" s="51" t="str">
        <f>IFERROR(VLOOKUP($B195,'Tabelas auxiliares'!$A$65:$C$102,3,FALSE),"")</f>
        <v/>
      </c>
      <c r="P195" s="51" t="str">
        <f t="shared" si="3"/>
        <v/>
      </c>
      <c r="Q195" s="51" t="str">
        <f>IFERROR(VLOOKUP(O195,'Tabelas auxiliares'!$A$224:$E$233,5,FALSE),"")</f>
        <v/>
      </c>
      <c r="R195" s="51" t="str">
        <f>IF(Q195&lt;&gt;"",Q195,IF(P195='Tabelas auxiliares'!$A$237,"CUSTEIO",IF(P195='Tabelas auxiliares'!$A$236,"INVESTIMENTO","")))</f>
        <v/>
      </c>
    </row>
    <row r="196" spans="6:18" x14ac:dyDescent="0.25">
      <c r="F196" s="51" t="str">
        <f>IF(D196="","",IFERROR(VLOOKUP(D196,'Tabelas auxiliares'!$A$3:$B$61,2,FALSE),"DESCENTRALIZAÇÃO"))</f>
        <v/>
      </c>
      <c r="G196" s="51" t="str">
        <f>IFERROR(VLOOKUP($B196,'Tabelas auxiliares'!$A$65:$C$102,2,FALSE),"")</f>
        <v/>
      </c>
      <c r="H196" s="51" t="str">
        <f>IFERROR(VLOOKUP($B196,'Tabelas auxiliares'!$A$65:$C$102,3,FALSE),"")</f>
        <v/>
      </c>
      <c r="P196" s="51" t="str">
        <f t="shared" ref="P196:P260" si="4">LEFT(N196,1)</f>
        <v/>
      </c>
      <c r="Q196" s="51" t="str">
        <f>IFERROR(VLOOKUP(O196,'Tabelas auxiliares'!$A$224:$E$233,5,FALSE),"")</f>
        <v/>
      </c>
      <c r="R196" s="51" t="str">
        <f>IF(Q196&lt;&gt;"",Q196,IF(P196='Tabelas auxiliares'!$A$237,"CUSTEIO",IF(P196='Tabelas auxiliares'!$A$236,"INVESTIMENTO","")))</f>
        <v/>
      </c>
    </row>
    <row r="197" spans="6:18" x14ac:dyDescent="0.25">
      <c r="F197" s="51" t="str">
        <f>IF(D197="","",IFERROR(VLOOKUP(D197,'Tabelas auxiliares'!$A$3:$B$61,2,FALSE),"DESCENTRALIZAÇÃO"))</f>
        <v/>
      </c>
      <c r="G197" s="51" t="str">
        <f>IFERROR(VLOOKUP($B197,'Tabelas auxiliares'!$A$65:$C$102,2,FALSE),"")</f>
        <v/>
      </c>
      <c r="H197" s="51" t="str">
        <f>IFERROR(VLOOKUP($B197,'Tabelas auxiliares'!$A$65:$C$102,3,FALSE),"")</f>
        <v/>
      </c>
      <c r="P197" s="51" t="str">
        <f t="shared" si="4"/>
        <v/>
      </c>
      <c r="Q197" s="51" t="str">
        <f>IFERROR(VLOOKUP(O197,'Tabelas auxiliares'!$A$224:$E$233,5,FALSE),"")</f>
        <v/>
      </c>
      <c r="R197" s="51" t="str">
        <f>IF(Q197&lt;&gt;"",Q197,IF(P197='Tabelas auxiliares'!$A$237,"CUSTEIO",IF(P197='Tabelas auxiliares'!$A$236,"INVESTIMENTO","")))</f>
        <v/>
      </c>
    </row>
    <row r="198" spans="6:18" x14ac:dyDescent="0.25">
      <c r="F198" s="51" t="str">
        <f>IF(D198="","",IFERROR(VLOOKUP(D198,'Tabelas auxiliares'!$A$3:$B$61,2,FALSE),"DESCENTRALIZAÇÃO"))</f>
        <v/>
      </c>
      <c r="G198" s="51" t="str">
        <f>IFERROR(VLOOKUP($B198,'Tabelas auxiliares'!$A$65:$C$102,2,FALSE),"")</f>
        <v/>
      </c>
      <c r="H198" s="51" t="str">
        <f>IFERROR(VLOOKUP($B198,'Tabelas auxiliares'!$A$65:$C$102,3,FALSE),"")</f>
        <v/>
      </c>
      <c r="P198" s="51" t="str">
        <f t="shared" si="4"/>
        <v/>
      </c>
      <c r="Q198" s="51" t="str">
        <f>IFERROR(VLOOKUP(O198,'Tabelas auxiliares'!$A$224:$E$233,5,FALSE),"")</f>
        <v/>
      </c>
      <c r="R198" s="51" t="str">
        <f>IF(Q198&lt;&gt;"",Q198,IF(P198='Tabelas auxiliares'!$A$237,"CUSTEIO",IF(P198='Tabelas auxiliares'!$A$236,"INVESTIMENTO","")))</f>
        <v/>
      </c>
    </row>
    <row r="199" spans="6:18" x14ac:dyDescent="0.25">
      <c r="F199" s="51" t="str">
        <f>IF(D199="","",IFERROR(VLOOKUP(D199,'Tabelas auxiliares'!$A$3:$B$61,2,FALSE),"DESCENTRALIZAÇÃO"))</f>
        <v/>
      </c>
      <c r="G199" s="51" t="str">
        <f>IFERROR(VLOOKUP($B199,'Tabelas auxiliares'!$A$65:$C$102,2,FALSE),"")</f>
        <v/>
      </c>
      <c r="H199" s="51" t="str">
        <f>IFERROR(VLOOKUP($B199,'Tabelas auxiliares'!$A$65:$C$102,3,FALSE),"")</f>
        <v/>
      </c>
      <c r="P199" s="51" t="str">
        <f t="shared" si="4"/>
        <v/>
      </c>
      <c r="Q199" s="51" t="str">
        <f>IFERROR(VLOOKUP(O199,'Tabelas auxiliares'!$A$224:$E$233,5,FALSE),"")</f>
        <v/>
      </c>
      <c r="R199" s="51" t="str">
        <f>IF(Q199&lt;&gt;"",Q199,IF(P199='Tabelas auxiliares'!$A$237,"CUSTEIO",IF(P199='Tabelas auxiliares'!$A$236,"INVESTIMENTO","")))</f>
        <v/>
      </c>
    </row>
    <row r="200" spans="6:18" x14ac:dyDescent="0.25">
      <c r="F200" s="51" t="str">
        <f>IF(D200="","",IFERROR(VLOOKUP(D200,'Tabelas auxiliares'!$A$3:$B$61,2,FALSE),"DESCENTRALIZAÇÃO"))</f>
        <v/>
      </c>
      <c r="G200" s="51" t="str">
        <f>IFERROR(VLOOKUP($B200,'Tabelas auxiliares'!$A$65:$C$102,2,FALSE),"")</f>
        <v/>
      </c>
      <c r="H200" s="51" t="str">
        <f>IFERROR(VLOOKUP($B200,'Tabelas auxiliares'!$A$65:$C$102,3,FALSE),"")</f>
        <v/>
      </c>
      <c r="P200" s="51" t="str">
        <f t="shared" si="4"/>
        <v/>
      </c>
      <c r="Q200" s="51" t="str">
        <f>IFERROR(VLOOKUP(O200,'Tabelas auxiliares'!$A$224:$E$233,5,FALSE),"")</f>
        <v/>
      </c>
      <c r="R200" s="51" t="str">
        <f>IF(Q200&lt;&gt;"",Q200,IF(P200='Tabelas auxiliares'!$A$237,"CUSTEIO",IF(P200='Tabelas auxiliares'!$A$236,"INVESTIMENTO","")))</f>
        <v/>
      </c>
    </row>
    <row r="201" spans="6:18" x14ac:dyDescent="0.25">
      <c r="F201" s="51" t="str">
        <f>IF(D201="","",IFERROR(VLOOKUP(D201,'Tabelas auxiliares'!$A$3:$B$61,2,FALSE),"DESCENTRALIZAÇÃO"))</f>
        <v/>
      </c>
      <c r="G201" s="51" t="str">
        <f>IFERROR(VLOOKUP($B201,'Tabelas auxiliares'!$A$65:$C$102,2,FALSE),"")</f>
        <v/>
      </c>
      <c r="H201" s="51" t="str">
        <f>IFERROR(VLOOKUP($B201,'Tabelas auxiliares'!$A$65:$C$102,3,FALSE),"")</f>
        <v/>
      </c>
      <c r="P201" s="51" t="str">
        <f t="shared" si="4"/>
        <v/>
      </c>
      <c r="Q201" s="51" t="str">
        <f>IFERROR(VLOOKUP(O201,'Tabelas auxiliares'!$A$224:$E$233,5,FALSE),"")</f>
        <v/>
      </c>
      <c r="R201" s="51" t="str">
        <f>IF(Q201&lt;&gt;"",Q201,IF(P201='Tabelas auxiliares'!$A$237,"CUSTEIO",IF(P201='Tabelas auxiliares'!$A$236,"INVESTIMENTO","")))</f>
        <v/>
      </c>
    </row>
    <row r="202" spans="6:18" x14ac:dyDescent="0.25">
      <c r="F202" s="51" t="str">
        <f>IF(D202="","",IFERROR(VLOOKUP(D202,'Tabelas auxiliares'!$A$3:$B$61,2,FALSE),"DESCENTRALIZAÇÃO"))</f>
        <v/>
      </c>
      <c r="G202" s="51" t="str">
        <f>IFERROR(VLOOKUP($B202,'Tabelas auxiliares'!$A$65:$C$102,2,FALSE),"")</f>
        <v/>
      </c>
      <c r="H202" s="51" t="str">
        <f>IFERROR(VLOOKUP($B202,'Tabelas auxiliares'!$A$65:$C$102,3,FALSE),"")</f>
        <v/>
      </c>
      <c r="P202" s="51" t="str">
        <f t="shared" si="4"/>
        <v/>
      </c>
      <c r="Q202" s="51" t="str">
        <f>IFERROR(VLOOKUP(O202,'Tabelas auxiliares'!$A$224:$E$233,5,FALSE),"")</f>
        <v/>
      </c>
      <c r="R202" s="51" t="str">
        <f>IF(Q202&lt;&gt;"",Q202,IF(P202='Tabelas auxiliares'!$A$237,"CUSTEIO",IF(P202='Tabelas auxiliares'!$A$236,"INVESTIMENTO","")))</f>
        <v/>
      </c>
    </row>
    <row r="203" spans="6:18" x14ac:dyDescent="0.25">
      <c r="F203" s="51" t="str">
        <f>IF(D203="","",IFERROR(VLOOKUP(D203,'Tabelas auxiliares'!$A$3:$B$61,2,FALSE),"DESCENTRALIZAÇÃO"))</f>
        <v/>
      </c>
      <c r="G203" s="51" t="str">
        <f>IFERROR(VLOOKUP($B203,'Tabelas auxiliares'!$A$65:$C$102,2,FALSE),"")</f>
        <v/>
      </c>
      <c r="H203" s="51" t="str">
        <f>IFERROR(VLOOKUP($B203,'Tabelas auxiliares'!$A$65:$C$102,3,FALSE),"")</f>
        <v/>
      </c>
      <c r="P203" s="51" t="str">
        <f t="shared" si="4"/>
        <v/>
      </c>
      <c r="Q203" s="51" t="str">
        <f>IFERROR(VLOOKUP(O203,'Tabelas auxiliares'!$A$224:$E$233,5,FALSE),"")</f>
        <v/>
      </c>
      <c r="R203" s="51" t="str">
        <f>IF(Q203&lt;&gt;"",Q203,IF(P203='Tabelas auxiliares'!$A$237,"CUSTEIO",IF(P203='Tabelas auxiliares'!$A$236,"INVESTIMENTO","")))</f>
        <v/>
      </c>
    </row>
    <row r="204" spans="6:18" x14ac:dyDescent="0.25">
      <c r="F204" s="51" t="str">
        <f>IF(D204="","",IFERROR(VLOOKUP(D204,'Tabelas auxiliares'!$A$3:$B$61,2,FALSE),"DESCENTRALIZAÇÃO"))</f>
        <v/>
      </c>
      <c r="G204" s="51" t="str">
        <f>IFERROR(VLOOKUP($B204,'Tabelas auxiliares'!$A$65:$C$102,2,FALSE),"")</f>
        <v/>
      </c>
      <c r="H204" s="51" t="str">
        <f>IFERROR(VLOOKUP($B204,'Tabelas auxiliares'!$A$65:$C$102,3,FALSE),"")</f>
        <v/>
      </c>
      <c r="P204" s="51" t="str">
        <f t="shared" si="4"/>
        <v/>
      </c>
      <c r="Q204" s="51" t="str">
        <f>IFERROR(VLOOKUP(O204,'Tabelas auxiliares'!$A$224:$E$233,5,FALSE),"")</f>
        <v/>
      </c>
      <c r="R204" s="51" t="str">
        <f>IF(Q204&lt;&gt;"",Q204,IF(P204='Tabelas auxiliares'!$A$237,"CUSTEIO",IF(P204='Tabelas auxiliares'!$A$236,"INVESTIMENTO","")))</f>
        <v/>
      </c>
    </row>
    <row r="205" spans="6:18" x14ac:dyDescent="0.25">
      <c r="F205" s="51" t="str">
        <f>IF(D205="","",IFERROR(VLOOKUP(D205,'Tabelas auxiliares'!$A$3:$B$61,2,FALSE),"DESCENTRALIZAÇÃO"))</f>
        <v/>
      </c>
      <c r="G205" s="51" t="str">
        <f>IFERROR(VLOOKUP($B205,'Tabelas auxiliares'!$A$65:$C$102,2,FALSE),"")</f>
        <v/>
      </c>
      <c r="H205" s="51" t="str">
        <f>IFERROR(VLOOKUP($B205,'Tabelas auxiliares'!$A$65:$C$102,3,FALSE),"")</f>
        <v/>
      </c>
      <c r="P205" s="51" t="str">
        <f t="shared" si="4"/>
        <v/>
      </c>
      <c r="Q205" s="51" t="str">
        <f>IFERROR(VLOOKUP(O205,'Tabelas auxiliares'!$A$224:$E$233,5,FALSE),"")</f>
        <v/>
      </c>
      <c r="R205" s="51" t="str">
        <f>IF(Q205&lt;&gt;"",Q205,IF(P205='Tabelas auxiliares'!$A$237,"CUSTEIO",IF(P205='Tabelas auxiliares'!$A$236,"INVESTIMENTO","")))</f>
        <v/>
      </c>
    </row>
    <row r="206" spans="6:18" x14ac:dyDescent="0.25">
      <c r="F206" s="51" t="str">
        <f>IF(D206="","",IFERROR(VLOOKUP(D206,'Tabelas auxiliares'!$A$3:$B$61,2,FALSE),"DESCENTRALIZAÇÃO"))</f>
        <v/>
      </c>
      <c r="G206" s="51" t="str">
        <f>IFERROR(VLOOKUP($B206,'Tabelas auxiliares'!$A$65:$C$102,2,FALSE),"")</f>
        <v/>
      </c>
      <c r="H206" s="51" t="str">
        <f>IFERROR(VLOOKUP($B206,'Tabelas auxiliares'!$A$65:$C$102,3,FALSE),"")</f>
        <v/>
      </c>
      <c r="P206" s="51" t="str">
        <f t="shared" si="4"/>
        <v/>
      </c>
      <c r="Q206" s="51" t="str">
        <f>IFERROR(VLOOKUP(O206,'Tabelas auxiliares'!$A$224:$E$233,5,FALSE),"")</f>
        <v/>
      </c>
      <c r="R206" s="51" t="str">
        <f>IF(Q206&lt;&gt;"",Q206,IF(P206='Tabelas auxiliares'!$A$237,"CUSTEIO",IF(P206='Tabelas auxiliares'!$A$236,"INVESTIMENTO","")))</f>
        <v/>
      </c>
    </row>
    <row r="207" spans="6:18" x14ac:dyDescent="0.25">
      <c r="F207" s="51" t="str">
        <f>IF(D207="","",IFERROR(VLOOKUP(D207,'Tabelas auxiliares'!$A$3:$B$61,2,FALSE),"DESCENTRALIZAÇÃO"))</f>
        <v/>
      </c>
      <c r="G207" s="51" t="str">
        <f>IFERROR(VLOOKUP($B207,'Tabelas auxiliares'!$A$65:$C$102,2,FALSE),"")</f>
        <v/>
      </c>
      <c r="H207" s="51" t="str">
        <f>IFERROR(VLOOKUP($B207,'Tabelas auxiliares'!$A$65:$C$102,3,FALSE),"")</f>
        <v/>
      </c>
      <c r="P207" s="51" t="str">
        <f t="shared" si="4"/>
        <v/>
      </c>
      <c r="Q207" s="51" t="str">
        <f>IFERROR(VLOOKUP(O207,'Tabelas auxiliares'!$A$224:$E$233,5,FALSE),"")</f>
        <v/>
      </c>
      <c r="R207" s="51" t="str">
        <f>IF(Q207&lt;&gt;"",Q207,IF(P207='Tabelas auxiliares'!$A$237,"CUSTEIO",IF(P207='Tabelas auxiliares'!$A$236,"INVESTIMENTO","")))</f>
        <v/>
      </c>
    </row>
    <row r="208" spans="6:18" x14ac:dyDescent="0.25">
      <c r="F208" s="51" t="str">
        <f>IF(D208="","",IFERROR(VLOOKUP(D208,'Tabelas auxiliares'!$A$3:$B$61,2,FALSE),"DESCENTRALIZAÇÃO"))</f>
        <v/>
      </c>
      <c r="G208" s="51" t="str">
        <f>IFERROR(VLOOKUP($B208,'Tabelas auxiliares'!$A$65:$C$102,2,FALSE),"")</f>
        <v/>
      </c>
      <c r="H208" s="51" t="str">
        <f>IFERROR(VLOOKUP($B208,'Tabelas auxiliares'!$A$65:$C$102,3,FALSE),"")</f>
        <v/>
      </c>
      <c r="P208" s="51" t="str">
        <f t="shared" si="4"/>
        <v/>
      </c>
      <c r="Q208" s="51" t="str">
        <f>IFERROR(VLOOKUP(O208,'Tabelas auxiliares'!$A$224:$E$233,5,FALSE),"")</f>
        <v/>
      </c>
      <c r="R208" s="51" t="str">
        <f>IF(Q208&lt;&gt;"",Q208,IF(P208='Tabelas auxiliares'!$A$237,"CUSTEIO",IF(P208='Tabelas auxiliares'!$A$236,"INVESTIMENTO","")))</f>
        <v/>
      </c>
    </row>
    <row r="209" spans="6:18" x14ac:dyDescent="0.25">
      <c r="F209" s="51" t="str">
        <f>IF(D209="","",IFERROR(VLOOKUP(D209,'Tabelas auxiliares'!$A$3:$B$61,2,FALSE),"DESCENTRALIZAÇÃO"))</f>
        <v/>
      </c>
      <c r="G209" s="51" t="str">
        <f>IFERROR(VLOOKUP($B209,'Tabelas auxiliares'!$A$65:$C$102,2,FALSE),"")</f>
        <v/>
      </c>
      <c r="H209" s="51" t="str">
        <f>IFERROR(VLOOKUP($B209,'Tabelas auxiliares'!$A$65:$C$102,3,FALSE),"")</f>
        <v/>
      </c>
      <c r="P209" s="51" t="str">
        <f t="shared" si="4"/>
        <v/>
      </c>
      <c r="Q209" s="51" t="str">
        <f>IFERROR(VLOOKUP(O209,'Tabelas auxiliares'!$A$224:$E$233,5,FALSE),"")</f>
        <v/>
      </c>
      <c r="R209" s="51" t="str">
        <f>IF(Q209&lt;&gt;"",Q209,IF(P209='Tabelas auxiliares'!$A$237,"CUSTEIO",IF(P209='Tabelas auxiliares'!$A$236,"INVESTIMENTO","")))</f>
        <v/>
      </c>
    </row>
    <row r="210" spans="6:18" x14ac:dyDescent="0.25">
      <c r="F210" s="51" t="str">
        <f>IF(D210="","",IFERROR(VLOOKUP(D210,'Tabelas auxiliares'!$A$3:$B$61,2,FALSE),"DESCENTRALIZAÇÃO"))</f>
        <v/>
      </c>
      <c r="G210" s="51" t="str">
        <f>IFERROR(VLOOKUP($B210,'Tabelas auxiliares'!$A$65:$C$102,2,FALSE),"")</f>
        <v/>
      </c>
      <c r="H210" s="51" t="str">
        <f>IFERROR(VLOOKUP($B210,'Tabelas auxiliares'!$A$65:$C$102,3,FALSE),"")</f>
        <v/>
      </c>
      <c r="P210" s="51" t="str">
        <f t="shared" si="4"/>
        <v/>
      </c>
      <c r="Q210" s="51" t="str">
        <f>IFERROR(VLOOKUP(O210,'Tabelas auxiliares'!$A$224:$E$233,5,FALSE),"")</f>
        <v/>
      </c>
      <c r="R210" s="51" t="str">
        <f>IF(Q210&lt;&gt;"",Q210,IF(P210='Tabelas auxiliares'!$A$237,"CUSTEIO",IF(P210='Tabelas auxiliares'!$A$236,"INVESTIMENTO","")))</f>
        <v/>
      </c>
    </row>
    <row r="211" spans="6:18" x14ac:dyDescent="0.25">
      <c r="F211" s="51" t="str">
        <f>IF(D211="","",IFERROR(VLOOKUP(D211,'Tabelas auxiliares'!$A$3:$B$61,2,FALSE),"DESCENTRALIZAÇÃO"))</f>
        <v/>
      </c>
      <c r="G211" s="51" t="str">
        <f>IFERROR(VLOOKUP($B211,'Tabelas auxiliares'!$A$65:$C$102,2,FALSE),"")</f>
        <v/>
      </c>
      <c r="H211" s="51" t="str">
        <f>IFERROR(VLOOKUP($B211,'Tabelas auxiliares'!$A$65:$C$102,3,FALSE),"")</f>
        <v/>
      </c>
      <c r="P211" s="51" t="str">
        <f t="shared" si="4"/>
        <v/>
      </c>
      <c r="Q211" s="51" t="str">
        <f>IFERROR(VLOOKUP(O211,'Tabelas auxiliares'!$A$224:$E$233,5,FALSE),"")</f>
        <v/>
      </c>
      <c r="R211" s="51" t="str">
        <f>IF(Q211&lt;&gt;"",Q211,IF(P211='Tabelas auxiliares'!$A$237,"CUSTEIO",IF(P211='Tabelas auxiliares'!$A$236,"INVESTIMENTO","")))</f>
        <v/>
      </c>
    </row>
    <row r="212" spans="6:18" x14ac:dyDescent="0.25">
      <c r="F212" s="51" t="str">
        <f>IF(D212="","",IFERROR(VLOOKUP(D212,'Tabelas auxiliares'!$A$3:$B$61,2,FALSE),"DESCENTRALIZAÇÃO"))</f>
        <v/>
      </c>
      <c r="G212" s="51" t="str">
        <f>IFERROR(VLOOKUP($B212,'Tabelas auxiliares'!$A$65:$C$102,2,FALSE),"")</f>
        <v/>
      </c>
      <c r="H212" s="51" t="str">
        <f>IFERROR(VLOOKUP($B212,'Tabelas auxiliares'!$A$65:$C$102,3,FALSE),"")</f>
        <v/>
      </c>
      <c r="P212" s="51" t="str">
        <f t="shared" si="4"/>
        <v/>
      </c>
      <c r="Q212" s="51" t="str">
        <f>IFERROR(VLOOKUP(O212,'Tabelas auxiliares'!$A$224:$E$233,5,FALSE),"")</f>
        <v/>
      </c>
      <c r="R212" s="51" t="str">
        <f>IF(Q212&lt;&gt;"",Q212,IF(P212='Tabelas auxiliares'!$A$237,"CUSTEIO",IF(P212='Tabelas auxiliares'!$A$236,"INVESTIMENTO","")))</f>
        <v/>
      </c>
    </row>
    <row r="213" spans="6:18" x14ac:dyDescent="0.25">
      <c r="F213" s="51" t="str">
        <f>IF(D213="","",IFERROR(VLOOKUP(D213,'Tabelas auxiliares'!$A$3:$B$61,2,FALSE),"DESCENTRALIZAÇÃO"))</f>
        <v/>
      </c>
      <c r="G213" s="51" t="str">
        <f>IFERROR(VLOOKUP($B213,'Tabelas auxiliares'!$A$65:$C$102,2,FALSE),"")</f>
        <v/>
      </c>
      <c r="H213" s="51" t="str">
        <f>IFERROR(VLOOKUP($B213,'Tabelas auxiliares'!$A$65:$C$102,3,FALSE),"")</f>
        <v/>
      </c>
      <c r="P213" s="51" t="str">
        <f t="shared" si="4"/>
        <v/>
      </c>
      <c r="Q213" s="51" t="str">
        <f>IFERROR(VLOOKUP(O213,'Tabelas auxiliares'!$A$224:$E$233,5,FALSE),"")</f>
        <v/>
      </c>
      <c r="R213" s="51" t="str">
        <f>IF(Q213&lt;&gt;"",Q213,IF(P213='Tabelas auxiliares'!$A$237,"CUSTEIO",IF(P213='Tabelas auxiliares'!$A$236,"INVESTIMENTO","")))</f>
        <v/>
      </c>
    </row>
    <row r="214" spans="6:18" x14ac:dyDescent="0.25">
      <c r="F214" s="51" t="str">
        <f>IF(D214="","",IFERROR(VLOOKUP(D214,'Tabelas auxiliares'!$A$3:$B$61,2,FALSE),"DESCENTRALIZAÇÃO"))</f>
        <v/>
      </c>
      <c r="G214" s="51" t="str">
        <f>IFERROR(VLOOKUP($B214,'Tabelas auxiliares'!$A$65:$C$102,2,FALSE),"")</f>
        <v/>
      </c>
      <c r="H214" s="51" t="str">
        <f>IFERROR(VLOOKUP($B214,'Tabelas auxiliares'!$A$65:$C$102,3,FALSE),"")</f>
        <v/>
      </c>
      <c r="P214" s="51" t="str">
        <f t="shared" si="4"/>
        <v/>
      </c>
      <c r="Q214" s="51" t="str">
        <f>IFERROR(VLOOKUP(O214,'Tabelas auxiliares'!$A$224:$E$233,5,FALSE),"")</f>
        <v/>
      </c>
      <c r="R214" s="51" t="str">
        <f>IF(Q214&lt;&gt;"",Q214,IF(P214='Tabelas auxiliares'!$A$237,"CUSTEIO",IF(P214='Tabelas auxiliares'!$A$236,"INVESTIMENTO","")))</f>
        <v/>
      </c>
    </row>
    <row r="215" spans="6:18" x14ac:dyDescent="0.25">
      <c r="F215" s="51" t="str">
        <f>IF(D215="","",IFERROR(VLOOKUP(D215,'Tabelas auxiliares'!$A$3:$B$61,2,FALSE),"DESCENTRALIZAÇÃO"))</f>
        <v/>
      </c>
      <c r="G215" s="51" t="str">
        <f>IFERROR(VLOOKUP($B215,'Tabelas auxiliares'!$A$65:$C$102,2,FALSE),"")</f>
        <v/>
      </c>
      <c r="H215" s="51" t="str">
        <f>IFERROR(VLOOKUP($B215,'Tabelas auxiliares'!$A$65:$C$102,3,FALSE),"")</f>
        <v/>
      </c>
      <c r="P215" s="51" t="str">
        <f t="shared" si="4"/>
        <v/>
      </c>
      <c r="Q215" s="51" t="str">
        <f>IFERROR(VLOOKUP(O215,'Tabelas auxiliares'!$A$224:$E$233,5,FALSE),"")</f>
        <v/>
      </c>
      <c r="R215" s="51" t="str">
        <f>IF(Q215&lt;&gt;"",Q215,IF(P215='Tabelas auxiliares'!$A$237,"CUSTEIO",IF(P215='Tabelas auxiliares'!$A$236,"INVESTIMENTO","")))</f>
        <v/>
      </c>
    </row>
    <row r="216" spans="6:18" x14ac:dyDescent="0.25">
      <c r="F216" s="51" t="str">
        <f>IF(D216="","",IFERROR(VLOOKUP(D216,'Tabelas auxiliares'!$A$3:$B$61,2,FALSE),"DESCENTRALIZAÇÃO"))</f>
        <v/>
      </c>
      <c r="G216" s="51" t="str">
        <f>IFERROR(VLOOKUP($B216,'Tabelas auxiliares'!$A$65:$C$102,2,FALSE),"")</f>
        <v/>
      </c>
      <c r="H216" s="51" t="str">
        <f>IFERROR(VLOOKUP($B216,'Tabelas auxiliares'!$A$65:$C$102,3,FALSE),"")</f>
        <v/>
      </c>
      <c r="P216" s="51" t="str">
        <f t="shared" si="4"/>
        <v/>
      </c>
      <c r="Q216" s="51" t="str">
        <f>IFERROR(VLOOKUP(O216,'Tabelas auxiliares'!$A$224:$E$233,5,FALSE),"")</f>
        <v/>
      </c>
      <c r="R216" s="51" t="str">
        <f>IF(Q216&lt;&gt;"",Q216,IF(P216='Tabelas auxiliares'!$A$237,"CUSTEIO",IF(P216='Tabelas auxiliares'!$A$236,"INVESTIMENTO","")))</f>
        <v/>
      </c>
    </row>
    <row r="217" spans="6:18" x14ac:dyDescent="0.25">
      <c r="F217" s="51" t="str">
        <f>IF(D217="","",IFERROR(VLOOKUP(D217,'Tabelas auxiliares'!$A$3:$B$61,2,FALSE),"DESCENTRALIZAÇÃO"))</f>
        <v/>
      </c>
      <c r="G217" s="51" t="str">
        <f>IFERROR(VLOOKUP($B217,'Tabelas auxiliares'!$A$65:$C$102,2,FALSE),"")</f>
        <v/>
      </c>
      <c r="H217" s="51" t="str">
        <f>IFERROR(VLOOKUP($B217,'Tabelas auxiliares'!$A$65:$C$102,3,FALSE),"")</f>
        <v/>
      </c>
      <c r="P217" s="51" t="str">
        <f t="shared" si="4"/>
        <v/>
      </c>
      <c r="Q217" s="51" t="str">
        <f>IFERROR(VLOOKUP(O217,'Tabelas auxiliares'!$A$224:$E$233,5,FALSE),"")</f>
        <v/>
      </c>
      <c r="R217" s="51" t="str">
        <f>IF(Q217&lt;&gt;"",Q217,IF(P217='Tabelas auxiliares'!$A$237,"CUSTEIO",IF(P217='Tabelas auxiliares'!$A$236,"INVESTIMENTO","")))</f>
        <v/>
      </c>
    </row>
    <row r="218" spans="6:18" x14ac:dyDescent="0.25">
      <c r="F218" s="51" t="str">
        <f>IF(D218="","",IFERROR(VLOOKUP(D218,'Tabelas auxiliares'!$A$3:$B$61,2,FALSE),"DESCENTRALIZAÇÃO"))</f>
        <v/>
      </c>
      <c r="G218" s="51" t="str">
        <f>IFERROR(VLOOKUP($B218,'Tabelas auxiliares'!$A$65:$C$102,2,FALSE),"")</f>
        <v/>
      </c>
      <c r="H218" s="51" t="str">
        <f>IFERROR(VLOOKUP($B218,'Tabelas auxiliares'!$A$65:$C$102,3,FALSE),"")</f>
        <v/>
      </c>
      <c r="P218" s="51" t="str">
        <f t="shared" si="4"/>
        <v/>
      </c>
      <c r="Q218" s="51" t="str">
        <f>IFERROR(VLOOKUP(O218,'Tabelas auxiliares'!$A$224:$E$233,5,FALSE),"")</f>
        <v/>
      </c>
      <c r="R218" s="51" t="str">
        <f>IF(Q218&lt;&gt;"",Q218,IF(P218='Tabelas auxiliares'!$A$237,"CUSTEIO",IF(P218='Tabelas auxiliares'!$A$236,"INVESTIMENTO","")))</f>
        <v/>
      </c>
    </row>
    <row r="219" spans="6:18" x14ac:dyDescent="0.25">
      <c r="F219" s="51" t="str">
        <f>IF(D219="","",IFERROR(VLOOKUP(D219,'Tabelas auxiliares'!$A$3:$B$61,2,FALSE),"DESCENTRALIZAÇÃO"))</f>
        <v/>
      </c>
      <c r="G219" s="51" t="str">
        <f>IFERROR(VLOOKUP($B219,'Tabelas auxiliares'!$A$65:$C$102,2,FALSE),"")</f>
        <v/>
      </c>
      <c r="H219" s="51" t="str">
        <f>IFERROR(VLOOKUP($B219,'Tabelas auxiliares'!$A$65:$C$102,3,FALSE),"")</f>
        <v/>
      </c>
      <c r="P219" s="51" t="str">
        <f t="shared" si="4"/>
        <v/>
      </c>
      <c r="Q219" s="51" t="str">
        <f>IFERROR(VLOOKUP(O219,'Tabelas auxiliares'!$A$224:$E$233,5,FALSE),"")</f>
        <v/>
      </c>
      <c r="R219" s="51" t="str">
        <f>IF(Q219&lt;&gt;"",Q219,IF(P219='Tabelas auxiliares'!$A$237,"CUSTEIO",IF(P219='Tabelas auxiliares'!$A$236,"INVESTIMENTO","")))</f>
        <v/>
      </c>
    </row>
    <row r="220" spans="6:18" x14ac:dyDescent="0.25">
      <c r="F220" s="51" t="str">
        <f>IF(D220="","",IFERROR(VLOOKUP(D220,'Tabelas auxiliares'!$A$3:$B$61,2,FALSE),"DESCENTRALIZAÇÃO"))</f>
        <v/>
      </c>
      <c r="G220" s="51" t="str">
        <f>IFERROR(VLOOKUP($B220,'Tabelas auxiliares'!$A$65:$C$102,2,FALSE),"")</f>
        <v/>
      </c>
      <c r="H220" s="51" t="str">
        <f>IFERROR(VLOOKUP($B220,'Tabelas auxiliares'!$A$65:$C$102,3,FALSE),"")</f>
        <v/>
      </c>
      <c r="P220" s="51" t="str">
        <f t="shared" si="4"/>
        <v/>
      </c>
      <c r="Q220" s="51" t="str">
        <f>IFERROR(VLOOKUP(O220,'Tabelas auxiliares'!$A$224:$E$233,5,FALSE),"")</f>
        <v/>
      </c>
      <c r="R220" s="51" t="str">
        <f>IF(Q220&lt;&gt;"",Q220,IF(P220='Tabelas auxiliares'!$A$237,"CUSTEIO",IF(P220='Tabelas auxiliares'!$A$236,"INVESTIMENTO","")))</f>
        <v/>
      </c>
    </row>
    <row r="221" spans="6:18" x14ac:dyDescent="0.25">
      <c r="F221" s="51" t="str">
        <f>IF(D221="","",IFERROR(VLOOKUP(D221,'Tabelas auxiliares'!$A$3:$B$61,2,FALSE),"DESCENTRALIZAÇÃO"))</f>
        <v/>
      </c>
      <c r="G221" s="51" t="str">
        <f>IFERROR(VLOOKUP($B221,'Tabelas auxiliares'!$A$65:$C$102,2,FALSE),"")</f>
        <v/>
      </c>
      <c r="H221" s="51" t="str">
        <f>IFERROR(VLOOKUP($B221,'Tabelas auxiliares'!$A$65:$C$102,3,FALSE),"")</f>
        <v/>
      </c>
      <c r="P221" s="51" t="str">
        <f t="shared" si="4"/>
        <v/>
      </c>
      <c r="Q221" s="51" t="str">
        <f>IFERROR(VLOOKUP(O221,'Tabelas auxiliares'!$A$224:$E$233,5,FALSE),"")</f>
        <v/>
      </c>
      <c r="R221" s="51" t="str">
        <f>IF(Q221&lt;&gt;"",Q221,IF(P221='Tabelas auxiliares'!$A$237,"CUSTEIO",IF(P221='Tabelas auxiliares'!$A$236,"INVESTIMENTO","")))</f>
        <v/>
      </c>
    </row>
    <row r="222" spans="6:18" x14ac:dyDescent="0.25">
      <c r="F222" s="51" t="str">
        <f>IF(D222="","",IFERROR(VLOOKUP(D222,'Tabelas auxiliares'!$A$3:$B$61,2,FALSE),"DESCENTRALIZAÇÃO"))</f>
        <v/>
      </c>
      <c r="G222" s="51" t="str">
        <f>IFERROR(VLOOKUP($B222,'Tabelas auxiliares'!$A$65:$C$102,2,FALSE),"")</f>
        <v/>
      </c>
      <c r="H222" s="51" t="str">
        <f>IFERROR(VLOOKUP($B222,'Tabelas auxiliares'!$A$65:$C$102,3,FALSE),"")</f>
        <v/>
      </c>
      <c r="P222" s="51" t="str">
        <f t="shared" si="4"/>
        <v/>
      </c>
      <c r="Q222" s="51" t="str">
        <f>IFERROR(VLOOKUP(O222,'Tabelas auxiliares'!$A$224:$E$233,5,FALSE),"")</f>
        <v/>
      </c>
      <c r="R222" s="51" t="str">
        <f>IF(Q222&lt;&gt;"",Q222,IF(P222='Tabelas auxiliares'!$A$237,"CUSTEIO",IF(P222='Tabelas auxiliares'!$A$236,"INVESTIMENTO","")))</f>
        <v/>
      </c>
    </row>
    <row r="223" spans="6:18" x14ac:dyDescent="0.25">
      <c r="F223" s="51" t="str">
        <f>IF(D223="","",IFERROR(VLOOKUP(D223,'Tabelas auxiliares'!$A$3:$B$61,2,FALSE),"DESCENTRALIZAÇÃO"))</f>
        <v/>
      </c>
      <c r="G223" s="51" t="str">
        <f>IFERROR(VLOOKUP($B223,'Tabelas auxiliares'!$A$65:$C$102,2,FALSE),"")</f>
        <v/>
      </c>
      <c r="H223" s="51" t="str">
        <f>IFERROR(VLOOKUP($B223,'Tabelas auxiliares'!$A$65:$C$102,3,FALSE),"")</f>
        <v/>
      </c>
      <c r="P223" s="51" t="str">
        <f t="shared" si="4"/>
        <v/>
      </c>
      <c r="Q223" s="51" t="str">
        <f>IFERROR(VLOOKUP(O223,'Tabelas auxiliares'!$A$224:$E$233,5,FALSE),"")</f>
        <v/>
      </c>
      <c r="R223" s="51" t="str">
        <f>IF(Q223&lt;&gt;"",Q223,IF(P223='Tabelas auxiliares'!$A$237,"CUSTEIO",IF(P223='Tabelas auxiliares'!$A$236,"INVESTIMENTO","")))</f>
        <v/>
      </c>
    </row>
    <row r="224" spans="6:18" x14ac:dyDescent="0.25">
      <c r="F224" s="51" t="str">
        <f>IF(D224="","",IFERROR(VLOOKUP(D224,'Tabelas auxiliares'!$A$3:$B$61,2,FALSE),"DESCENTRALIZAÇÃO"))</f>
        <v/>
      </c>
      <c r="G224" s="51" t="str">
        <f>IFERROR(VLOOKUP($B224,'Tabelas auxiliares'!$A$65:$C$102,2,FALSE),"")</f>
        <v/>
      </c>
      <c r="H224" s="51" t="str">
        <f>IFERROR(VLOOKUP($B224,'Tabelas auxiliares'!$A$65:$C$102,3,FALSE),"")</f>
        <v/>
      </c>
      <c r="P224" s="51" t="str">
        <f t="shared" si="4"/>
        <v/>
      </c>
      <c r="Q224" s="51" t="str">
        <f>IFERROR(VLOOKUP(O224,'Tabelas auxiliares'!$A$224:$E$233,5,FALSE),"")</f>
        <v/>
      </c>
      <c r="R224" s="51" t="str">
        <f>IF(Q224&lt;&gt;"",Q224,IF(P224='Tabelas auxiliares'!$A$237,"CUSTEIO",IF(P224='Tabelas auxiliares'!$A$236,"INVESTIMENTO","")))</f>
        <v/>
      </c>
    </row>
    <row r="225" spans="6:18" x14ac:dyDescent="0.25">
      <c r="F225" s="51" t="str">
        <f>IF(D225="","",IFERROR(VLOOKUP(D225,'Tabelas auxiliares'!$A$3:$B$61,2,FALSE),"DESCENTRALIZAÇÃO"))</f>
        <v/>
      </c>
      <c r="G225" s="51" t="str">
        <f>IFERROR(VLOOKUP($B225,'Tabelas auxiliares'!$A$65:$C$102,2,FALSE),"")</f>
        <v/>
      </c>
      <c r="H225" s="51" t="str">
        <f>IFERROR(VLOOKUP($B225,'Tabelas auxiliares'!$A$65:$C$102,3,FALSE),"")</f>
        <v/>
      </c>
      <c r="P225" s="51" t="str">
        <f t="shared" si="4"/>
        <v/>
      </c>
      <c r="Q225" s="51" t="str">
        <f>IFERROR(VLOOKUP(O225,'Tabelas auxiliares'!$A$224:$E$233,5,FALSE),"")</f>
        <v/>
      </c>
      <c r="R225" s="51" t="str">
        <f>IF(Q225&lt;&gt;"",Q225,IF(P225='Tabelas auxiliares'!$A$237,"CUSTEIO",IF(P225='Tabelas auxiliares'!$A$236,"INVESTIMENTO","")))</f>
        <v/>
      </c>
    </row>
    <row r="226" spans="6:18" x14ac:dyDescent="0.25">
      <c r="F226" s="51" t="str">
        <f>IF(D226="","",IFERROR(VLOOKUP(D226,'Tabelas auxiliares'!$A$3:$B$61,2,FALSE),"DESCENTRALIZAÇÃO"))</f>
        <v/>
      </c>
      <c r="G226" s="51" t="str">
        <f>IFERROR(VLOOKUP($B226,'Tabelas auxiliares'!$A$65:$C$102,2,FALSE),"")</f>
        <v/>
      </c>
      <c r="H226" s="51" t="str">
        <f>IFERROR(VLOOKUP($B226,'Tabelas auxiliares'!$A$65:$C$102,3,FALSE),"")</f>
        <v/>
      </c>
      <c r="P226" s="51" t="str">
        <f t="shared" si="4"/>
        <v/>
      </c>
      <c r="Q226" s="51" t="str">
        <f>IFERROR(VLOOKUP(O226,'Tabelas auxiliares'!$A$224:$E$233,5,FALSE),"")</f>
        <v/>
      </c>
      <c r="R226" s="51" t="str">
        <f>IF(Q226&lt;&gt;"",Q226,IF(P226='Tabelas auxiliares'!$A$237,"CUSTEIO",IF(P226='Tabelas auxiliares'!$A$236,"INVESTIMENTO","")))</f>
        <v/>
      </c>
    </row>
    <row r="227" spans="6:18" x14ac:dyDescent="0.25">
      <c r="F227" s="51" t="str">
        <f>IF(D227="","",IFERROR(VLOOKUP(D227,'Tabelas auxiliares'!$A$3:$B$61,2,FALSE),"DESCENTRALIZAÇÃO"))</f>
        <v/>
      </c>
      <c r="G227" s="51" t="str">
        <f>IFERROR(VLOOKUP($B227,'Tabelas auxiliares'!$A$65:$C$102,2,FALSE),"")</f>
        <v/>
      </c>
      <c r="H227" s="51" t="str">
        <f>IFERROR(VLOOKUP($B227,'Tabelas auxiliares'!$A$65:$C$102,3,FALSE),"")</f>
        <v/>
      </c>
      <c r="P227" s="51" t="str">
        <f t="shared" si="4"/>
        <v/>
      </c>
      <c r="Q227" s="51" t="str">
        <f>IFERROR(VLOOKUP(O227,'Tabelas auxiliares'!$A$224:$E$233,5,FALSE),"")</f>
        <v/>
      </c>
      <c r="R227" s="51" t="str">
        <f>IF(Q227&lt;&gt;"",Q227,IF(P227='Tabelas auxiliares'!$A$237,"CUSTEIO",IF(P227='Tabelas auxiliares'!$A$236,"INVESTIMENTO","")))</f>
        <v/>
      </c>
    </row>
    <row r="228" spans="6:18" x14ac:dyDescent="0.25">
      <c r="F228" s="51" t="str">
        <f>IF(D228="","",IFERROR(VLOOKUP(D228,'Tabelas auxiliares'!$A$3:$B$61,2,FALSE),"DESCENTRALIZAÇÃO"))</f>
        <v/>
      </c>
      <c r="G228" s="51" t="str">
        <f>IFERROR(VLOOKUP($B228,'Tabelas auxiliares'!$A$65:$C$102,2,FALSE),"")</f>
        <v/>
      </c>
      <c r="H228" s="51" t="str">
        <f>IFERROR(VLOOKUP($B228,'Tabelas auxiliares'!$A$65:$C$102,3,FALSE),"")</f>
        <v/>
      </c>
      <c r="P228" s="51" t="str">
        <f t="shared" si="4"/>
        <v/>
      </c>
      <c r="Q228" s="51" t="str">
        <f>IFERROR(VLOOKUP(O228,'Tabelas auxiliares'!$A$224:$E$233,5,FALSE),"")</f>
        <v/>
      </c>
      <c r="R228" s="51" t="str">
        <f>IF(Q228&lt;&gt;"",Q228,IF(P228='Tabelas auxiliares'!$A$237,"CUSTEIO",IF(P228='Tabelas auxiliares'!$A$236,"INVESTIMENTO","")))</f>
        <v/>
      </c>
    </row>
    <row r="229" spans="6:18" x14ac:dyDescent="0.25">
      <c r="F229" s="51" t="str">
        <f>IF(D229="","",IFERROR(VLOOKUP(D229,'Tabelas auxiliares'!$A$3:$B$61,2,FALSE),"DESCENTRALIZAÇÃO"))</f>
        <v/>
      </c>
      <c r="G229" s="51" t="str">
        <f>IFERROR(VLOOKUP($B229,'Tabelas auxiliares'!$A$65:$C$102,2,FALSE),"")</f>
        <v/>
      </c>
      <c r="H229" s="51" t="str">
        <f>IFERROR(VLOOKUP($B229,'Tabelas auxiliares'!$A$65:$C$102,3,FALSE),"")</f>
        <v/>
      </c>
      <c r="P229" s="51" t="str">
        <f t="shared" si="4"/>
        <v/>
      </c>
      <c r="Q229" s="51" t="str">
        <f>IFERROR(VLOOKUP(O229,'Tabelas auxiliares'!$A$224:$E$233,5,FALSE),"")</f>
        <v/>
      </c>
      <c r="R229" s="51" t="str">
        <f>IF(Q229&lt;&gt;"",Q229,IF(P229='Tabelas auxiliares'!$A$237,"CUSTEIO",IF(P229='Tabelas auxiliares'!$A$236,"INVESTIMENTO","")))</f>
        <v/>
      </c>
    </row>
    <row r="230" spans="6:18" x14ac:dyDescent="0.25">
      <c r="F230" s="51" t="str">
        <f>IF(D230="","",IFERROR(VLOOKUP(D230,'Tabelas auxiliares'!$A$3:$B$61,2,FALSE),"DESCENTRALIZAÇÃO"))</f>
        <v/>
      </c>
      <c r="G230" s="51" t="str">
        <f>IFERROR(VLOOKUP($B230,'Tabelas auxiliares'!$A$65:$C$102,2,FALSE),"")</f>
        <v/>
      </c>
      <c r="H230" s="51" t="str">
        <f>IFERROR(VLOOKUP($B230,'Tabelas auxiliares'!$A$65:$C$102,3,FALSE),"")</f>
        <v/>
      </c>
      <c r="P230" s="51" t="str">
        <f t="shared" si="4"/>
        <v/>
      </c>
      <c r="Q230" s="51" t="str">
        <f>IFERROR(VLOOKUP(O230,'Tabelas auxiliares'!$A$224:$E$233,5,FALSE),"")</f>
        <v/>
      </c>
      <c r="R230" s="51" t="str">
        <f>IF(Q230&lt;&gt;"",Q230,IF(P230='Tabelas auxiliares'!$A$237,"CUSTEIO",IF(P230='Tabelas auxiliares'!$A$236,"INVESTIMENTO","")))</f>
        <v/>
      </c>
    </row>
    <row r="231" spans="6:18" x14ac:dyDescent="0.25">
      <c r="F231" s="51" t="str">
        <f>IF(D231="","",IFERROR(VLOOKUP(D231,'Tabelas auxiliares'!$A$3:$B$61,2,FALSE),"DESCENTRALIZAÇÃO"))</f>
        <v/>
      </c>
      <c r="G231" s="51" t="str">
        <f>IFERROR(VLOOKUP($B231,'Tabelas auxiliares'!$A$65:$C$102,2,FALSE),"")</f>
        <v/>
      </c>
      <c r="H231" s="51" t="str">
        <f>IFERROR(VLOOKUP($B231,'Tabelas auxiliares'!$A$65:$C$102,3,FALSE),"")</f>
        <v/>
      </c>
      <c r="P231" s="51" t="str">
        <f t="shared" si="4"/>
        <v/>
      </c>
      <c r="Q231" s="51" t="str">
        <f>IFERROR(VLOOKUP(O231,'Tabelas auxiliares'!$A$224:$E$233,5,FALSE),"")</f>
        <v/>
      </c>
      <c r="R231" s="51" t="str">
        <f>IF(Q231&lt;&gt;"",Q231,IF(P231='Tabelas auxiliares'!$A$237,"CUSTEIO",IF(P231='Tabelas auxiliares'!$A$236,"INVESTIMENTO","")))</f>
        <v/>
      </c>
    </row>
    <row r="232" spans="6:18" x14ac:dyDescent="0.25">
      <c r="F232" s="51" t="str">
        <f>IF(D232="","",IFERROR(VLOOKUP(D232,'Tabelas auxiliares'!$A$3:$B$61,2,FALSE),"DESCENTRALIZAÇÃO"))</f>
        <v/>
      </c>
      <c r="G232" s="51" t="str">
        <f>IFERROR(VLOOKUP($B232,'Tabelas auxiliares'!$A$65:$C$102,2,FALSE),"")</f>
        <v/>
      </c>
      <c r="H232" s="51" t="str">
        <f>IFERROR(VLOOKUP($B232,'Tabelas auxiliares'!$A$65:$C$102,3,FALSE),"")</f>
        <v/>
      </c>
      <c r="P232" s="51" t="str">
        <f t="shared" si="4"/>
        <v/>
      </c>
      <c r="Q232" s="51" t="str">
        <f>IFERROR(VLOOKUP(O232,'Tabelas auxiliares'!$A$224:$E$233,5,FALSE),"")</f>
        <v/>
      </c>
      <c r="R232" s="51" t="str">
        <f>IF(Q232&lt;&gt;"",Q232,IF(P232='Tabelas auxiliares'!$A$237,"CUSTEIO",IF(P232='Tabelas auxiliares'!$A$236,"INVESTIMENTO","")))</f>
        <v/>
      </c>
    </row>
    <row r="233" spans="6:18" x14ac:dyDescent="0.25">
      <c r="F233" s="51" t="str">
        <f>IF(D233="","",IFERROR(VLOOKUP(D233,'Tabelas auxiliares'!$A$3:$B$61,2,FALSE),"DESCENTRALIZAÇÃO"))</f>
        <v/>
      </c>
      <c r="G233" s="51" t="str">
        <f>IFERROR(VLOOKUP($B233,'Tabelas auxiliares'!$A$65:$C$102,2,FALSE),"")</f>
        <v/>
      </c>
      <c r="H233" s="51" t="str">
        <f>IFERROR(VLOOKUP($B233,'Tabelas auxiliares'!$A$65:$C$102,3,FALSE),"")</f>
        <v/>
      </c>
      <c r="P233" s="51" t="str">
        <f t="shared" si="4"/>
        <v/>
      </c>
      <c r="Q233" s="51" t="str">
        <f>IFERROR(VLOOKUP(O233,'Tabelas auxiliares'!$A$224:$E$233,5,FALSE),"")</f>
        <v/>
      </c>
      <c r="R233" s="51" t="str">
        <f>IF(Q233&lt;&gt;"",Q233,IF(P233='Tabelas auxiliares'!$A$237,"CUSTEIO",IF(P233='Tabelas auxiliares'!$A$236,"INVESTIMENTO","")))</f>
        <v/>
      </c>
    </row>
    <row r="234" spans="6:18" x14ac:dyDescent="0.25">
      <c r="F234" s="51" t="str">
        <f>IF(D234="","",IFERROR(VLOOKUP(D234,'Tabelas auxiliares'!$A$3:$B$61,2,FALSE),"DESCENTRALIZAÇÃO"))</f>
        <v/>
      </c>
      <c r="G234" s="51" t="str">
        <f>IFERROR(VLOOKUP($B234,'Tabelas auxiliares'!$A$65:$C$102,2,FALSE),"")</f>
        <v/>
      </c>
      <c r="H234" s="51" t="str">
        <f>IFERROR(VLOOKUP($B234,'Tabelas auxiliares'!$A$65:$C$102,3,FALSE),"")</f>
        <v/>
      </c>
      <c r="P234" s="51" t="str">
        <f t="shared" si="4"/>
        <v/>
      </c>
      <c r="Q234" s="51" t="str">
        <f>IFERROR(VLOOKUP(O234,'Tabelas auxiliares'!$A$224:$E$233,5,FALSE),"")</f>
        <v/>
      </c>
      <c r="R234" s="51" t="str">
        <f>IF(Q234&lt;&gt;"",Q234,IF(P234='Tabelas auxiliares'!$A$237,"CUSTEIO",IF(P234='Tabelas auxiliares'!$A$236,"INVESTIMENTO","")))</f>
        <v/>
      </c>
    </row>
    <row r="235" spans="6:18" x14ac:dyDescent="0.25">
      <c r="F235" s="51" t="str">
        <f>IF(D235="","",IFERROR(VLOOKUP(D235,'Tabelas auxiliares'!$A$3:$B$61,2,FALSE),"DESCENTRALIZAÇÃO"))</f>
        <v/>
      </c>
      <c r="G235" s="51" t="str">
        <f>IFERROR(VLOOKUP($B235,'Tabelas auxiliares'!$A$65:$C$102,2,FALSE),"")</f>
        <v/>
      </c>
      <c r="H235" s="51" t="str">
        <f>IFERROR(VLOOKUP($B235,'Tabelas auxiliares'!$A$65:$C$102,3,FALSE),"")</f>
        <v/>
      </c>
      <c r="P235" s="51" t="str">
        <f t="shared" si="4"/>
        <v/>
      </c>
      <c r="Q235" s="51" t="str">
        <f>IFERROR(VLOOKUP(O235,'Tabelas auxiliares'!$A$224:$E$233,5,FALSE),"")</f>
        <v/>
      </c>
      <c r="R235" s="51" t="str">
        <f>IF(Q235&lt;&gt;"",Q235,IF(P235='Tabelas auxiliares'!$A$237,"CUSTEIO",IF(P235='Tabelas auxiliares'!$A$236,"INVESTIMENTO","")))</f>
        <v/>
      </c>
    </row>
    <row r="236" spans="6:18" x14ac:dyDescent="0.25">
      <c r="F236" s="51" t="str">
        <f>IF(D236="","",IFERROR(VLOOKUP(D236,'Tabelas auxiliares'!$A$3:$B$61,2,FALSE),"DESCENTRALIZAÇÃO"))</f>
        <v/>
      </c>
      <c r="G236" s="51" t="str">
        <f>IFERROR(VLOOKUP($B236,'Tabelas auxiliares'!$A$65:$C$102,2,FALSE),"")</f>
        <v/>
      </c>
      <c r="H236" s="51" t="str">
        <f>IFERROR(VLOOKUP($B236,'Tabelas auxiliares'!$A$65:$C$102,3,FALSE),"")</f>
        <v/>
      </c>
      <c r="P236" s="51" t="str">
        <f t="shared" si="4"/>
        <v/>
      </c>
      <c r="Q236" s="51" t="str">
        <f>IFERROR(VLOOKUP(O236,'Tabelas auxiliares'!$A$224:$E$233,5,FALSE),"")</f>
        <v/>
      </c>
      <c r="R236" s="51" t="str">
        <f>IF(Q236&lt;&gt;"",Q236,IF(P236='Tabelas auxiliares'!$A$237,"CUSTEIO",IF(P236='Tabelas auxiliares'!$A$236,"INVESTIMENTO","")))</f>
        <v/>
      </c>
    </row>
    <row r="237" spans="6:18" x14ac:dyDescent="0.25">
      <c r="F237" s="51" t="str">
        <f>IF(D237="","",IFERROR(VLOOKUP(D237,'Tabelas auxiliares'!$A$3:$B$61,2,FALSE),"DESCENTRALIZAÇÃO"))</f>
        <v/>
      </c>
      <c r="G237" s="51" t="str">
        <f>IFERROR(VLOOKUP($B237,'Tabelas auxiliares'!$A$65:$C$102,2,FALSE),"")</f>
        <v/>
      </c>
      <c r="H237" s="51" t="str">
        <f>IFERROR(VLOOKUP($B237,'Tabelas auxiliares'!$A$65:$C$102,3,FALSE),"")</f>
        <v/>
      </c>
      <c r="P237" s="51" t="str">
        <f t="shared" si="4"/>
        <v/>
      </c>
      <c r="Q237" s="51" t="str">
        <f>IFERROR(VLOOKUP(O237,'Tabelas auxiliares'!$A$224:$E$233,5,FALSE),"")</f>
        <v/>
      </c>
      <c r="R237" s="51" t="str">
        <f>IF(Q237&lt;&gt;"",Q237,IF(P237='Tabelas auxiliares'!$A$237,"CUSTEIO",IF(P237='Tabelas auxiliares'!$A$236,"INVESTIMENTO","")))</f>
        <v/>
      </c>
    </row>
    <row r="238" spans="6:18" x14ac:dyDescent="0.25">
      <c r="F238" s="51" t="str">
        <f>IF(D238="","",IFERROR(VLOOKUP(D238,'Tabelas auxiliares'!$A$3:$B$61,2,FALSE),"DESCENTRALIZAÇÃO"))</f>
        <v/>
      </c>
      <c r="G238" s="51" t="str">
        <f>IFERROR(VLOOKUP($B238,'Tabelas auxiliares'!$A$65:$C$102,2,FALSE),"")</f>
        <v/>
      </c>
      <c r="H238" s="51" t="str">
        <f>IFERROR(VLOOKUP($B238,'Tabelas auxiliares'!$A$65:$C$102,3,FALSE),"")</f>
        <v/>
      </c>
      <c r="P238" s="51" t="str">
        <f t="shared" si="4"/>
        <v/>
      </c>
      <c r="Q238" s="51" t="str">
        <f>IFERROR(VLOOKUP(O238,'Tabelas auxiliares'!$A$224:$E$233,5,FALSE),"")</f>
        <v/>
      </c>
      <c r="R238" s="51" t="str">
        <f>IF(Q238&lt;&gt;"",Q238,IF(P238='Tabelas auxiliares'!$A$237,"CUSTEIO",IF(P238='Tabelas auxiliares'!$A$236,"INVESTIMENTO","")))</f>
        <v/>
      </c>
    </row>
    <row r="239" spans="6:18" x14ac:dyDescent="0.25">
      <c r="F239" s="51" t="str">
        <f>IF(D239="","",IFERROR(VLOOKUP(D239,'Tabelas auxiliares'!$A$3:$B$61,2,FALSE),"DESCENTRALIZAÇÃO"))</f>
        <v/>
      </c>
      <c r="G239" s="51" t="str">
        <f>IFERROR(VLOOKUP($B239,'Tabelas auxiliares'!$A$65:$C$102,2,FALSE),"")</f>
        <v/>
      </c>
      <c r="H239" s="51" t="str">
        <f>IFERROR(VLOOKUP($B239,'Tabelas auxiliares'!$A$65:$C$102,3,FALSE),"")</f>
        <v/>
      </c>
      <c r="P239" s="51" t="str">
        <f t="shared" si="4"/>
        <v/>
      </c>
      <c r="Q239" s="51" t="str">
        <f>IFERROR(VLOOKUP(O239,'Tabelas auxiliares'!$A$224:$E$233,5,FALSE),"")</f>
        <v/>
      </c>
      <c r="R239" s="51" t="str">
        <f>IF(Q239&lt;&gt;"",Q239,IF(P239='Tabelas auxiliares'!$A$237,"CUSTEIO",IF(P239='Tabelas auxiliares'!$A$236,"INVESTIMENTO","")))</f>
        <v/>
      </c>
    </row>
    <row r="240" spans="6:18" x14ac:dyDescent="0.25">
      <c r="F240" s="51" t="str">
        <f>IF(D240="","",IFERROR(VLOOKUP(D240,'Tabelas auxiliares'!$A$3:$B$61,2,FALSE),"DESCENTRALIZAÇÃO"))</f>
        <v/>
      </c>
      <c r="G240" s="51" t="str">
        <f>IFERROR(VLOOKUP($B240,'Tabelas auxiliares'!$A$65:$C$102,2,FALSE),"")</f>
        <v/>
      </c>
      <c r="H240" s="51" t="str">
        <f>IFERROR(VLOOKUP($B240,'Tabelas auxiliares'!$A$65:$C$102,3,FALSE),"")</f>
        <v/>
      </c>
      <c r="P240" s="51" t="str">
        <f t="shared" si="4"/>
        <v/>
      </c>
      <c r="Q240" s="51" t="str">
        <f>IFERROR(VLOOKUP(O240,'Tabelas auxiliares'!$A$224:$E$233,5,FALSE),"")</f>
        <v/>
      </c>
      <c r="R240" s="51" t="str">
        <f>IF(Q240&lt;&gt;"",Q240,IF(P240='Tabelas auxiliares'!$A$237,"CUSTEIO",IF(P240='Tabelas auxiliares'!$A$236,"INVESTIMENTO","")))</f>
        <v/>
      </c>
    </row>
    <row r="241" spans="6:18" x14ac:dyDescent="0.25">
      <c r="F241" s="51" t="str">
        <f>IF(D241="","",IFERROR(VLOOKUP(D241,'Tabelas auxiliares'!$A$3:$B$61,2,FALSE),"DESCENTRALIZAÇÃO"))</f>
        <v/>
      </c>
      <c r="G241" s="51" t="str">
        <f>IFERROR(VLOOKUP($B241,'Tabelas auxiliares'!$A$65:$C$102,2,FALSE),"")</f>
        <v/>
      </c>
      <c r="H241" s="51" t="str">
        <f>IFERROR(VLOOKUP($B241,'Tabelas auxiliares'!$A$65:$C$102,3,FALSE),"")</f>
        <v/>
      </c>
      <c r="P241" s="51" t="str">
        <f t="shared" si="4"/>
        <v/>
      </c>
      <c r="Q241" s="51" t="str">
        <f>IFERROR(VLOOKUP(O241,'Tabelas auxiliares'!$A$224:$E$233,5,FALSE),"")</f>
        <v/>
      </c>
      <c r="R241" s="51" t="str">
        <f>IF(Q241&lt;&gt;"",Q241,IF(P241='Tabelas auxiliares'!$A$237,"CUSTEIO",IF(P241='Tabelas auxiliares'!$A$236,"INVESTIMENTO","")))</f>
        <v/>
      </c>
    </row>
    <row r="242" spans="6:18" x14ac:dyDescent="0.25">
      <c r="F242" s="51" t="str">
        <f>IF(D242="","",IFERROR(VLOOKUP(D242,'Tabelas auxiliares'!$A$3:$B$61,2,FALSE),"DESCENTRALIZAÇÃO"))</f>
        <v/>
      </c>
      <c r="G242" s="51" t="str">
        <f>IFERROR(VLOOKUP($B242,'Tabelas auxiliares'!$A$65:$C$102,2,FALSE),"")</f>
        <v/>
      </c>
      <c r="H242" s="51" t="str">
        <f>IFERROR(VLOOKUP($B242,'Tabelas auxiliares'!$A$65:$C$102,3,FALSE),"")</f>
        <v/>
      </c>
      <c r="P242" s="51" t="str">
        <f t="shared" si="4"/>
        <v/>
      </c>
      <c r="Q242" s="51" t="str">
        <f>IFERROR(VLOOKUP(O242,'Tabelas auxiliares'!$A$224:$E$233,5,FALSE),"")</f>
        <v/>
      </c>
      <c r="R242" s="51" t="str">
        <f>IF(Q242&lt;&gt;"",Q242,IF(P242='Tabelas auxiliares'!$A$237,"CUSTEIO",IF(P242='Tabelas auxiliares'!$A$236,"INVESTIMENTO","")))</f>
        <v/>
      </c>
    </row>
    <row r="243" spans="6:18" x14ac:dyDescent="0.25">
      <c r="F243" s="51" t="str">
        <f>IF(D243="","",IFERROR(VLOOKUP(D243,'Tabelas auxiliares'!$A$3:$B$61,2,FALSE),"DESCENTRALIZAÇÃO"))</f>
        <v/>
      </c>
      <c r="G243" s="51" t="str">
        <f>IFERROR(VLOOKUP($B243,'Tabelas auxiliares'!$A$65:$C$102,2,FALSE),"")</f>
        <v/>
      </c>
      <c r="H243" s="51" t="str">
        <f>IFERROR(VLOOKUP($B243,'Tabelas auxiliares'!$A$65:$C$102,3,FALSE),"")</f>
        <v/>
      </c>
      <c r="P243" s="51" t="str">
        <f t="shared" si="4"/>
        <v/>
      </c>
      <c r="Q243" s="51" t="str">
        <f>IFERROR(VLOOKUP(O243,'Tabelas auxiliares'!$A$224:$E$233,5,FALSE),"")</f>
        <v/>
      </c>
      <c r="R243" s="51" t="str">
        <f>IF(Q243&lt;&gt;"",Q243,IF(P243='Tabelas auxiliares'!$A$237,"CUSTEIO",IF(P243='Tabelas auxiliares'!$A$236,"INVESTIMENTO","")))</f>
        <v/>
      </c>
    </row>
    <row r="244" spans="6:18" x14ac:dyDescent="0.25">
      <c r="F244" s="51" t="str">
        <f>IF(D244="","",IFERROR(VLOOKUP(D244,'Tabelas auxiliares'!$A$3:$B$61,2,FALSE),"DESCENTRALIZAÇÃO"))</f>
        <v/>
      </c>
      <c r="G244" s="51" t="str">
        <f>IFERROR(VLOOKUP($B244,'Tabelas auxiliares'!$A$65:$C$102,2,FALSE),"")</f>
        <v/>
      </c>
      <c r="H244" s="51" t="str">
        <f>IFERROR(VLOOKUP($B244,'Tabelas auxiliares'!$A$65:$C$102,3,FALSE),"")</f>
        <v/>
      </c>
      <c r="P244" s="51" t="str">
        <f t="shared" si="4"/>
        <v/>
      </c>
      <c r="Q244" s="51" t="str">
        <f>IFERROR(VLOOKUP(O244,'Tabelas auxiliares'!$A$224:$E$233,5,FALSE),"")</f>
        <v/>
      </c>
      <c r="R244" s="51" t="str">
        <f>IF(Q244&lt;&gt;"",Q244,IF(P244='Tabelas auxiliares'!$A$237,"CUSTEIO",IF(P244='Tabelas auxiliares'!$A$236,"INVESTIMENTO","")))</f>
        <v/>
      </c>
    </row>
    <row r="245" spans="6:18" x14ac:dyDescent="0.25">
      <c r="F245" s="51" t="str">
        <f>IF(D245="","",IFERROR(VLOOKUP(D245,'Tabelas auxiliares'!$A$3:$B$61,2,FALSE),"DESCENTRALIZAÇÃO"))</f>
        <v/>
      </c>
      <c r="G245" s="51" t="str">
        <f>IFERROR(VLOOKUP($B245,'Tabelas auxiliares'!$A$65:$C$102,2,FALSE),"")</f>
        <v/>
      </c>
      <c r="H245" s="51" t="str">
        <f>IFERROR(VLOOKUP($B245,'Tabelas auxiliares'!$A$65:$C$102,3,FALSE),"")</f>
        <v/>
      </c>
      <c r="P245" s="51" t="str">
        <f t="shared" si="4"/>
        <v/>
      </c>
      <c r="Q245" s="51" t="str">
        <f>IFERROR(VLOOKUP(O245,'Tabelas auxiliares'!$A$224:$E$233,5,FALSE),"")</f>
        <v/>
      </c>
      <c r="R245" s="51" t="str">
        <f>IF(Q245&lt;&gt;"",Q245,IF(P245='Tabelas auxiliares'!$A$237,"CUSTEIO",IF(P245='Tabelas auxiliares'!$A$236,"INVESTIMENTO","")))</f>
        <v/>
      </c>
    </row>
    <row r="246" spans="6:18" x14ac:dyDescent="0.25">
      <c r="F246" s="51" t="str">
        <f>IF(D246="","",IFERROR(VLOOKUP(D246,'Tabelas auxiliares'!$A$3:$B$61,2,FALSE),"DESCENTRALIZAÇÃO"))</f>
        <v/>
      </c>
      <c r="G246" s="51" t="str">
        <f>IFERROR(VLOOKUP($B246,'Tabelas auxiliares'!$A$65:$C$102,2,FALSE),"")</f>
        <v/>
      </c>
      <c r="H246" s="51" t="str">
        <f>IFERROR(VLOOKUP($B246,'Tabelas auxiliares'!$A$65:$C$102,3,FALSE),"")</f>
        <v/>
      </c>
      <c r="P246" s="51" t="str">
        <f t="shared" si="4"/>
        <v/>
      </c>
      <c r="Q246" s="51" t="str">
        <f>IFERROR(VLOOKUP(O246,'Tabelas auxiliares'!$A$224:$E$233,5,FALSE),"")</f>
        <v/>
      </c>
      <c r="R246" s="51" t="str">
        <f>IF(Q246&lt;&gt;"",Q246,IF(P246='Tabelas auxiliares'!$A$237,"CUSTEIO",IF(P246='Tabelas auxiliares'!$A$236,"INVESTIMENTO","")))</f>
        <v/>
      </c>
    </row>
    <row r="247" spans="6:18" x14ac:dyDescent="0.25">
      <c r="F247" s="51" t="str">
        <f>IF(D247="","",IFERROR(VLOOKUP(D247,'Tabelas auxiliares'!$A$3:$B$61,2,FALSE),"DESCENTRALIZAÇÃO"))</f>
        <v/>
      </c>
      <c r="G247" s="51" t="str">
        <f>IFERROR(VLOOKUP($B247,'Tabelas auxiliares'!$A$65:$C$102,2,FALSE),"")</f>
        <v/>
      </c>
      <c r="H247" s="51" t="str">
        <f>IFERROR(VLOOKUP($B247,'Tabelas auxiliares'!$A$65:$C$102,3,FALSE),"")</f>
        <v/>
      </c>
      <c r="P247" s="51" t="str">
        <f t="shared" si="4"/>
        <v/>
      </c>
      <c r="Q247" s="51" t="str">
        <f>IFERROR(VLOOKUP(O247,'Tabelas auxiliares'!$A$224:$E$233,5,FALSE),"")</f>
        <v/>
      </c>
      <c r="R247" s="51" t="str">
        <f>IF(Q247&lt;&gt;"",Q247,IF(P247='Tabelas auxiliares'!$A$237,"CUSTEIO",IF(P247='Tabelas auxiliares'!$A$236,"INVESTIMENTO","")))</f>
        <v/>
      </c>
    </row>
    <row r="248" spans="6:18" x14ac:dyDescent="0.25">
      <c r="F248" s="51" t="str">
        <f>IF(D248="","",IFERROR(VLOOKUP(D248,'Tabelas auxiliares'!$A$3:$B$61,2,FALSE),"DESCENTRALIZAÇÃO"))</f>
        <v/>
      </c>
      <c r="G248" s="51" t="str">
        <f>IFERROR(VLOOKUP($B248,'Tabelas auxiliares'!$A$65:$C$102,2,FALSE),"")</f>
        <v/>
      </c>
      <c r="H248" s="51" t="str">
        <f>IFERROR(VLOOKUP($B248,'Tabelas auxiliares'!$A$65:$C$102,3,FALSE),"")</f>
        <v/>
      </c>
      <c r="P248" s="51" t="str">
        <f t="shared" si="4"/>
        <v/>
      </c>
      <c r="Q248" s="51" t="str">
        <f>IFERROR(VLOOKUP(O248,'Tabelas auxiliares'!$A$224:$E$233,5,FALSE),"")</f>
        <v/>
      </c>
      <c r="R248" s="51" t="str">
        <f>IF(Q248&lt;&gt;"",Q248,IF(P248='Tabelas auxiliares'!$A$237,"CUSTEIO",IF(P248='Tabelas auxiliares'!$A$236,"INVESTIMENTO","")))</f>
        <v/>
      </c>
    </row>
    <row r="249" spans="6:18" x14ac:dyDescent="0.25">
      <c r="F249" s="51" t="str">
        <f>IF(D249="","",IFERROR(VLOOKUP(D249,'Tabelas auxiliares'!$A$3:$B$61,2,FALSE),"DESCENTRALIZAÇÃO"))</f>
        <v/>
      </c>
      <c r="G249" s="51" t="str">
        <f>IFERROR(VLOOKUP($B249,'Tabelas auxiliares'!$A$65:$C$102,2,FALSE),"")</f>
        <v/>
      </c>
      <c r="H249" s="51" t="str">
        <f>IFERROR(VLOOKUP($B249,'Tabelas auxiliares'!$A$65:$C$102,3,FALSE),"")</f>
        <v/>
      </c>
      <c r="P249" s="51" t="str">
        <f t="shared" si="4"/>
        <v/>
      </c>
      <c r="Q249" s="51" t="str">
        <f>IFERROR(VLOOKUP(O249,'Tabelas auxiliares'!$A$224:$E$233,5,FALSE),"")</f>
        <v/>
      </c>
      <c r="R249" s="51" t="str">
        <f>IF(Q249&lt;&gt;"",Q249,IF(P249='Tabelas auxiliares'!$A$237,"CUSTEIO",IF(P249='Tabelas auxiliares'!$A$236,"INVESTIMENTO","")))</f>
        <v/>
      </c>
    </row>
    <row r="250" spans="6:18" x14ac:dyDescent="0.25">
      <c r="F250" s="51" t="str">
        <f>IF(D250="","",IFERROR(VLOOKUP(D250,'Tabelas auxiliares'!$A$3:$B$61,2,FALSE),"DESCENTRALIZAÇÃO"))</f>
        <v/>
      </c>
      <c r="G250" s="51" t="str">
        <f>IFERROR(VLOOKUP($B250,'Tabelas auxiliares'!$A$65:$C$102,2,FALSE),"")</f>
        <v/>
      </c>
      <c r="H250" s="51" t="str">
        <f>IFERROR(VLOOKUP($B250,'Tabelas auxiliares'!$A$65:$C$102,3,FALSE),"")</f>
        <v/>
      </c>
      <c r="P250" s="51" t="str">
        <f t="shared" si="4"/>
        <v/>
      </c>
      <c r="Q250" s="51" t="str">
        <f>IFERROR(VLOOKUP(O250,'Tabelas auxiliares'!$A$224:$E$233,5,FALSE),"")</f>
        <v/>
      </c>
      <c r="R250" s="51" t="str">
        <f>IF(Q250&lt;&gt;"",Q250,IF(P250='Tabelas auxiliares'!$A$237,"CUSTEIO",IF(P250='Tabelas auxiliares'!$A$236,"INVESTIMENTO","")))</f>
        <v/>
      </c>
    </row>
    <row r="251" spans="6:18" x14ac:dyDescent="0.25">
      <c r="F251" s="51" t="str">
        <f>IF(D251="","",IFERROR(VLOOKUP(D251,'Tabelas auxiliares'!$A$3:$B$61,2,FALSE),"DESCENTRALIZAÇÃO"))</f>
        <v/>
      </c>
      <c r="G251" s="51" t="str">
        <f>IFERROR(VLOOKUP($B251,'Tabelas auxiliares'!$A$65:$C$102,2,FALSE),"")</f>
        <v/>
      </c>
      <c r="H251" s="51" t="str">
        <f>IFERROR(VLOOKUP($B251,'Tabelas auxiliares'!$A$65:$C$102,3,FALSE),"")</f>
        <v/>
      </c>
      <c r="P251" s="51" t="str">
        <f t="shared" si="4"/>
        <v/>
      </c>
      <c r="Q251" s="51" t="str">
        <f>IFERROR(VLOOKUP(O251,'Tabelas auxiliares'!$A$224:$E$233,5,FALSE),"")</f>
        <v/>
      </c>
      <c r="R251" s="51" t="str">
        <f>IF(Q251&lt;&gt;"",Q251,IF(P251='Tabelas auxiliares'!$A$237,"CUSTEIO",IF(P251='Tabelas auxiliares'!$A$236,"INVESTIMENTO","")))</f>
        <v/>
      </c>
    </row>
    <row r="252" spans="6:18" x14ac:dyDescent="0.25">
      <c r="F252" s="51" t="str">
        <f>IF(D252="","",IFERROR(VLOOKUP(D252,'Tabelas auxiliares'!$A$3:$B$61,2,FALSE),"DESCENTRALIZAÇÃO"))</f>
        <v/>
      </c>
      <c r="G252" s="51" t="str">
        <f>IFERROR(VLOOKUP($B252,'Tabelas auxiliares'!$A$65:$C$102,2,FALSE),"")</f>
        <v/>
      </c>
      <c r="H252" s="51" t="str">
        <f>IFERROR(VLOOKUP($B252,'Tabelas auxiliares'!$A$65:$C$102,3,FALSE),"")</f>
        <v/>
      </c>
      <c r="P252" s="51" t="str">
        <f t="shared" si="4"/>
        <v/>
      </c>
      <c r="Q252" s="51" t="str">
        <f>IFERROR(VLOOKUP(O252,'Tabelas auxiliares'!$A$224:$E$233,5,FALSE),"")</f>
        <v/>
      </c>
      <c r="R252" s="51" t="str">
        <f>IF(Q252&lt;&gt;"",Q252,IF(P252='Tabelas auxiliares'!$A$237,"CUSTEIO",IF(P252='Tabelas auxiliares'!$A$236,"INVESTIMENTO","")))</f>
        <v/>
      </c>
    </row>
    <row r="253" spans="6:18" x14ac:dyDescent="0.25">
      <c r="F253" s="51" t="str">
        <f>IF(D253="","",IFERROR(VLOOKUP(D253,'Tabelas auxiliares'!$A$3:$B$61,2,FALSE),"DESCENTRALIZAÇÃO"))</f>
        <v/>
      </c>
      <c r="G253" s="51" t="str">
        <f>IFERROR(VLOOKUP($B253,'Tabelas auxiliares'!$A$65:$C$102,2,FALSE),"")</f>
        <v/>
      </c>
      <c r="H253" s="51" t="str">
        <f>IFERROR(VLOOKUP($B253,'Tabelas auxiliares'!$A$65:$C$102,3,FALSE),"")</f>
        <v/>
      </c>
      <c r="P253" s="51" t="str">
        <f t="shared" si="4"/>
        <v/>
      </c>
      <c r="Q253" s="51" t="str">
        <f>IFERROR(VLOOKUP(O253,'Tabelas auxiliares'!$A$224:$E$233,5,FALSE),"")</f>
        <v/>
      </c>
      <c r="R253" s="51" t="str">
        <f>IF(Q253&lt;&gt;"",Q253,IF(P253='Tabelas auxiliares'!$A$237,"CUSTEIO",IF(P253='Tabelas auxiliares'!$A$236,"INVESTIMENTO","")))</f>
        <v/>
      </c>
    </row>
    <row r="254" spans="6:18" x14ac:dyDescent="0.25">
      <c r="F254" s="51" t="str">
        <f>IF(D254="","",IFERROR(VLOOKUP(D254,'Tabelas auxiliares'!$A$3:$B$61,2,FALSE),"DESCENTRALIZAÇÃO"))</f>
        <v/>
      </c>
      <c r="G254" s="51" t="str">
        <f>IFERROR(VLOOKUP($B254,'Tabelas auxiliares'!$A$65:$C$102,2,FALSE),"")</f>
        <v/>
      </c>
      <c r="H254" s="51" t="str">
        <f>IFERROR(VLOOKUP($B254,'Tabelas auxiliares'!$A$65:$C$102,3,FALSE),"")</f>
        <v/>
      </c>
      <c r="P254" s="51" t="str">
        <f t="shared" si="4"/>
        <v/>
      </c>
      <c r="Q254" s="51" t="str">
        <f>IFERROR(VLOOKUP(O254,'Tabelas auxiliares'!$A$224:$E$233,5,FALSE),"")</f>
        <v/>
      </c>
      <c r="R254" s="51" t="str">
        <f>IF(Q254&lt;&gt;"",Q254,IF(P254='Tabelas auxiliares'!$A$237,"CUSTEIO",IF(P254='Tabelas auxiliares'!$A$236,"INVESTIMENTO","")))</f>
        <v/>
      </c>
    </row>
    <row r="255" spans="6:18" x14ac:dyDescent="0.25">
      <c r="F255" s="51" t="str">
        <f>IF(D255="","",IFERROR(VLOOKUP(D255,'Tabelas auxiliares'!$A$3:$B$61,2,FALSE),"DESCENTRALIZAÇÃO"))</f>
        <v/>
      </c>
      <c r="G255" s="51" t="str">
        <f>IFERROR(VLOOKUP($B255,'Tabelas auxiliares'!$A$65:$C$102,2,FALSE),"")</f>
        <v/>
      </c>
      <c r="H255" s="51" t="str">
        <f>IFERROR(VLOOKUP($B255,'Tabelas auxiliares'!$A$65:$C$102,3,FALSE),"")</f>
        <v/>
      </c>
      <c r="P255" s="51" t="str">
        <f t="shared" si="4"/>
        <v/>
      </c>
      <c r="Q255" s="51" t="str">
        <f>IFERROR(VLOOKUP(O255,'Tabelas auxiliares'!$A$224:$E$233,5,FALSE),"")</f>
        <v/>
      </c>
      <c r="R255" s="51" t="str">
        <f>IF(Q255&lt;&gt;"",Q255,IF(P255='Tabelas auxiliares'!$A$237,"CUSTEIO",IF(P255='Tabelas auxiliares'!$A$236,"INVESTIMENTO","")))</f>
        <v/>
      </c>
    </row>
    <row r="256" spans="6:18" x14ac:dyDescent="0.25">
      <c r="F256" s="51" t="str">
        <f>IF(D256="","",IFERROR(VLOOKUP(D256,'Tabelas auxiliares'!$A$3:$B$61,2,FALSE),"DESCENTRALIZAÇÃO"))</f>
        <v/>
      </c>
      <c r="G256" s="51" t="str">
        <f>IFERROR(VLOOKUP($B256,'Tabelas auxiliares'!$A$65:$C$102,2,FALSE),"")</f>
        <v/>
      </c>
      <c r="H256" s="51" t="str">
        <f>IFERROR(VLOOKUP($B256,'Tabelas auxiliares'!$A$65:$C$102,3,FALSE),"")</f>
        <v/>
      </c>
      <c r="P256" s="51" t="str">
        <f t="shared" si="4"/>
        <v/>
      </c>
      <c r="Q256" s="51" t="str">
        <f>IFERROR(VLOOKUP(O256,'Tabelas auxiliares'!$A$224:$E$233,5,FALSE),"")</f>
        <v/>
      </c>
      <c r="R256" s="51" t="str">
        <f>IF(Q256&lt;&gt;"",Q256,IF(P256='Tabelas auxiliares'!$A$237,"CUSTEIO",IF(P256='Tabelas auxiliares'!$A$236,"INVESTIMENTO","")))</f>
        <v/>
      </c>
    </row>
    <row r="257" spans="6:18" x14ac:dyDescent="0.25">
      <c r="F257" s="51" t="str">
        <f>IF(D257="","",IFERROR(VLOOKUP(D257,'Tabelas auxiliares'!$A$3:$B$61,2,FALSE),"DESCENTRALIZAÇÃO"))</f>
        <v/>
      </c>
      <c r="G257" s="51" t="str">
        <f>IFERROR(VLOOKUP($B257,'Tabelas auxiliares'!$A$65:$C$102,2,FALSE),"")</f>
        <v/>
      </c>
      <c r="H257" s="51" t="str">
        <f>IFERROR(VLOOKUP($B257,'Tabelas auxiliares'!$A$65:$C$102,3,FALSE),"")</f>
        <v/>
      </c>
      <c r="P257" s="51" t="str">
        <f t="shared" si="4"/>
        <v/>
      </c>
      <c r="Q257" s="51" t="str">
        <f>IFERROR(VLOOKUP(O257,'Tabelas auxiliares'!$A$224:$E$233,5,FALSE),"")</f>
        <v/>
      </c>
      <c r="R257" s="51" t="str">
        <f>IF(Q257&lt;&gt;"",Q257,IF(P257='Tabelas auxiliares'!$A$237,"CUSTEIO",IF(P257='Tabelas auxiliares'!$A$236,"INVESTIMENTO","")))</f>
        <v/>
      </c>
    </row>
    <row r="258" spans="6:18" x14ac:dyDescent="0.25">
      <c r="F258" s="51" t="str">
        <f>IF(D258="","",IFERROR(VLOOKUP(D258,'Tabelas auxiliares'!$A$3:$B$61,2,FALSE),"DESCENTRALIZAÇÃO"))</f>
        <v/>
      </c>
      <c r="G258" s="51" t="str">
        <f>IFERROR(VLOOKUP($B258,'Tabelas auxiliares'!$A$65:$C$102,2,FALSE),"")</f>
        <v/>
      </c>
      <c r="H258" s="51" t="str">
        <f>IFERROR(VLOOKUP($B258,'Tabelas auxiliares'!$A$65:$C$102,3,FALSE),"")</f>
        <v/>
      </c>
      <c r="P258" s="51" t="str">
        <f t="shared" si="4"/>
        <v/>
      </c>
      <c r="Q258" s="51" t="str">
        <f>IFERROR(VLOOKUP(O258,'Tabelas auxiliares'!$A$224:$E$233,5,FALSE),"")</f>
        <v/>
      </c>
      <c r="R258" s="51" t="str">
        <f>IF(Q258&lt;&gt;"",Q258,IF(P258='Tabelas auxiliares'!$A$237,"CUSTEIO",IF(P258='Tabelas auxiliares'!$A$236,"INVESTIMENTO","")))</f>
        <v/>
      </c>
    </row>
    <row r="259" spans="6:18" x14ac:dyDescent="0.25">
      <c r="F259" s="51" t="str">
        <f>IF(D259="","",IFERROR(VLOOKUP(D259,'Tabelas auxiliares'!$A$3:$B$61,2,FALSE),"DESCENTRALIZAÇÃO"))</f>
        <v/>
      </c>
      <c r="G259" s="51" t="str">
        <f>IFERROR(VLOOKUP($B259,'Tabelas auxiliares'!$A$65:$C$102,2,FALSE),"")</f>
        <v/>
      </c>
      <c r="H259" s="51" t="str">
        <f>IFERROR(VLOOKUP($B259,'Tabelas auxiliares'!$A$65:$C$102,3,FALSE),"")</f>
        <v/>
      </c>
      <c r="P259" s="51" t="str">
        <f t="shared" si="4"/>
        <v/>
      </c>
      <c r="Q259" s="51" t="str">
        <f>IFERROR(VLOOKUP(O259,'Tabelas auxiliares'!$A$224:$E$233,5,FALSE),"")</f>
        <v/>
      </c>
      <c r="R259" s="51" t="str">
        <f>IF(Q259&lt;&gt;"",Q259,IF(P259='Tabelas auxiliares'!$A$237,"CUSTEIO",IF(P259='Tabelas auxiliares'!$A$236,"INVESTIMENTO","")))</f>
        <v/>
      </c>
    </row>
    <row r="260" spans="6:18" x14ac:dyDescent="0.25">
      <c r="F260" s="51" t="str">
        <f>IF(D260="","",IFERROR(VLOOKUP(D260,'Tabelas auxiliares'!$A$3:$B$61,2,FALSE),"DESCENTRALIZAÇÃO"))</f>
        <v/>
      </c>
      <c r="G260" s="51" t="str">
        <f>IFERROR(VLOOKUP($B260,'Tabelas auxiliares'!$A$65:$C$102,2,FALSE),"")</f>
        <v/>
      </c>
      <c r="H260" s="51" t="str">
        <f>IFERROR(VLOOKUP($B260,'Tabelas auxiliares'!$A$65:$C$102,3,FALSE),"")</f>
        <v/>
      </c>
      <c r="P260" s="51" t="str">
        <f t="shared" si="4"/>
        <v/>
      </c>
      <c r="Q260" s="51" t="str">
        <f>IFERROR(VLOOKUP(O260,'Tabelas auxiliares'!$A$224:$E$233,5,FALSE),"")</f>
        <v/>
      </c>
      <c r="R260" s="51" t="str">
        <f>IF(Q260&lt;&gt;"",Q260,IF(P260='Tabelas auxiliares'!$A$237,"CUSTEIO",IF(P260='Tabelas auxiliares'!$A$236,"INVESTIMENTO","")))</f>
        <v/>
      </c>
    </row>
    <row r="261" spans="6:18" x14ac:dyDescent="0.25">
      <c r="F261" s="51" t="str">
        <f>IF(D261="","",IFERROR(VLOOKUP(D261,'Tabelas auxiliares'!$A$3:$B$61,2,FALSE),"DESCENTRALIZAÇÃO"))</f>
        <v/>
      </c>
      <c r="G261" s="51" t="str">
        <f>IFERROR(VLOOKUP($B261,'Tabelas auxiliares'!$A$65:$C$102,2,FALSE),"")</f>
        <v/>
      </c>
      <c r="H261" s="51" t="str">
        <f>IFERROR(VLOOKUP($B261,'Tabelas auxiliares'!$A$65:$C$102,3,FALSE),"")</f>
        <v/>
      </c>
      <c r="P261" s="51" t="str">
        <f t="shared" ref="P261:P320" si="5">LEFT(N261,1)</f>
        <v/>
      </c>
      <c r="Q261" s="51" t="str">
        <f>IFERROR(VLOOKUP(O261,'Tabelas auxiliares'!$A$224:$E$233,5,FALSE),"")</f>
        <v/>
      </c>
      <c r="R261" s="51" t="str">
        <f>IF(Q261&lt;&gt;"",Q261,IF(P261='Tabelas auxiliares'!$A$237,"CUSTEIO",IF(P261='Tabelas auxiliares'!$A$236,"INVESTIMENTO","")))</f>
        <v/>
      </c>
    </row>
    <row r="262" spans="6:18" x14ac:dyDescent="0.25">
      <c r="F262" s="51" t="str">
        <f>IF(D262="","",IFERROR(VLOOKUP(D262,'Tabelas auxiliares'!$A$3:$B$61,2,FALSE),"DESCENTRALIZAÇÃO"))</f>
        <v/>
      </c>
      <c r="G262" s="51" t="str">
        <f>IFERROR(VLOOKUP($B262,'Tabelas auxiliares'!$A$65:$C$102,2,FALSE),"")</f>
        <v/>
      </c>
      <c r="H262" s="51" t="str">
        <f>IFERROR(VLOOKUP($B262,'Tabelas auxiliares'!$A$65:$C$102,3,FALSE),"")</f>
        <v/>
      </c>
      <c r="P262" s="51" t="str">
        <f t="shared" si="5"/>
        <v/>
      </c>
      <c r="Q262" s="51" t="str">
        <f>IFERROR(VLOOKUP(O262,'Tabelas auxiliares'!$A$224:$E$233,5,FALSE),"")</f>
        <v/>
      </c>
      <c r="R262" s="51" t="str">
        <f>IF(Q262&lt;&gt;"",Q262,IF(P262='Tabelas auxiliares'!$A$237,"CUSTEIO",IF(P262='Tabelas auxiliares'!$A$236,"INVESTIMENTO","")))</f>
        <v/>
      </c>
    </row>
    <row r="263" spans="6:18" x14ac:dyDescent="0.25">
      <c r="F263" s="51" t="str">
        <f>IF(D263="","",IFERROR(VLOOKUP(D263,'Tabelas auxiliares'!$A$3:$B$61,2,FALSE),"DESCENTRALIZAÇÃO"))</f>
        <v/>
      </c>
      <c r="G263" s="51" t="str">
        <f>IFERROR(VLOOKUP($B263,'Tabelas auxiliares'!$A$65:$C$102,2,FALSE),"")</f>
        <v/>
      </c>
      <c r="H263" s="51" t="str">
        <f>IFERROR(VLOOKUP($B263,'Tabelas auxiliares'!$A$65:$C$102,3,FALSE),"")</f>
        <v/>
      </c>
      <c r="P263" s="51" t="str">
        <f t="shared" si="5"/>
        <v/>
      </c>
      <c r="Q263" s="51" t="str">
        <f>IFERROR(VLOOKUP(O263,'Tabelas auxiliares'!$A$224:$E$233,5,FALSE),"")</f>
        <v/>
      </c>
      <c r="R263" s="51" t="str">
        <f>IF(Q263&lt;&gt;"",Q263,IF(P263='Tabelas auxiliares'!$A$237,"CUSTEIO",IF(P263='Tabelas auxiliares'!$A$236,"INVESTIMENTO","")))</f>
        <v/>
      </c>
    </row>
    <row r="264" spans="6:18" x14ac:dyDescent="0.25">
      <c r="F264" s="51" t="str">
        <f>IF(D264="","",IFERROR(VLOOKUP(D264,'Tabelas auxiliares'!$A$3:$B$61,2,FALSE),"DESCENTRALIZAÇÃO"))</f>
        <v/>
      </c>
      <c r="G264" s="51" t="str">
        <f>IFERROR(VLOOKUP($B264,'Tabelas auxiliares'!$A$65:$C$102,2,FALSE),"")</f>
        <v/>
      </c>
      <c r="H264" s="51" t="str">
        <f>IFERROR(VLOOKUP($B264,'Tabelas auxiliares'!$A$65:$C$102,3,FALSE),"")</f>
        <v/>
      </c>
      <c r="P264" s="51" t="str">
        <f t="shared" si="5"/>
        <v/>
      </c>
      <c r="Q264" s="51" t="str">
        <f>IFERROR(VLOOKUP(O264,'Tabelas auxiliares'!$A$224:$E$233,5,FALSE),"")</f>
        <v/>
      </c>
      <c r="R264" s="51" t="str">
        <f>IF(Q264&lt;&gt;"",Q264,IF(P264='Tabelas auxiliares'!$A$237,"CUSTEIO",IF(P264='Tabelas auxiliares'!$A$236,"INVESTIMENTO","")))</f>
        <v/>
      </c>
    </row>
    <row r="265" spans="6:18" x14ac:dyDescent="0.25">
      <c r="F265" s="51" t="str">
        <f>IF(D265="","",IFERROR(VLOOKUP(D265,'Tabelas auxiliares'!$A$3:$B$61,2,FALSE),"DESCENTRALIZAÇÃO"))</f>
        <v/>
      </c>
      <c r="G265" s="51" t="str">
        <f>IFERROR(VLOOKUP($B265,'Tabelas auxiliares'!$A$65:$C$102,2,FALSE),"")</f>
        <v/>
      </c>
      <c r="H265" s="51" t="str">
        <f>IFERROR(VLOOKUP($B265,'Tabelas auxiliares'!$A$65:$C$102,3,FALSE),"")</f>
        <v/>
      </c>
      <c r="P265" s="51" t="str">
        <f t="shared" si="5"/>
        <v/>
      </c>
      <c r="Q265" s="51" t="str">
        <f>IFERROR(VLOOKUP(O265,'Tabelas auxiliares'!$A$224:$E$233,5,FALSE),"")</f>
        <v/>
      </c>
      <c r="R265" s="51" t="str">
        <f>IF(Q265&lt;&gt;"",Q265,IF(P265='Tabelas auxiliares'!$A$237,"CUSTEIO",IF(P265='Tabelas auxiliares'!$A$236,"INVESTIMENTO","")))</f>
        <v/>
      </c>
    </row>
    <row r="266" spans="6:18" x14ac:dyDescent="0.25">
      <c r="F266" s="51" t="str">
        <f>IF(D266="","",IFERROR(VLOOKUP(D266,'Tabelas auxiliares'!$A$3:$B$61,2,FALSE),"DESCENTRALIZAÇÃO"))</f>
        <v/>
      </c>
      <c r="G266" s="51" t="str">
        <f>IFERROR(VLOOKUP($B266,'Tabelas auxiliares'!$A$65:$C$102,2,FALSE),"")</f>
        <v/>
      </c>
      <c r="H266" s="51" t="str">
        <f>IFERROR(VLOOKUP($B266,'Tabelas auxiliares'!$A$65:$C$102,3,FALSE),"")</f>
        <v/>
      </c>
      <c r="P266" s="51" t="str">
        <f t="shared" si="5"/>
        <v/>
      </c>
      <c r="Q266" s="51" t="str">
        <f>IFERROR(VLOOKUP(O266,'Tabelas auxiliares'!$A$224:$E$233,5,FALSE),"")</f>
        <v/>
      </c>
      <c r="R266" s="51" t="str">
        <f>IF(Q266&lt;&gt;"",Q266,IF(P266='Tabelas auxiliares'!$A$237,"CUSTEIO",IF(P266='Tabelas auxiliares'!$A$236,"INVESTIMENTO","")))</f>
        <v/>
      </c>
    </row>
    <row r="267" spans="6:18" x14ac:dyDescent="0.25">
      <c r="F267" s="51" t="str">
        <f>IF(D267="","",IFERROR(VLOOKUP(D267,'Tabelas auxiliares'!$A$3:$B$61,2,FALSE),"DESCENTRALIZAÇÃO"))</f>
        <v/>
      </c>
      <c r="G267" s="51" t="str">
        <f>IFERROR(VLOOKUP($B267,'Tabelas auxiliares'!$A$65:$C$102,2,FALSE),"")</f>
        <v/>
      </c>
      <c r="H267" s="51" t="str">
        <f>IFERROR(VLOOKUP($B267,'Tabelas auxiliares'!$A$65:$C$102,3,FALSE),"")</f>
        <v/>
      </c>
      <c r="P267" s="51" t="str">
        <f t="shared" si="5"/>
        <v/>
      </c>
      <c r="Q267" s="51" t="str">
        <f>IFERROR(VLOOKUP(O267,'Tabelas auxiliares'!$A$224:$E$233,5,FALSE),"")</f>
        <v/>
      </c>
      <c r="R267" s="51" t="str">
        <f>IF(Q267&lt;&gt;"",Q267,IF(P267='Tabelas auxiliares'!$A$237,"CUSTEIO",IF(P267='Tabelas auxiliares'!$A$236,"INVESTIMENTO","")))</f>
        <v/>
      </c>
    </row>
    <row r="268" spans="6:18" x14ac:dyDescent="0.25">
      <c r="F268" s="51" t="str">
        <f>IF(D268="","",IFERROR(VLOOKUP(D268,'Tabelas auxiliares'!$A$3:$B$61,2,FALSE),"DESCENTRALIZAÇÃO"))</f>
        <v/>
      </c>
      <c r="G268" s="51" t="str">
        <f>IFERROR(VLOOKUP($B268,'Tabelas auxiliares'!$A$65:$C$102,2,FALSE),"")</f>
        <v/>
      </c>
      <c r="H268" s="51" t="str">
        <f>IFERROR(VLOOKUP($B268,'Tabelas auxiliares'!$A$65:$C$102,3,FALSE),"")</f>
        <v/>
      </c>
      <c r="P268" s="51" t="str">
        <f t="shared" si="5"/>
        <v/>
      </c>
      <c r="Q268" s="51" t="str">
        <f>IFERROR(VLOOKUP(O268,'Tabelas auxiliares'!$A$224:$E$233,5,FALSE),"")</f>
        <v/>
      </c>
      <c r="R268" s="51" t="str">
        <f>IF(Q268&lt;&gt;"",Q268,IF(P268='Tabelas auxiliares'!$A$237,"CUSTEIO",IF(P268='Tabelas auxiliares'!$A$236,"INVESTIMENTO","")))</f>
        <v/>
      </c>
    </row>
    <row r="269" spans="6:18" x14ac:dyDescent="0.25">
      <c r="F269" s="51" t="str">
        <f>IF(D269="","",IFERROR(VLOOKUP(D269,'Tabelas auxiliares'!$A$3:$B$61,2,FALSE),"DESCENTRALIZAÇÃO"))</f>
        <v/>
      </c>
      <c r="G269" s="51" t="str">
        <f>IFERROR(VLOOKUP($B269,'Tabelas auxiliares'!$A$65:$C$102,2,FALSE),"")</f>
        <v/>
      </c>
      <c r="H269" s="51" t="str">
        <f>IFERROR(VLOOKUP($B269,'Tabelas auxiliares'!$A$65:$C$102,3,FALSE),"")</f>
        <v/>
      </c>
      <c r="P269" s="51" t="str">
        <f t="shared" si="5"/>
        <v/>
      </c>
      <c r="Q269" s="51" t="str">
        <f>IFERROR(VLOOKUP(O269,'Tabelas auxiliares'!$A$224:$E$233,5,FALSE),"")</f>
        <v/>
      </c>
      <c r="R269" s="51" t="str">
        <f>IF(Q269&lt;&gt;"",Q269,IF(P269='Tabelas auxiliares'!$A$237,"CUSTEIO",IF(P269='Tabelas auxiliares'!$A$236,"INVESTIMENTO","")))</f>
        <v/>
      </c>
    </row>
    <row r="270" spans="6:18" x14ac:dyDescent="0.25">
      <c r="F270" s="51" t="str">
        <f>IF(D270="","",IFERROR(VLOOKUP(D270,'Tabelas auxiliares'!$A$3:$B$61,2,FALSE),"DESCENTRALIZAÇÃO"))</f>
        <v/>
      </c>
      <c r="G270" s="51" t="str">
        <f>IFERROR(VLOOKUP($B270,'Tabelas auxiliares'!$A$65:$C$102,2,FALSE),"")</f>
        <v/>
      </c>
      <c r="H270" s="51" t="str">
        <f>IFERROR(VLOOKUP($B270,'Tabelas auxiliares'!$A$65:$C$102,3,FALSE),"")</f>
        <v/>
      </c>
      <c r="P270" s="51" t="str">
        <f t="shared" si="5"/>
        <v/>
      </c>
      <c r="Q270" s="51" t="str">
        <f>IFERROR(VLOOKUP(O270,'Tabelas auxiliares'!$A$224:$E$233,5,FALSE),"")</f>
        <v/>
      </c>
      <c r="R270" s="51" t="str">
        <f>IF(Q270&lt;&gt;"",Q270,IF(P270='Tabelas auxiliares'!$A$237,"CUSTEIO",IF(P270='Tabelas auxiliares'!$A$236,"INVESTIMENTO","")))</f>
        <v/>
      </c>
    </row>
    <row r="271" spans="6:18" x14ac:dyDescent="0.25">
      <c r="F271" s="51" t="str">
        <f>IF(D271="","",IFERROR(VLOOKUP(D271,'Tabelas auxiliares'!$A$3:$B$61,2,FALSE),"DESCENTRALIZAÇÃO"))</f>
        <v/>
      </c>
      <c r="G271" s="51" t="str">
        <f>IFERROR(VLOOKUP($B271,'Tabelas auxiliares'!$A$65:$C$102,2,FALSE),"")</f>
        <v/>
      </c>
      <c r="H271" s="51" t="str">
        <f>IFERROR(VLOOKUP($B271,'Tabelas auxiliares'!$A$65:$C$102,3,FALSE),"")</f>
        <v/>
      </c>
      <c r="P271" s="51" t="str">
        <f t="shared" si="5"/>
        <v/>
      </c>
      <c r="Q271" s="51" t="str">
        <f>IFERROR(VLOOKUP(O271,'Tabelas auxiliares'!$A$224:$E$233,5,FALSE),"")</f>
        <v/>
      </c>
      <c r="R271" s="51" t="str">
        <f>IF(Q271&lt;&gt;"",Q271,IF(P271='Tabelas auxiliares'!$A$237,"CUSTEIO",IF(P271='Tabelas auxiliares'!$A$236,"INVESTIMENTO","")))</f>
        <v/>
      </c>
    </row>
    <row r="272" spans="6:18" x14ac:dyDescent="0.25">
      <c r="F272" s="51" t="str">
        <f>IF(D272="","",IFERROR(VLOOKUP(D272,'Tabelas auxiliares'!$A$3:$B$61,2,FALSE),"DESCENTRALIZAÇÃO"))</f>
        <v/>
      </c>
      <c r="G272" s="51" t="str">
        <f>IFERROR(VLOOKUP($B272,'Tabelas auxiliares'!$A$65:$C$102,2,FALSE),"")</f>
        <v/>
      </c>
      <c r="H272" s="51" t="str">
        <f>IFERROR(VLOOKUP($B272,'Tabelas auxiliares'!$A$65:$C$102,3,FALSE),"")</f>
        <v/>
      </c>
      <c r="P272" s="51" t="str">
        <f t="shared" si="5"/>
        <v/>
      </c>
      <c r="Q272" s="51" t="str">
        <f>IFERROR(VLOOKUP(O272,'Tabelas auxiliares'!$A$224:$E$233,5,FALSE),"")</f>
        <v/>
      </c>
      <c r="R272" s="51" t="str">
        <f>IF(Q272&lt;&gt;"",Q272,IF(P272='Tabelas auxiliares'!$A$237,"CUSTEIO",IF(P272='Tabelas auxiliares'!$A$236,"INVESTIMENTO","")))</f>
        <v/>
      </c>
    </row>
    <row r="273" spans="6:18" x14ac:dyDescent="0.25">
      <c r="F273" s="51" t="str">
        <f>IF(D273="","",IFERROR(VLOOKUP(D273,'Tabelas auxiliares'!$A$3:$B$61,2,FALSE),"DESCENTRALIZAÇÃO"))</f>
        <v/>
      </c>
      <c r="G273" s="51" t="str">
        <f>IFERROR(VLOOKUP($B273,'Tabelas auxiliares'!$A$65:$C$102,2,FALSE),"")</f>
        <v/>
      </c>
      <c r="H273" s="51" t="str">
        <f>IFERROR(VLOOKUP($B273,'Tabelas auxiliares'!$A$65:$C$102,3,FALSE),"")</f>
        <v/>
      </c>
      <c r="P273" s="51" t="str">
        <f t="shared" si="5"/>
        <v/>
      </c>
      <c r="Q273" s="51" t="str">
        <f>IFERROR(VLOOKUP(O273,'Tabelas auxiliares'!$A$224:$E$233,5,FALSE),"")</f>
        <v/>
      </c>
      <c r="R273" s="51" t="str">
        <f>IF(Q273&lt;&gt;"",Q273,IF(P273='Tabelas auxiliares'!$A$237,"CUSTEIO",IF(P273='Tabelas auxiliares'!$A$236,"INVESTIMENTO","")))</f>
        <v/>
      </c>
    </row>
    <row r="274" spans="6:18" x14ac:dyDescent="0.25">
      <c r="F274" s="51" t="str">
        <f>IF(D274="","",IFERROR(VLOOKUP(D274,'Tabelas auxiliares'!$A$3:$B$61,2,FALSE),"DESCENTRALIZAÇÃO"))</f>
        <v/>
      </c>
      <c r="G274" s="51" t="str">
        <f>IFERROR(VLOOKUP($B274,'Tabelas auxiliares'!$A$65:$C$102,2,FALSE),"")</f>
        <v/>
      </c>
      <c r="H274" s="51" t="str">
        <f>IFERROR(VLOOKUP($B274,'Tabelas auxiliares'!$A$65:$C$102,3,FALSE),"")</f>
        <v/>
      </c>
      <c r="P274" s="51" t="str">
        <f t="shared" si="5"/>
        <v/>
      </c>
      <c r="Q274" s="51" t="str">
        <f>IFERROR(VLOOKUP(O274,'Tabelas auxiliares'!$A$224:$E$233,5,FALSE),"")</f>
        <v/>
      </c>
      <c r="R274" s="51" t="str">
        <f>IF(Q274&lt;&gt;"",Q274,IF(P274='Tabelas auxiliares'!$A$237,"CUSTEIO",IF(P274='Tabelas auxiliares'!$A$236,"INVESTIMENTO","")))</f>
        <v/>
      </c>
    </row>
    <row r="275" spans="6:18" x14ac:dyDescent="0.25">
      <c r="F275" s="51" t="str">
        <f>IF(D275="","",IFERROR(VLOOKUP(D275,'Tabelas auxiliares'!$A$3:$B$61,2,FALSE),"DESCENTRALIZAÇÃO"))</f>
        <v/>
      </c>
      <c r="G275" s="51" t="str">
        <f>IFERROR(VLOOKUP($B275,'Tabelas auxiliares'!$A$65:$C$102,2,FALSE),"")</f>
        <v/>
      </c>
      <c r="H275" s="51" t="str">
        <f>IFERROR(VLOOKUP($B275,'Tabelas auxiliares'!$A$65:$C$102,3,FALSE),"")</f>
        <v/>
      </c>
      <c r="P275" s="51" t="str">
        <f t="shared" si="5"/>
        <v/>
      </c>
      <c r="Q275" s="51" t="str">
        <f>IFERROR(VLOOKUP(O275,'Tabelas auxiliares'!$A$224:$E$233,5,FALSE),"")</f>
        <v/>
      </c>
      <c r="R275" s="51" t="str">
        <f>IF(Q275&lt;&gt;"",Q275,IF(P275='Tabelas auxiliares'!$A$237,"CUSTEIO",IF(P275='Tabelas auxiliares'!$A$236,"INVESTIMENTO","")))</f>
        <v/>
      </c>
    </row>
    <row r="276" spans="6:18" x14ac:dyDescent="0.25">
      <c r="F276" s="51" t="str">
        <f>IF(D276="","",IFERROR(VLOOKUP(D276,'Tabelas auxiliares'!$A$3:$B$61,2,FALSE),"DESCENTRALIZAÇÃO"))</f>
        <v/>
      </c>
      <c r="G276" s="51" t="str">
        <f>IFERROR(VLOOKUP($B276,'Tabelas auxiliares'!$A$65:$C$102,2,FALSE),"")</f>
        <v/>
      </c>
      <c r="H276" s="51" t="str">
        <f>IFERROR(VLOOKUP($B276,'Tabelas auxiliares'!$A$65:$C$102,3,FALSE),"")</f>
        <v/>
      </c>
      <c r="P276" s="51" t="str">
        <f t="shared" si="5"/>
        <v/>
      </c>
      <c r="Q276" s="51" t="str">
        <f>IFERROR(VLOOKUP(O276,'Tabelas auxiliares'!$A$224:$E$233,5,FALSE),"")</f>
        <v/>
      </c>
      <c r="R276" s="51" t="str">
        <f>IF(Q276&lt;&gt;"",Q276,IF(P276='Tabelas auxiliares'!$A$237,"CUSTEIO",IF(P276='Tabelas auxiliares'!$A$236,"INVESTIMENTO","")))</f>
        <v/>
      </c>
    </row>
    <row r="277" spans="6:18" x14ac:dyDescent="0.25">
      <c r="F277" s="51" t="str">
        <f>IF(D277="","",IFERROR(VLOOKUP(D277,'Tabelas auxiliares'!$A$3:$B$61,2,FALSE),"DESCENTRALIZAÇÃO"))</f>
        <v/>
      </c>
      <c r="G277" s="51" t="str">
        <f>IFERROR(VLOOKUP($B277,'Tabelas auxiliares'!$A$65:$C$102,2,FALSE),"")</f>
        <v/>
      </c>
      <c r="H277" s="51" t="str">
        <f>IFERROR(VLOOKUP($B277,'Tabelas auxiliares'!$A$65:$C$102,3,FALSE),"")</f>
        <v/>
      </c>
      <c r="P277" s="51" t="str">
        <f t="shared" si="5"/>
        <v/>
      </c>
      <c r="Q277" s="51" t="str">
        <f>IFERROR(VLOOKUP(O277,'Tabelas auxiliares'!$A$224:$E$233,5,FALSE),"")</f>
        <v/>
      </c>
      <c r="R277" s="51" t="str">
        <f>IF(Q277&lt;&gt;"",Q277,IF(P277='Tabelas auxiliares'!$A$237,"CUSTEIO",IF(P277='Tabelas auxiliares'!$A$236,"INVESTIMENTO","")))</f>
        <v/>
      </c>
    </row>
    <row r="278" spans="6:18" x14ac:dyDescent="0.25">
      <c r="F278" s="51" t="str">
        <f>IF(D278="","",IFERROR(VLOOKUP(D278,'Tabelas auxiliares'!$A$3:$B$61,2,FALSE),"DESCENTRALIZAÇÃO"))</f>
        <v/>
      </c>
      <c r="G278" s="51" t="str">
        <f>IFERROR(VLOOKUP($B278,'Tabelas auxiliares'!$A$65:$C$102,2,FALSE),"")</f>
        <v/>
      </c>
      <c r="H278" s="51" t="str">
        <f>IFERROR(VLOOKUP($B278,'Tabelas auxiliares'!$A$65:$C$102,3,FALSE),"")</f>
        <v/>
      </c>
      <c r="P278" s="51" t="str">
        <f t="shared" si="5"/>
        <v/>
      </c>
      <c r="Q278" s="51" t="str">
        <f>IFERROR(VLOOKUP(O278,'Tabelas auxiliares'!$A$224:$E$233,5,FALSE),"")</f>
        <v/>
      </c>
      <c r="R278" s="51" t="str">
        <f>IF(Q278&lt;&gt;"",Q278,IF(P278='Tabelas auxiliares'!$A$237,"CUSTEIO",IF(P278='Tabelas auxiliares'!$A$236,"INVESTIMENTO","")))</f>
        <v/>
      </c>
    </row>
    <row r="279" spans="6:18" x14ac:dyDescent="0.25">
      <c r="F279" s="51" t="str">
        <f>IF(D279="","",IFERROR(VLOOKUP(D279,'Tabelas auxiliares'!$A$3:$B$61,2,FALSE),"DESCENTRALIZAÇÃO"))</f>
        <v/>
      </c>
      <c r="G279" s="51" t="str">
        <f>IFERROR(VLOOKUP($B279,'Tabelas auxiliares'!$A$65:$C$102,2,FALSE),"")</f>
        <v/>
      </c>
      <c r="H279" s="51" t="str">
        <f>IFERROR(VLOOKUP($B279,'Tabelas auxiliares'!$A$65:$C$102,3,FALSE),"")</f>
        <v/>
      </c>
      <c r="P279" s="51" t="str">
        <f t="shared" si="5"/>
        <v/>
      </c>
      <c r="Q279" s="51" t="str">
        <f>IFERROR(VLOOKUP(O279,'Tabelas auxiliares'!$A$224:$E$233,5,FALSE),"")</f>
        <v/>
      </c>
      <c r="R279" s="51" t="str">
        <f>IF(Q279&lt;&gt;"",Q279,IF(P279='Tabelas auxiliares'!$A$237,"CUSTEIO",IF(P279='Tabelas auxiliares'!$A$236,"INVESTIMENTO","")))</f>
        <v/>
      </c>
    </row>
    <row r="280" spans="6:18" x14ac:dyDescent="0.25">
      <c r="F280" s="51" t="str">
        <f>IF(D280="","",IFERROR(VLOOKUP(D280,'Tabelas auxiliares'!$A$3:$B$61,2,FALSE),"DESCENTRALIZAÇÃO"))</f>
        <v/>
      </c>
      <c r="G280" s="51" t="str">
        <f>IFERROR(VLOOKUP($B280,'Tabelas auxiliares'!$A$65:$C$102,2,FALSE),"")</f>
        <v/>
      </c>
      <c r="H280" s="51" t="str">
        <f>IFERROR(VLOOKUP($B280,'Tabelas auxiliares'!$A$65:$C$102,3,FALSE),"")</f>
        <v/>
      </c>
      <c r="P280" s="51" t="str">
        <f t="shared" si="5"/>
        <v/>
      </c>
      <c r="Q280" s="51" t="str">
        <f>IFERROR(VLOOKUP(O280,'Tabelas auxiliares'!$A$224:$E$233,5,FALSE),"")</f>
        <v/>
      </c>
      <c r="R280" s="51" t="str">
        <f>IF(Q280&lt;&gt;"",Q280,IF(P280='Tabelas auxiliares'!$A$237,"CUSTEIO",IF(P280='Tabelas auxiliares'!$A$236,"INVESTIMENTO","")))</f>
        <v/>
      </c>
    </row>
    <row r="281" spans="6:18" x14ac:dyDescent="0.25">
      <c r="F281" s="51" t="str">
        <f>IF(D281="","",IFERROR(VLOOKUP(D281,'Tabelas auxiliares'!$A$3:$B$61,2,FALSE),"DESCENTRALIZAÇÃO"))</f>
        <v/>
      </c>
      <c r="G281" s="51" t="str">
        <f>IFERROR(VLOOKUP($B281,'Tabelas auxiliares'!$A$65:$C$102,2,FALSE),"")</f>
        <v/>
      </c>
      <c r="H281" s="51" t="str">
        <f>IFERROR(VLOOKUP($B281,'Tabelas auxiliares'!$A$65:$C$102,3,FALSE),"")</f>
        <v/>
      </c>
      <c r="P281" s="51" t="str">
        <f t="shared" si="5"/>
        <v/>
      </c>
      <c r="Q281" s="51" t="str">
        <f>IFERROR(VLOOKUP(O281,'Tabelas auxiliares'!$A$224:$E$233,5,FALSE),"")</f>
        <v/>
      </c>
      <c r="R281" s="51" t="str">
        <f>IF(Q281&lt;&gt;"",Q281,IF(P281='Tabelas auxiliares'!$A$237,"CUSTEIO",IF(P281='Tabelas auxiliares'!$A$236,"INVESTIMENTO","")))</f>
        <v/>
      </c>
    </row>
    <row r="282" spans="6:18" x14ac:dyDescent="0.25">
      <c r="F282" s="51" t="str">
        <f>IF(D282="","",IFERROR(VLOOKUP(D282,'Tabelas auxiliares'!$A$3:$B$61,2,FALSE),"DESCENTRALIZAÇÃO"))</f>
        <v/>
      </c>
      <c r="G282" s="51" t="str">
        <f>IFERROR(VLOOKUP($B282,'Tabelas auxiliares'!$A$65:$C$102,2,FALSE),"")</f>
        <v/>
      </c>
      <c r="H282" s="51" t="str">
        <f>IFERROR(VLOOKUP($B282,'Tabelas auxiliares'!$A$65:$C$102,3,FALSE),"")</f>
        <v/>
      </c>
      <c r="P282" s="51" t="str">
        <f t="shared" si="5"/>
        <v/>
      </c>
      <c r="Q282" s="51" t="str">
        <f>IFERROR(VLOOKUP(O282,'Tabelas auxiliares'!$A$224:$E$233,5,FALSE),"")</f>
        <v/>
      </c>
      <c r="R282" s="51" t="str">
        <f>IF(Q282&lt;&gt;"",Q282,IF(P282='Tabelas auxiliares'!$A$237,"CUSTEIO",IF(P282='Tabelas auxiliares'!$A$236,"INVESTIMENTO","")))</f>
        <v/>
      </c>
    </row>
    <row r="283" spans="6:18" x14ac:dyDescent="0.25">
      <c r="F283" s="51" t="str">
        <f>IF(D283="","",IFERROR(VLOOKUP(D283,'Tabelas auxiliares'!$A$3:$B$61,2,FALSE),"DESCENTRALIZAÇÃO"))</f>
        <v/>
      </c>
      <c r="G283" s="51" t="str">
        <f>IFERROR(VLOOKUP($B283,'Tabelas auxiliares'!$A$65:$C$102,2,FALSE),"")</f>
        <v/>
      </c>
      <c r="H283" s="51" t="str">
        <f>IFERROR(VLOOKUP($B283,'Tabelas auxiliares'!$A$65:$C$102,3,FALSE),"")</f>
        <v/>
      </c>
      <c r="P283" s="51" t="str">
        <f t="shared" si="5"/>
        <v/>
      </c>
      <c r="Q283" s="51" t="str">
        <f>IFERROR(VLOOKUP(O283,'Tabelas auxiliares'!$A$224:$E$233,5,FALSE),"")</f>
        <v/>
      </c>
      <c r="R283" s="51" t="str">
        <f>IF(Q283&lt;&gt;"",Q283,IF(P283='Tabelas auxiliares'!$A$237,"CUSTEIO",IF(P283='Tabelas auxiliares'!$A$236,"INVESTIMENTO","")))</f>
        <v/>
      </c>
    </row>
    <row r="284" spans="6:18" x14ac:dyDescent="0.25">
      <c r="F284" s="51" t="str">
        <f>IF(D284="","",IFERROR(VLOOKUP(D284,'Tabelas auxiliares'!$A$3:$B$61,2,FALSE),"DESCENTRALIZAÇÃO"))</f>
        <v/>
      </c>
      <c r="G284" s="51" t="str">
        <f>IFERROR(VLOOKUP($B284,'Tabelas auxiliares'!$A$65:$C$102,2,FALSE),"")</f>
        <v/>
      </c>
      <c r="H284" s="51" t="str">
        <f>IFERROR(VLOOKUP($B284,'Tabelas auxiliares'!$A$65:$C$102,3,FALSE),"")</f>
        <v/>
      </c>
      <c r="P284" s="51" t="str">
        <f t="shared" si="5"/>
        <v/>
      </c>
      <c r="Q284" s="51" t="str">
        <f>IFERROR(VLOOKUP(O284,'Tabelas auxiliares'!$A$224:$E$233,5,FALSE),"")</f>
        <v/>
      </c>
      <c r="R284" s="51" t="str">
        <f>IF(Q284&lt;&gt;"",Q284,IF(P284='Tabelas auxiliares'!$A$237,"CUSTEIO",IF(P284='Tabelas auxiliares'!$A$236,"INVESTIMENTO","")))</f>
        <v/>
      </c>
    </row>
    <row r="285" spans="6:18" x14ac:dyDescent="0.25">
      <c r="F285" s="51" t="str">
        <f>IF(D285="","",IFERROR(VLOOKUP(D285,'Tabelas auxiliares'!$A$3:$B$61,2,FALSE),"DESCENTRALIZAÇÃO"))</f>
        <v/>
      </c>
      <c r="G285" s="51" t="str">
        <f>IFERROR(VLOOKUP($B285,'Tabelas auxiliares'!$A$65:$C$102,2,FALSE),"")</f>
        <v/>
      </c>
      <c r="H285" s="51" t="str">
        <f>IFERROR(VLOOKUP($B285,'Tabelas auxiliares'!$A$65:$C$102,3,FALSE),"")</f>
        <v/>
      </c>
      <c r="P285" s="51" t="str">
        <f t="shared" si="5"/>
        <v/>
      </c>
      <c r="Q285" s="51" t="str">
        <f>IFERROR(VLOOKUP(O285,'Tabelas auxiliares'!$A$224:$E$233,5,FALSE),"")</f>
        <v/>
      </c>
      <c r="R285" s="51" t="str">
        <f>IF(Q285&lt;&gt;"",Q285,IF(P285='Tabelas auxiliares'!$A$237,"CUSTEIO",IF(P285='Tabelas auxiliares'!$A$236,"INVESTIMENTO","")))</f>
        <v/>
      </c>
    </row>
    <row r="286" spans="6:18" x14ac:dyDescent="0.25">
      <c r="F286" s="51" t="str">
        <f>IF(D286="","",IFERROR(VLOOKUP(D286,'Tabelas auxiliares'!$A$3:$B$61,2,FALSE),"DESCENTRALIZAÇÃO"))</f>
        <v/>
      </c>
      <c r="G286" s="51" t="str">
        <f>IFERROR(VLOOKUP($B286,'Tabelas auxiliares'!$A$65:$C$102,2,FALSE),"")</f>
        <v/>
      </c>
      <c r="H286" s="51" t="str">
        <f>IFERROR(VLOOKUP($B286,'Tabelas auxiliares'!$A$65:$C$102,3,FALSE),"")</f>
        <v/>
      </c>
      <c r="P286" s="51" t="str">
        <f t="shared" si="5"/>
        <v/>
      </c>
      <c r="Q286" s="51" t="str">
        <f>IFERROR(VLOOKUP(O286,'Tabelas auxiliares'!$A$224:$E$233,5,FALSE),"")</f>
        <v/>
      </c>
      <c r="R286" s="51" t="str">
        <f>IF(Q286&lt;&gt;"",Q286,IF(P286='Tabelas auxiliares'!$A$237,"CUSTEIO",IF(P286='Tabelas auxiliares'!$A$236,"INVESTIMENTO","")))</f>
        <v/>
      </c>
    </row>
    <row r="287" spans="6:18" x14ac:dyDescent="0.25">
      <c r="F287" s="51" t="str">
        <f>IF(D287="","",IFERROR(VLOOKUP(D287,'Tabelas auxiliares'!$A$3:$B$61,2,FALSE),"DESCENTRALIZAÇÃO"))</f>
        <v/>
      </c>
      <c r="G287" s="51" t="str">
        <f>IFERROR(VLOOKUP($B287,'Tabelas auxiliares'!$A$65:$C$102,2,FALSE),"")</f>
        <v/>
      </c>
      <c r="H287" s="51" t="str">
        <f>IFERROR(VLOOKUP($B287,'Tabelas auxiliares'!$A$65:$C$102,3,FALSE),"")</f>
        <v/>
      </c>
      <c r="P287" s="51" t="str">
        <f t="shared" si="5"/>
        <v/>
      </c>
      <c r="Q287" s="51" t="str">
        <f>IFERROR(VLOOKUP(O287,'Tabelas auxiliares'!$A$224:$E$233,5,FALSE),"")</f>
        <v/>
      </c>
      <c r="R287" s="51" t="str">
        <f>IF(Q287&lt;&gt;"",Q287,IF(P287='Tabelas auxiliares'!$A$237,"CUSTEIO",IF(P287='Tabelas auxiliares'!$A$236,"INVESTIMENTO","")))</f>
        <v/>
      </c>
    </row>
    <row r="288" spans="6:18" x14ac:dyDescent="0.25">
      <c r="F288" s="51" t="str">
        <f>IF(D288="","",IFERROR(VLOOKUP(D288,'Tabelas auxiliares'!$A$3:$B$61,2,FALSE),"DESCENTRALIZAÇÃO"))</f>
        <v/>
      </c>
      <c r="G288" s="51" t="str">
        <f>IFERROR(VLOOKUP($B288,'Tabelas auxiliares'!$A$65:$C$102,2,FALSE),"")</f>
        <v/>
      </c>
      <c r="H288" s="51" t="str">
        <f>IFERROR(VLOOKUP($B288,'Tabelas auxiliares'!$A$65:$C$102,3,FALSE),"")</f>
        <v/>
      </c>
      <c r="P288" s="51" t="str">
        <f t="shared" si="5"/>
        <v/>
      </c>
      <c r="Q288" s="51" t="str">
        <f>IFERROR(VLOOKUP(O288,'Tabelas auxiliares'!$A$224:$E$233,5,FALSE),"")</f>
        <v/>
      </c>
      <c r="R288" s="51" t="str">
        <f>IF(Q288&lt;&gt;"",Q288,IF(P288='Tabelas auxiliares'!$A$237,"CUSTEIO",IF(P288='Tabelas auxiliares'!$A$236,"INVESTIMENTO","")))</f>
        <v/>
      </c>
    </row>
    <row r="289" spans="6:18" x14ac:dyDescent="0.25">
      <c r="F289" s="51" t="str">
        <f>IF(D289="","",IFERROR(VLOOKUP(D289,'Tabelas auxiliares'!$A$3:$B$61,2,FALSE),"DESCENTRALIZAÇÃO"))</f>
        <v/>
      </c>
      <c r="G289" s="51" t="str">
        <f>IFERROR(VLOOKUP($B289,'Tabelas auxiliares'!$A$65:$C$102,2,FALSE),"")</f>
        <v/>
      </c>
      <c r="H289" s="51" t="str">
        <f>IFERROR(VLOOKUP($B289,'Tabelas auxiliares'!$A$65:$C$102,3,FALSE),"")</f>
        <v/>
      </c>
      <c r="P289" s="51" t="str">
        <f t="shared" si="5"/>
        <v/>
      </c>
      <c r="Q289" s="51" t="str">
        <f>IFERROR(VLOOKUP(O289,'Tabelas auxiliares'!$A$224:$E$233,5,FALSE),"")</f>
        <v/>
      </c>
      <c r="R289" s="51" t="str">
        <f>IF(Q289&lt;&gt;"",Q289,IF(P289='Tabelas auxiliares'!$A$237,"CUSTEIO",IF(P289='Tabelas auxiliares'!$A$236,"INVESTIMENTO","")))</f>
        <v/>
      </c>
    </row>
    <row r="290" spans="6:18" x14ac:dyDescent="0.25">
      <c r="F290" s="51" t="str">
        <f>IF(D290="","",IFERROR(VLOOKUP(D290,'Tabelas auxiliares'!$A$3:$B$61,2,FALSE),"DESCENTRALIZAÇÃO"))</f>
        <v/>
      </c>
      <c r="G290" s="51" t="str">
        <f>IFERROR(VLOOKUP($B290,'Tabelas auxiliares'!$A$65:$C$102,2,FALSE),"")</f>
        <v/>
      </c>
      <c r="H290" s="51" t="str">
        <f>IFERROR(VLOOKUP($B290,'Tabelas auxiliares'!$A$65:$C$102,3,FALSE),"")</f>
        <v/>
      </c>
      <c r="P290" s="51" t="str">
        <f t="shared" si="5"/>
        <v/>
      </c>
      <c r="Q290" s="51" t="str">
        <f>IFERROR(VLOOKUP(O290,'Tabelas auxiliares'!$A$224:$E$233,5,FALSE),"")</f>
        <v/>
      </c>
      <c r="R290" s="51" t="str">
        <f>IF(Q290&lt;&gt;"",Q290,IF(P290='Tabelas auxiliares'!$A$237,"CUSTEIO",IF(P290='Tabelas auxiliares'!$A$236,"INVESTIMENTO","")))</f>
        <v/>
      </c>
    </row>
    <row r="291" spans="6:18" x14ac:dyDescent="0.25">
      <c r="F291" s="51" t="str">
        <f>IF(D291="","",IFERROR(VLOOKUP(D291,'Tabelas auxiliares'!$A$3:$B$61,2,FALSE),"DESCENTRALIZAÇÃO"))</f>
        <v/>
      </c>
      <c r="G291" s="51" t="str">
        <f>IFERROR(VLOOKUP($B291,'Tabelas auxiliares'!$A$65:$C$102,2,FALSE),"")</f>
        <v/>
      </c>
      <c r="H291" s="51" t="str">
        <f>IFERROR(VLOOKUP($B291,'Tabelas auxiliares'!$A$65:$C$102,3,FALSE),"")</f>
        <v/>
      </c>
      <c r="P291" s="51" t="str">
        <f t="shared" si="5"/>
        <v/>
      </c>
      <c r="Q291" s="51" t="str">
        <f>IFERROR(VLOOKUP(O291,'Tabelas auxiliares'!$A$224:$E$233,5,FALSE),"")</f>
        <v/>
      </c>
      <c r="R291" s="51" t="str">
        <f>IF(Q291&lt;&gt;"",Q291,IF(P291='Tabelas auxiliares'!$A$237,"CUSTEIO",IF(P291='Tabelas auxiliares'!$A$236,"INVESTIMENTO","")))</f>
        <v/>
      </c>
    </row>
    <row r="292" spans="6:18" x14ac:dyDescent="0.25">
      <c r="F292" s="51" t="str">
        <f>IF(D292="","",IFERROR(VLOOKUP(D292,'Tabelas auxiliares'!$A$3:$B$61,2,FALSE),"DESCENTRALIZAÇÃO"))</f>
        <v/>
      </c>
      <c r="G292" s="51" t="str">
        <f>IFERROR(VLOOKUP($B292,'Tabelas auxiliares'!$A$65:$C$102,2,FALSE),"")</f>
        <v/>
      </c>
      <c r="H292" s="51" t="str">
        <f>IFERROR(VLOOKUP($B292,'Tabelas auxiliares'!$A$65:$C$102,3,FALSE),"")</f>
        <v/>
      </c>
      <c r="P292" s="51" t="str">
        <f t="shared" si="5"/>
        <v/>
      </c>
      <c r="Q292" s="51" t="str">
        <f>IFERROR(VLOOKUP(O292,'Tabelas auxiliares'!$A$224:$E$233,5,FALSE),"")</f>
        <v/>
      </c>
      <c r="R292" s="51" t="str">
        <f>IF(Q292&lt;&gt;"",Q292,IF(P292='Tabelas auxiliares'!$A$237,"CUSTEIO",IF(P292='Tabelas auxiliares'!$A$236,"INVESTIMENTO","")))</f>
        <v/>
      </c>
    </row>
    <row r="293" spans="6:18" x14ac:dyDescent="0.25">
      <c r="F293" s="51" t="str">
        <f>IF(D293="","",IFERROR(VLOOKUP(D293,'Tabelas auxiliares'!$A$3:$B$61,2,FALSE),"DESCENTRALIZAÇÃO"))</f>
        <v/>
      </c>
      <c r="G293" s="51" t="str">
        <f>IFERROR(VLOOKUP($B293,'Tabelas auxiliares'!$A$65:$C$102,2,FALSE),"")</f>
        <v/>
      </c>
      <c r="H293" s="51" t="str">
        <f>IFERROR(VLOOKUP($B293,'Tabelas auxiliares'!$A$65:$C$102,3,FALSE),"")</f>
        <v/>
      </c>
      <c r="P293" s="51" t="str">
        <f t="shared" si="5"/>
        <v/>
      </c>
      <c r="Q293" s="51" t="str">
        <f>IFERROR(VLOOKUP(O293,'Tabelas auxiliares'!$A$224:$E$233,5,FALSE),"")</f>
        <v/>
      </c>
      <c r="R293" s="51" t="str">
        <f>IF(Q293&lt;&gt;"",Q293,IF(P293='Tabelas auxiliares'!$A$237,"CUSTEIO",IF(P293='Tabelas auxiliares'!$A$236,"INVESTIMENTO","")))</f>
        <v/>
      </c>
    </row>
    <row r="294" spans="6:18" x14ac:dyDescent="0.25">
      <c r="F294" s="51" t="str">
        <f>IF(D294="","",IFERROR(VLOOKUP(D294,'Tabelas auxiliares'!$A$3:$B$61,2,FALSE),"DESCENTRALIZAÇÃO"))</f>
        <v/>
      </c>
      <c r="G294" s="51" t="str">
        <f>IFERROR(VLOOKUP($B294,'Tabelas auxiliares'!$A$65:$C$102,2,FALSE),"")</f>
        <v/>
      </c>
      <c r="H294" s="51" t="str">
        <f>IFERROR(VLOOKUP($B294,'Tabelas auxiliares'!$A$65:$C$102,3,FALSE),"")</f>
        <v/>
      </c>
      <c r="P294" s="51" t="str">
        <f t="shared" si="5"/>
        <v/>
      </c>
      <c r="Q294" s="51" t="str">
        <f>IFERROR(VLOOKUP(O294,'Tabelas auxiliares'!$A$224:$E$233,5,FALSE),"")</f>
        <v/>
      </c>
      <c r="R294" s="51" t="str">
        <f>IF(Q294&lt;&gt;"",Q294,IF(P294='Tabelas auxiliares'!$A$237,"CUSTEIO",IF(P294='Tabelas auxiliares'!$A$236,"INVESTIMENTO","")))</f>
        <v/>
      </c>
    </row>
    <row r="295" spans="6:18" x14ac:dyDescent="0.25">
      <c r="F295" s="51" t="str">
        <f>IF(D295="","",IFERROR(VLOOKUP(D295,'Tabelas auxiliares'!$A$3:$B$61,2,FALSE),"DESCENTRALIZAÇÃO"))</f>
        <v/>
      </c>
      <c r="G295" s="51" t="str">
        <f>IFERROR(VLOOKUP($B295,'Tabelas auxiliares'!$A$65:$C$102,2,FALSE),"")</f>
        <v/>
      </c>
      <c r="H295" s="51" t="str">
        <f>IFERROR(VLOOKUP($B295,'Tabelas auxiliares'!$A$65:$C$102,3,FALSE),"")</f>
        <v/>
      </c>
      <c r="P295" s="51" t="str">
        <f t="shared" si="5"/>
        <v/>
      </c>
      <c r="Q295" s="51" t="str">
        <f>IFERROR(VLOOKUP(O295,'Tabelas auxiliares'!$A$224:$E$233,5,FALSE),"")</f>
        <v/>
      </c>
      <c r="R295" s="51" t="str">
        <f>IF(Q295&lt;&gt;"",Q295,IF(P295='Tabelas auxiliares'!$A$237,"CUSTEIO",IF(P295='Tabelas auxiliares'!$A$236,"INVESTIMENTO","")))</f>
        <v/>
      </c>
    </row>
    <row r="296" spans="6:18" x14ac:dyDescent="0.25">
      <c r="F296" s="51" t="str">
        <f>IF(D296="","",IFERROR(VLOOKUP(D296,'Tabelas auxiliares'!$A$3:$B$61,2,FALSE),"DESCENTRALIZAÇÃO"))</f>
        <v/>
      </c>
      <c r="G296" s="51" t="str">
        <f>IFERROR(VLOOKUP($B296,'Tabelas auxiliares'!$A$65:$C$102,2,FALSE),"")</f>
        <v/>
      </c>
      <c r="H296" s="51" t="str">
        <f>IFERROR(VLOOKUP($B296,'Tabelas auxiliares'!$A$65:$C$102,3,FALSE),"")</f>
        <v/>
      </c>
      <c r="P296" s="51" t="str">
        <f t="shared" si="5"/>
        <v/>
      </c>
      <c r="Q296" s="51" t="str">
        <f>IFERROR(VLOOKUP(O296,'Tabelas auxiliares'!$A$224:$E$233,5,FALSE),"")</f>
        <v/>
      </c>
      <c r="R296" s="51" t="str">
        <f>IF(Q296&lt;&gt;"",Q296,IF(P296='Tabelas auxiliares'!$A$237,"CUSTEIO",IF(P296='Tabelas auxiliares'!$A$236,"INVESTIMENTO","")))</f>
        <v/>
      </c>
    </row>
    <row r="297" spans="6:18" x14ac:dyDescent="0.25">
      <c r="F297" s="51" t="str">
        <f>IF(D297="","",IFERROR(VLOOKUP(D297,'Tabelas auxiliares'!$A$3:$B$61,2,FALSE),"DESCENTRALIZAÇÃO"))</f>
        <v/>
      </c>
      <c r="G297" s="51" t="str">
        <f>IFERROR(VLOOKUP($B297,'Tabelas auxiliares'!$A$65:$C$102,2,FALSE),"")</f>
        <v/>
      </c>
      <c r="H297" s="51" t="str">
        <f>IFERROR(VLOOKUP($B297,'Tabelas auxiliares'!$A$65:$C$102,3,FALSE),"")</f>
        <v/>
      </c>
      <c r="P297" s="51" t="str">
        <f t="shared" si="5"/>
        <v/>
      </c>
      <c r="Q297" s="51" t="str">
        <f>IFERROR(VLOOKUP(O297,'Tabelas auxiliares'!$A$224:$E$233,5,FALSE),"")</f>
        <v/>
      </c>
      <c r="R297" s="51" t="str">
        <f>IF(Q297&lt;&gt;"",Q297,IF(P297='Tabelas auxiliares'!$A$237,"CUSTEIO",IF(P297='Tabelas auxiliares'!$A$236,"INVESTIMENTO","")))</f>
        <v/>
      </c>
    </row>
    <row r="298" spans="6:18" x14ac:dyDescent="0.25">
      <c r="F298" s="51" t="str">
        <f>IF(D298="","",IFERROR(VLOOKUP(D298,'Tabelas auxiliares'!$A$3:$B$61,2,FALSE),"DESCENTRALIZAÇÃO"))</f>
        <v/>
      </c>
      <c r="G298" s="51" t="str">
        <f>IFERROR(VLOOKUP($B298,'Tabelas auxiliares'!$A$65:$C$102,2,FALSE),"")</f>
        <v/>
      </c>
      <c r="H298" s="51" t="str">
        <f>IFERROR(VLOOKUP($B298,'Tabelas auxiliares'!$A$65:$C$102,3,FALSE),"")</f>
        <v/>
      </c>
      <c r="P298" s="51" t="str">
        <f t="shared" si="5"/>
        <v/>
      </c>
      <c r="Q298" s="51" t="str">
        <f>IFERROR(VLOOKUP(O298,'Tabelas auxiliares'!$A$224:$E$233,5,FALSE),"")</f>
        <v/>
      </c>
      <c r="R298" s="51" t="str">
        <f>IF(Q298&lt;&gt;"",Q298,IF(P298='Tabelas auxiliares'!$A$237,"CUSTEIO",IF(P298='Tabelas auxiliares'!$A$236,"INVESTIMENTO","")))</f>
        <v/>
      </c>
    </row>
    <row r="299" spans="6:18" x14ac:dyDescent="0.25">
      <c r="F299" s="51" t="str">
        <f>IF(D299="","",IFERROR(VLOOKUP(D299,'Tabelas auxiliares'!$A$3:$B$61,2,FALSE),"DESCENTRALIZAÇÃO"))</f>
        <v/>
      </c>
      <c r="G299" s="51" t="str">
        <f>IFERROR(VLOOKUP($B299,'Tabelas auxiliares'!$A$65:$C$102,2,FALSE),"")</f>
        <v/>
      </c>
      <c r="H299" s="51" t="str">
        <f>IFERROR(VLOOKUP($B299,'Tabelas auxiliares'!$A$65:$C$102,3,FALSE),"")</f>
        <v/>
      </c>
      <c r="P299" s="51" t="str">
        <f t="shared" si="5"/>
        <v/>
      </c>
      <c r="Q299" s="51" t="str">
        <f>IFERROR(VLOOKUP(O299,'Tabelas auxiliares'!$A$224:$E$233,5,FALSE),"")</f>
        <v/>
      </c>
      <c r="R299" s="51" t="str">
        <f>IF(Q299&lt;&gt;"",Q299,IF(P299='Tabelas auxiliares'!$A$237,"CUSTEIO",IF(P299='Tabelas auxiliares'!$A$236,"INVESTIMENTO","")))</f>
        <v/>
      </c>
    </row>
    <row r="300" spans="6:18" x14ac:dyDescent="0.25">
      <c r="F300" s="51" t="str">
        <f>IF(D300="","",IFERROR(VLOOKUP(D300,'Tabelas auxiliares'!$A$3:$B$61,2,FALSE),"DESCENTRALIZAÇÃO"))</f>
        <v/>
      </c>
      <c r="G300" s="51" t="str">
        <f>IFERROR(VLOOKUP($B300,'Tabelas auxiliares'!$A$65:$C$102,2,FALSE),"")</f>
        <v/>
      </c>
      <c r="H300" s="51" t="str">
        <f>IFERROR(VLOOKUP($B300,'Tabelas auxiliares'!$A$65:$C$102,3,FALSE),"")</f>
        <v/>
      </c>
      <c r="P300" s="51" t="str">
        <f t="shared" si="5"/>
        <v/>
      </c>
      <c r="Q300" s="51" t="str">
        <f>IFERROR(VLOOKUP(O300,'Tabelas auxiliares'!$A$224:$E$233,5,FALSE),"")</f>
        <v/>
      </c>
      <c r="R300" s="51" t="str">
        <f>IF(Q300&lt;&gt;"",Q300,IF(P300='Tabelas auxiliares'!$A$237,"CUSTEIO",IF(P300='Tabelas auxiliares'!$A$236,"INVESTIMENTO","")))</f>
        <v/>
      </c>
    </row>
    <row r="301" spans="6:18" x14ac:dyDescent="0.25">
      <c r="F301" s="51" t="str">
        <f>IF(D301="","",IFERROR(VLOOKUP(D301,'Tabelas auxiliares'!$A$3:$B$61,2,FALSE),"DESCENTRALIZAÇÃO"))</f>
        <v/>
      </c>
      <c r="G301" s="51" t="str">
        <f>IFERROR(VLOOKUP($B301,'Tabelas auxiliares'!$A$65:$C$102,2,FALSE),"")</f>
        <v/>
      </c>
      <c r="H301" s="51" t="str">
        <f>IFERROR(VLOOKUP($B301,'Tabelas auxiliares'!$A$65:$C$102,3,FALSE),"")</f>
        <v/>
      </c>
      <c r="P301" s="51" t="str">
        <f t="shared" si="5"/>
        <v/>
      </c>
      <c r="Q301" s="51" t="str">
        <f>IFERROR(VLOOKUP(O301,'Tabelas auxiliares'!$A$224:$E$233,5,FALSE),"")</f>
        <v/>
      </c>
      <c r="R301" s="51" t="str">
        <f>IF(Q301&lt;&gt;"",Q301,IF(P301='Tabelas auxiliares'!$A$237,"CUSTEIO",IF(P301='Tabelas auxiliares'!$A$236,"INVESTIMENTO","")))</f>
        <v/>
      </c>
    </row>
    <row r="302" spans="6:18" x14ac:dyDescent="0.25">
      <c r="F302" s="51" t="str">
        <f>IF(D302="","",IFERROR(VLOOKUP(D302,'Tabelas auxiliares'!$A$3:$B$61,2,FALSE),"DESCENTRALIZAÇÃO"))</f>
        <v/>
      </c>
      <c r="G302" s="51" t="str">
        <f>IFERROR(VLOOKUP($B302,'Tabelas auxiliares'!$A$65:$C$102,2,FALSE),"")</f>
        <v/>
      </c>
      <c r="H302" s="51" t="str">
        <f>IFERROR(VLOOKUP($B302,'Tabelas auxiliares'!$A$65:$C$102,3,FALSE),"")</f>
        <v/>
      </c>
      <c r="P302" s="51" t="str">
        <f t="shared" si="5"/>
        <v/>
      </c>
      <c r="Q302" s="51" t="str">
        <f>IFERROR(VLOOKUP(O302,'Tabelas auxiliares'!$A$224:$E$233,5,FALSE),"")</f>
        <v/>
      </c>
      <c r="R302" s="51" t="str">
        <f>IF(Q302&lt;&gt;"",Q302,IF(P302='Tabelas auxiliares'!$A$237,"CUSTEIO",IF(P302='Tabelas auxiliares'!$A$236,"INVESTIMENTO","")))</f>
        <v/>
      </c>
    </row>
    <row r="303" spans="6:18" x14ac:dyDescent="0.25">
      <c r="F303" s="51" t="str">
        <f>IF(D303="","",IFERROR(VLOOKUP(D303,'Tabelas auxiliares'!$A$3:$B$61,2,FALSE),"DESCENTRALIZAÇÃO"))</f>
        <v/>
      </c>
      <c r="G303" s="51" t="str">
        <f>IFERROR(VLOOKUP($B303,'Tabelas auxiliares'!$A$65:$C$102,2,FALSE),"")</f>
        <v/>
      </c>
      <c r="H303" s="51" t="str">
        <f>IFERROR(VLOOKUP($B303,'Tabelas auxiliares'!$A$65:$C$102,3,FALSE),"")</f>
        <v/>
      </c>
      <c r="P303" s="51" t="str">
        <f t="shared" si="5"/>
        <v/>
      </c>
      <c r="Q303" s="51" t="str">
        <f>IFERROR(VLOOKUP(O303,'Tabelas auxiliares'!$A$224:$E$233,5,FALSE),"")</f>
        <v/>
      </c>
      <c r="R303" s="51" t="str">
        <f>IF(Q303&lt;&gt;"",Q303,IF(P303='Tabelas auxiliares'!$A$237,"CUSTEIO",IF(P303='Tabelas auxiliares'!$A$236,"INVESTIMENTO","")))</f>
        <v/>
      </c>
    </row>
    <row r="304" spans="6:18" x14ac:dyDescent="0.25">
      <c r="F304" s="51" t="str">
        <f>IF(D304="","",IFERROR(VLOOKUP(D304,'Tabelas auxiliares'!$A$3:$B$61,2,FALSE),"DESCENTRALIZAÇÃO"))</f>
        <v/>
      </c>
      <c r="G304" s="51" t="str">
        <f>IFERROR(VLOOKUP($B304,'Tabelas auxiliares'!$A$65:$C$102,2,FALSE),"")</f>
        <v/>
      </c>
      <c r="H304" s="51" t="str">
        <f>IFERROR(VLOOKUP($B304,'Tabelas auxiliares'!$A$65:$C$102,3,FALSE),"")</f>
        <v/>
      </c>
      <c r="P304" s="51" t="str">
        <f t="shared" si="5"/>
        <v/>
      </c>
      <c r="Q304" s="51" t="str">
        <f>IFERROR(VLOOKUP(O304,'Tabelas auxiliares'!$A$224:$E$233,5,FALSE),"")</f>
        <v/>
      </c>
      <c r="R304" s="51" t="str">
        <f>IF(Q304&lt;&gt;"",Q304,IF(P304='Tabelas auxiliares'!$A$237,"CUSTEIO",IF(P304='Tabelas auxiliares'!$A$236,"INVESTIMENTO","")))</f>
        <v/>
      </c>
    </row>
    <row r="305" spans="6:18" x14ac:dyDescent="0.25">
      <c r="F305" s="51" t="str">
        <f>IF(D305="","",IFERROR(VLOOKUP(D305,'Tabelas auxiliares'!$A$3:$B$61,2,FALSE),"DESCENTRALIZAÇÃO"))</f>
        <v/>
      </c>
      <c r="G305" s="51" t="str">
        <f>IFERROR(VLOOKUP($B305,'Tabelas auxiliares'!$A$65:$C$102,2,FALSE),"")</f>
        <v/>
      </c>
      <c r="H305" s="51" t="str">
        <f>IFERROR(VLOOKUP($B305,'Tabelas auxiliares'!$A$65:$C$102,3,FALSE),"")</f>
        <v/>
      </c>
      <c r="P305" s="51" t="str">
        <f t="shared" si="5"/>
        <v/>
      </c>
      <c r="Q305" s="51" t="str">
        <f>IFERROR(VLOOKUP(O305,'Tabelas auxiliares'!$A$224:$E$233,5,FALSE),"")</f>
        <v/>
      </c>
      <c r="R305" s="51" t="str">
        <f>IF(Q305&lt;&gt;"",Q305,IF(P305='Tabelas auxiliares'!$A$237,"CUSTEIO",IF(P305='Tabelas auxiliares'!$A$236,"INVESTIMENTO","")))</f>
        <v/>
      </c>
    </row>
    <row r="306" spans="6:18" x14ac:dyDescent="0.25">
      <c r="F306" s="51" t="str">
        <f>IF(D306="","",IFERROR(VLOOKUP(D306,'Tabelas auxiliares'!$A$3:$B$61,2,FALSE),"DESCENTRALIZAÇÃO"))</f>
        <v/>
      </c>
      <c r="G306" s="51" t="str">
        <f>IFERROR(VLOOKUP($B306,'Tabelas auxiliares'!$A$65:$C$102,2,FALSE),"")</f>
        <v/>
      </c>
      <c r="H306" s="51" t="str">
        <f>IFERROR(VLOOKUP($B306,'Tabelas auxiliares'!$A$65:$C$102,3,FALSE),"")</f>
        <v/>
      </c>
      <c r="P306" s="51" t="str">
        <f t="shared" si="5"/>
        <v/>
      </c>
      <c r="Q306" s="51" t="str">
        <f>IFERROR(VLOOKUP(O306,'Tabelas auxiliares'!$A$224:$E$233,5,FALSE),"")</f>
        <v/>
      </c>
      <c r="R306" s="51" t="str">
        <f>IF(Q306&lt;&gt;"",Q306,IF(P306='Tabelas auxiliares'!$A$237,"CUSTEIO",IF(P306='Tabelas auxiliares'!$A$236,"INVESTIMENTO","")))</f>
        <v/>
      </c>
    </row>
    <row r="307" spans="6:18" x14ac:dyDescent="0.25">
      <c r="F307" s="51" t="str">
        <f>IF(D307="","",IFERROR(VLOOKUP(D307,'Tabelas auxiliares'!$A$3:$B$61,2,FALSE),"DESCENTRALIZAÇÃO"))</f>
        <v/>
      </c>
      <c r="G307" s="51" t="str">
        <f>IFERROR(VLOOKUP($B307,'Tabelas auxiliares'!$A$65:$C$102,2,FALSE),"")</f>
        <v/>
      </c>
      <c r="H307" s="51" t="str">
        <f>IFERROR(VLOOKUP($B307,'Tabelas auxiliares'!$A$65:$C$102,3,FALSE),"")</f>
        <v/>
      </c>
      <c r="P307" s="51" t="str">
        <f t="shared" si="5"/>
        <v/>
      </c>
      <c r="Q307" s="51" t="str">
        <f>IFERROR(VLOOKUP(O307,'Tabelas auxiliares'!$A$224:$E$233,5,FALSE),"")</f>
        <v/>
      </c>
      <c r="R307" s="51" t="str">
        <f>IF(Q307&lt;&gt;"",Q307,IF(P307='Tabelas auxiliares'!$A$237,"CUSTEIO",IF(P307='Tabelas auxiliares'!$A$236,"INVESTIMENTO","")))</f>
        <v/>
      </c>
    </row>
    <row r="308" spans="6:18" x14ac:dyDescent="0.25">
      <c r="F308" s="51" t="str">
        <f>IF(D308="","",IFERROR(VLOOKUP(D308,'Tabelas auxiliares'!$A$3:$B$61,2,FALSE),"DESCENTRALIZAÇÃO"))</f>
        <v/>
      </c>
      <c r="G308" s="51" t="str">
        <f>IFERROR(VLOOKUP($B308,'Tabelas auxiliares'!$A$65:$C$102,2,FALSE),"")</f>
        <v/>
      </c>
      <c r="H308" s="51" t="str">
        <f>IFERROR(VLOOKUP($B308,'Tabelas auxiliares'!$A$65:$C$102,3,FALSE),"")</f>
        <v/>
      </c>
      <c r="P308" s="51" t="str">
        <f t="shared" si="5"/>
        <v/>
      </c>
      <c r="Q308" s="51" t="str">
        <f>IFERROR(VLOOKUP(O308,'Tabelas auxiliares'!$A$224:$E$233,5,FALSE),"")</f>
        <v/>
      </c>
      <c r="R308" s="51" t="str">
        <f>IF(Q308&lt;&gt;"",Q308,IF(P308='Tabelas auxiliares'!$A$237,"CUSTEIO",IF(P308='Tabelas auxiliares'!$A$236,"INVESTIMENTO","")))</f>
        <v/>
      </c>
    </row>
    <row r="309" spans="6:18" x14ac:dyDescent="0.25">
      <c r="F309" s="51" t="str">
        <f>IF(D309="","",IFERROR(VLOOKUP(D309,'Tabelas auxiliares'!$A$3:$B$61,2,FALSE),"DESCENTRALIZAÇÃO"))</f>
        <v/>
      </c>
      <c r="G309" s="51" t="str">
        <f>IFERROR(VLOOKUP($B309,'Tabelas auxiliares'!$A$65:$C$102,2,FALSE),"")</f>
        <v/>
      </c>
      <c r="H309" s="51" t="str">
        <f>IFERROR(VLOOKUP($B309,'Tabelas auxiliares'!$A$65:$C$102,3,FALSE),"")</f>
        <v/>
      </c>
      <c r="P309" s="51" t="str">
        <f t="shared" si="5"/>
        <v/>
      </c>
      <c r="Q309" s="51" t="str">
        <f>IFERROR(VLOOKUP(O309,'Tabelas auxiliares'!$A$224:$E$233,5,FALSE),"")</f>
        <v/>
      </c>
      <c r="R309" s="51" t="str">
        <f>IF(Q309&lt;&gt;"",Q309,IF(P309='Tabelas auxiliares'!$A$237,"CUSTEIO",IF(P309='Tabelas auxiliares'!$A$236,"INVESTIMENTO","")))</f>
        <v/>
      </c>
    </row>
    <row r="310" spans="6:18" x14ac:dyDescent="0.25">
      <c r="F310" s="51" t="str">
        <f>IF(D310="","",IFERROR(VLOOKUP(D310,'Tabelas auxiliares'!$A$3:$B$61,2,FALSE),"DESCENTRALIZAÇÃO"))</f>
        <v/>
      </c>
      <c r="G310" s="51" t="str">
        <f>IFERROR(VLOOKUP($B310,'Tabelas auxiliares'!$A$65:$C$102,2,FALSE),"")</f>
        <v/>
      </c>
      <c r="H310" s="51" t="str">
        <f>IFERROR(VLOOKUP($B310,'Tabelas auxiliares'!$A$65:$C$102,3,FALSE),"")</f>
        <v/>
      </c>
      <c r="P310" s="51" t="str">
        <f t="shared" si="5"/>
        <v/>
      </c>
      <c r="Q310" s="51" t="str">
        <f>IFERROR(VLOOKUP(O310,'Tabelas auxiliares'!$A$224:$E$233,5,FALSE),"")</f>
        <v/>
      </c>
      <c r="R310" s="51" t="str">
        <f>IF(Q310&lt;&gt;"",Q310,IF(P310='Tabelas auxiliares'!$A$237,"CUSTEIO",IF(P310='Tabelas auxiliares'!$A$236,"INVESTIMENTO","")))</f>
        <v/>
      </c>
    </row>
    <row r="311" spans="6:18" x14ac:dyDescent="0.25">
      <c r="F311" s="51" t="str">
        <f>IF(D311="","",IFERROR(VLOOKUP(D311,'Tabelas auxiliares'!$A$3:$B$61,2,FALSE),"DESCENTRALIZAÇÃO"))</f>
        <v/>
      </c>
      <c r="G311" s="51" t="str">
        <f>IFERROR(VLOOKUP($B311,'Tabelas auxiliares'!$A$65:$C$102,2,FALSE),"")</f>
        <v/>
      </c>
      <c r="H311" s="51" t="str">
        <f>IFERROR(VLOOKUP($B311,'Tabelas auxiliares'!$A$65:$C$102,3,FALSE),"")</f>
        <v/>
      </c>
      <c r="P311" s="51" t="str">
        <f t="shared" si="5"/>
        <v/>
      </c>
      <c r="Q311" s="51" t="str">
        <f>IFERROR(VLOOKUP(O311,'Tabelas auxiliares'!$A$224:$E$233,5,FALSE),"")</f>
        <v/>
      </c>
      <c r="R311" s="51" t="str">
        <f>IF(Q311&lt;&gt;"",Q311,IF(P311='Tabelas auxiliares'!$A$237,"CUSTEIO",IF(P311='Tabelas auxiliares'!$A$236,"INVESTIMENTO","")))</f>
        <v/>
      </c>
    </row>
    <row r="312" spans="6:18" x14ac:dyDescent="0.25">
      <c r="F312" s="51" t="str">
        <f>IF(D312="","",IFERROR(VLOOKUP(D312,'Tabelas auxiliares'!$A$3:$B$61,2,FALSE),"DESCENTRALIZAÇÃO"))</f>
        <v/>
      </c>
      <c r="G312" s="51" t="str">
        <f>IFERROR(VLOOKUP($B312,'Tabelas auxiliares'!$A$65:$C$102,2,FALSE),"")</f>
        <v/>
      </c>
      <c r="H312" s="51" t="str">
        <f>IFERROR(VLOOKUP($B312,'Tabelas auxiliares'!$A$65:$C$102,3,FALSE),"")</f>
        <v/>
      </c>
      <c r="P312" s="51" t="str">
        <f t="shared" si="5"/>
        <v/>
      </c>
      <c r="Q312" s="51" t="str">
        <f>IFERROR(VLOOKUP(O312,'Tabelas auxiliares'!$A$224:$E$233,5,FALSE),"")</f>
        <v/>
      </c>
      <c r="R312" s="51" t="str">
        <f>IF(Q312&lt;&gt;"",Q312,IF(P312='Tabelas auxiliares'!$A$237,"CUSTEIO",IF(P312='Tabelas auxiliares'!$A$236,"INVESTIMENTO","")))</f>
        <v/>
      </c>
    </row>
    <row r="313" spans="6:18" x14ac:dyDescent="0.25">
      <c r="F313" s="51" t="str">
        <f>IF(D313="","",IFERROR(VLOOKUP(D313,'Tabelas auxiliares'!$A$3:$B$61,2,FALSE),"DESCENTRALIZAÇÃO"))</f>
        <v/>
      </c>
      <c r="G313" s="51" t="str">
        <f>IFERROR(VLOOKUP($B313,'Tabelas auxiliares'!$A$65:$C$102,2,FALSE),"")</f>
        <v/>
      </c>
      <c r="H313" s="51" t="str">
        <f>IFERROR(VLOOKUP($B313,'Tabelas auxiliares'!$A$65:$C$102,3,FALSE),"")</f>
        <v/>
      </c>
      <c r="P313" s="51" t="str">
        <f t="shared" si="5"/>
        <v/>
      </c>
      <c r="Q313" s="51" t="str">
        <f>IFERROR(VLOOKUP(O313,'Tabelas auxiliares'!$A$224:$E$233,5,FALSE),"")</f>
        <v/>
      </c>
      <c r="R313" s="51" t="str">
        <f>IF(Q313&lt;&gt;"",Q313,IF(P313='Tabelas auxiliares'!$A$237,"CUSTEIO",IF(P313='Tabelas auxiliares'!$A$236,"INVESTIMENTO","")))</f>
        <v/>
      </c>
    </row>
    <row r="314" spans="6:18" x14ac:dyDescent="0.25">
      <c r="F314" s="51" t="str">
        <f>IF(D314="","",IFERROR(VLOOKUP(D314,'Tabelas auxiliares'!$A$3:$B$61,2,FALSE),"DESCENTRALIZAÇÃO"))</f>
        <v/>
      </c>
      <c r="G314" s="51" t="str">
        <f>IFERROR(VLOOKUP($B314,'Tabelas auxiliares'!$A$65:$C$102,2,FALSE),"")</f>
        <v/>
      </c>
      <c r="H314" s="51" t="str">
        <f>IFERROR(VLOOKUP($B314,'Tabelas auxiliares'!$A$65:$C$102,3,FALSE),"")</f>
        <v/>
      </c>
      <c r="P314" s="51" t="str">
        <f t="shared" si="5"/>
        <v/>
      </c>
      <c r="Q314" s="51" t="str">
        <f>IFERROR(VLOOKUP(O314,'Tabelas auxiliares'!$A$224:$E$233,5,FALSE),"")</f>
        <v/>
      </c>
      <c r="R314" s="51" t="str">
        <f>IF(Q314&lt;&gt;"",Q314,IF(P314='Tabelas auxiliares'!$A$237,"CUSTEIO",IF(P314='Tabelas auxiliares'!$A$236,"INVESTIMENTO","")))</f>
        <v/>
      </c>
    </row>
    <row r="315" spans="6:18" x14ac:dyDescent="0.25">
      <c r="F315" s="51" t="str">
        <f>IF(D315="","",IFERROR(VLOOKUP(D315,'Tabelas auxiliares'!$A$3:$B$61,2,FALSE),"DESCENTRALIZAÇÃO"))</f>
        <v/>
      </c>
      <c r="G315" s="51" t="str">
        <f>IFERROR(VLOOKUP($B315,'Tabelas auxiliares'!$A$65:$C$102,2,FALSE),"")</f>
        <v/>
      </c>
      <c r="H315" s="51" t="str">
        <f>IFERROR(VLOOKUP($B315,'Tabelas auxiliares'!$A$65:$C$102,3,FALSE),"")</f>
        <v/>
      </c>
      <c r="P315" s="51" t="str">
        <f t="shared" si="5"/>
        <v/>
      </c>
      <c r="Q315" s="51" t="str">
        <f>IFERROR(VLOOKUP(O315,'Tabelas auxiliares'!$A$224:$E$233,5,FALSE),"")</f>
        <v/>
      </c>
      <c r="R315" s="51" t="str">
        <f>IF(Q315&lt;&gt;"",Q315,IF(P315='Tabelas auxiliares'!$A$237,"CUSTEIO",IF(P315='Tabelas auxiliares'!$A$236,"INVESTIMENTO","")))</f>
        <v/>
      </c>
    </row>
    <row r="316" spans="6:18" x14ac:dyDescent="0.25">
      <c r="F316" s="51" t="str">
        <f>IF(D316="","",IFERROR(VLOOKUP(D316,'Tabelas auxiliares'!$A$3:$B$61,2,FALSE),"DESCENTRALIZAÇÃO"))</f>
        <v/>
      </c>
      <c r="G316" s="51" t="str">
        <f>IFERROR(VLOOKUP($B316,'Tabelas auxiliares'!$A$65:$C$102,2,FALSE),"")</f>
        <v/>
      </c>
      <c r="H316" s="51" t="str">
        <f>IFERROR(VLOOKUP($B316,'Tabelas auxiliares'!$A$65:$C$102,3,FALSE),"")</f>
        <v/>
      </c>
      <c r="P316" s="51" t="str">
        <f t="shared" si="5"/>
        <v/>
      </c>
      <c r="Q316" s="51" t="str">
        <f>IFERROR(VLOOKUP(O316,'Tabelas auxiliares'!$A$224:$E$233,5,FALSE),"")</f>
        <v/>
      </c>
      <c r="R316" s="51" t="str">
        <f>IF(Q316&lt;&gt;"",Q316,IF(P316='Tabelas auxiliares'!$A$237,"CUSTEIO",IF(P316='Tabelas auxiliares'!$A$236,"INVESTIMENTO","")))</f>
        <v/>
      </c>
    </row>
    <row r="317" spans="6:18" x14ac:dyDescent="0.25">
      <c r="F317" s="51" t="str">
        <f>IF(D317="","",IFERROR(VLOOKUP(D317,'Tabelas auxiliares'!$A$3:$B$61,2,FALSE),"DESCENTRALIZAÇÃO"))</f>
        <v/>
      </c>
      <c r="G317" s="51" t="str">
        <f>IFERROR(VLOOKUP($B317,'Tabelas auxiliares'!$A$65:$C$102,2,FALSE),"")</f>
        <v/>
      </c>
      <c r="H317" s="51" t="str">
        <f>IFERROR(VLOOKUP($B317,'Tabelas auxiliares'!$A$65:$C$102,3,FALSE),"")</f>
        <v/>
      </c>
      <c r="P317" s="51" t="str">
        <f t="shared" si="5"/>
        <v/>
      </c>
      <c r="Q317" s="51" t="str">
        <f>IFERROR(VLOOKUP(O317,'Tabelas auxiliares'!$A$224:$E$233,5,FALSE),"")</f>
        <v/>
      </c>
      <c r="R317" s="51" t="str">
        <f>IF(Q317&lt;&gt;"",Q317,IF(P317='Tabelas auxiliares'!$A$237,"CUSTEIO",IF(P317='Tabelas auxiliares'!$A$236,"INVESTIMENTO","")))</f>
        <v/>
      </c>
    </row>
    <row r="318" spans="6:18" x14ac:dyDescent="0.25">
      <c r="F318" s="51" t="str">
        <f>IF(D318="","",IFERROR(VLOOKUP(D318,'Tabelas auxiliares'!$A$3:$B$61,2,FALSE),"DESCENTRALIZAÇÃO"))</f>
        <v/>
      </c>
      <c r="G318" s="51" t="str">
        <f>IFERROR(VLOOKUP($B318,'Tabelas auxiliares'!$A$65:$C$102,2,FALSE),"")</f>
        <v/>
      </c>
      <c r="H318" s="51" t="str">
        <f>IFERROR(VLOOKUP($B318,'Tabelas auxiliares'!$A$65:$C$102,3,FALSE),"")</f>
        <v/>
      </c>
      <c r="P318" s="51" t="str">
        <f t="shared" si="5"/>
        <v/>
      </c>
      <c r="Q318" s="51" t="str">
        <f>IFERROR(VLOOKUP(O318,'Tabelas auxiliares'!$A$224:$E$233,5,FALSE),"")</f>
        <v/>
      </c>
      <c r="R318" s="51" t="str">
        <f>IF(Q318&lt;&gt;"",Q318,IF(P318='Tabelas auxiliares'!$A$237,"CUSTEIO",IF(P318='Tabelas auxiliares'!$A$236,"INVESTIMENTO","")))</f>
        <v/>
      </c>
    </row>
    <row r="319" spans="6:18" x14ac:dyDescent="0.25">
      <c r="F319" s="51" t="str">
        <f>IF(D319="","",IFERROR(VLOOKUP(D319,'Tabelas auxiliares'!$A$3:$B$61,2,FALSE),"DESCENTRALIZAÇÃO"))</f>
        <v/>
      </c>
      <c r="G319" s="51" t="str">
        <f>IFERROR(VLOOKUP($B319,'Tabelas auxiliares'!$A$65:$C$102,2,FALSE),"")</f>
        <v/>
      </c>
      <c r="H319" s="51" t="str">
        <f>IFERROR(VLOOKUP($B319,'Tabelas auxiliares'!$A$65:$C$102,3,FALSE),"")</f>
        <v/>
      </c>
      <c r="P319" s="51" t="str">
        <f t="shared" si="5"/>
        <v/>
      </c>
      <c r="Q319" s="51" t="str">
        <f>IFERROR(VLOOKUP(O319,'Tabelas auxiliares'!$A$224:$E$233,5,FALSE),"")</f>
        <v/>
      </c>
      <c r="R319" s="51" t="str">
        <f>IF(Q319&lt;&gt;"",Q319,IF(P319='Tabelas auxiliares'!$A$237,"CUSTEIO",IF(P319='Tabelas auxiliares'!$A$236,"INVESTIMENTO","")))</f>
        <v/>
      </c>
    </row>
    <row r="320" spans="6:18" x14ac:dyDescent="0.25">
      <c r="F320" s="51" t="str">
        <f>IF(D320="","",IFERROR(VLOOKUP(D320,'Tabelas auxiliares'!$A$3:$B$61,2,FALSE),"DESCENTRALIZAÇÃO"))</f>
        <v/>
      </c>
      <c r="G320" s="51" t="str">
        <f>IFERROR(VLOOKUP($B320,'Tabelas auxiliares'!$A$65:$C$102,2,FALSE),"")</f>
        <v/>
      </c>
      <c r="H320" s="51" t="str">
        <f>IFERROR(VLOOKUP($B320,'Tabelas auxiliares'!$A$65:$C$102,3,FALSE),"")</f>
        <v/>
      </c>
      <c r="P320" s="51" t="str">
        <f t="shared" si="5"/>
        <v/>
      </c>
      <c r="Q320" s="51" t="str">
        <f>IFERROR(VLOOKUP(O320,'Tabelas auxiliares'!$A$224:$E$233,5,FALSE),"")</f>
        <v/>
      </c>
      <c r="R320" s="51" t="str">
        <f>IF(Q320&lt;&gt;"",Q320,IF(P320='Tabelas auxiliares'!$A$237,"CUSTEIO",IF(P320='Tabelas auxiliares'!$A$236,"INVESTIMENTO","")))</f>
        <v/>
      </c>
    </row>
  </sheetData>
  <sheetProtection algorithmName="SHA-512" hashValue="80feFT5StJbDZv70nNtPFTZTagcqExV6w2nQsKQKBh5Ik3vgC1yhPj9fSHFrGZ94xAK0SZ0FhRZ1an0X/GiWhg==" saltValue="IhzMblp22HZBYgl9og9hNA==" spinCount="100000" sheet="1" autoFilter="0"/>
  <autoFilter ref="A3:S320"/>
  <mergeCells count="2">
    <mergeCell ref="I1:I2"/>
    <mergeCell ref="A1:A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O1001"/>
  <sheetViews>
    <sheetView topLeftCell="T1" workbookViewId="0">
      <selection activeCell="AC4" sqref="AC4"/>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2.28515625" customWidth="1"/>
    <col min="18" max="18" width="13" customWidth="1"/>
    <col min="19" max="19" width="31.7109375" customWidth="1"/>
    <col min="20" max="20" width="12" customWidth="1"/>
    <col min="21" max="23" width="17.140625" customWidth="1"/>
    <col min="24" max="24" width="19.5703125" customWidth="1"/>
    <col min="25" max="26" width="18.7109375" customWidth="1"/>
    <col min="27" max="27" width="19.5703125" customWidth="1"/>
    <col min="28" max="28" width="24.5703125" customWidth="1"/>
    <col min="29" max="29" width="19" customWidth="1"/>
    <col min="30" max="16384" width="9.140625" hidden="1"/>
  </cols>
  <sheetData>
    <row r="1" spans="1:41" ht="28.5" customHeight="1" x14ac:dyDescent="0.25">
      <c r="A1" s="89" t="s">
        <v>157</v>
      </c>
      <c r="B1" s="88"/>
      <c r="C1" s="88"/>
      <c r="I1" s="90" t="s">
        <v>693</v>
      </c>
      <c r="X1" s="54"/>
    </row>
    <row r="2" spans="1:41" ht="18.75" x14ac:dyDescent="0.3">
      <c r="A2" s="89"/>
      <c r="B2" s="88"/>
      <c r="C2" s="88"/>
      <c r="I2" s="90"/>
      <c r="X2" s="54"/>
      <c r="AA2" s="55" t="s">
        <v>864</v>
      </c>
    </row>
    <row r="3" spans="1:41" s="117" customFormat="1" ht="47.25" customHeight="1" x14ac:dyDescent="0.25">
      <c r="A3" s="115" t="s">
        <v>116</v>
      </c>
      <c r="B3" s="116" t="s">
        <v>441</v>
      </c>
      <c r="C3" s="115" t="s">
        <v>440</v>
      </c>
      <c r="D3" s="116" t="s">
        <v>3</v>
      </c>
      <c r="E3" s="115" t="s">
        <v>117</v>
      </c>
      <c r="F3" s="116" t="s">
        <v>4</v>
      </c>
      <c r="G3" s="116" t="s">
        <v>442</v>
      </c>
      <c r="H3" s="116" t="s">
        <v>558</v>
      </c>
      <c r="I3" s="116" t="s">
        <v>284</v>
      </c>
      <c r="J3" s="116" t="s">
        <v>0</v>
      </c>
      <c r="K3" s="116" t="s">
        <v>164</v>
      </c>
      <c r="L3" s="116" t="s">
        <v>694</v>
      </c>
      <c r="M3" s="116" t="s">
        <v>165</v>
      </c>
      <c r="N3" s="115" t="s">
        <v>166</v>
      </c>
      <c r="O3" s="115" t="s">
        <v>167</v>
      </c>
      <c r="P3" s="115" t="s">
        <v>168</v>
      </c>
      <c r="Q3" s="115" t="s">
        <v>169</v>
      </c>
      <c r="R3" s="115" t="s">
        <v>170</v>
      </c>
      <c r="S3" s="116" t="s">
        <v>130</v>
      </c>
      <c r="T3" s="115" t="s">
        <v>171</v>
      </c>
      <c r="U3" s="115" t="s">
        <v>129</v>
      </c>
      <c r="V3" s="115" t="s">
        <v>626</v>
      </c>
      <c r="W3" s="116" t="s">
        <v>627</v>
      </c>
      <c r="X3" s="115" t="s">
        <v>152</v>
      </c>
      <c r="Y3" s="116" t="s">
        <v>153</v>
      </c>
      <c r="Z3" s="116" t="s">
        <v>406</v>
      </c>
      <c r="AA3" s="116" t="s">
        <v>281</v>
      </c>
      <c r="AB3" s="116" t="s">
        <v>282</v>
      </c>
      <c r="AC3" s="116" t="s">
        <v>283</v>
      </c>
    </row>
    <row r="4" spans="1:41" x14ac:dyDescent="0.25">
      <c r="A4" t="s">
        <v>1467</v>
      </c>
      <c r="B4" t="s">
        <v>450</v>
      </c>
      <c r="C4" t="s">
        <v>1109</v>
      </c>
      <c r="D4" t="s">
        <v>15</v>
      </c>
      <c r="E4" t="s">
        <v>117</v>
      </c>
      <c r="F4" s="51" t="str">
        <f>IFERROR(VLOOKUP(D4,'Tabelas auxiliares'!$A$3:$B$61,2,FALSE),"")</f>
        <v>PROPES - PRÓ-REITORIA DE PESQUISA / CEM</v>
      </c>
      <c r="G4" s="51" t="str">
        <f>IFERROR(VLOOKUP($B4,'Tabelas auxiliares'!$A$65:$C$102,2,FALSE),"")</f>
        <v>Assistência - Pesquisa</v>
      </c>
      <c r="H4" s="51" t="str">
        <f>IFERROR(VLOOKUP($B4,'Tabelas auxiliares'!$A$65:$C$102,3,FALSE),"")</f>
        <v>BOLSAS DE INICIACAO CIENTIFICA / BOLSAS PROJETOS DE PESQUISA E/OU EDITAIS LIGADOS A PESQUISA</v>
      </c>
      <c r="I4" t="s">
        <v>1476</v>
      </c>
      <c r="J4" t="s">
        <v>1477</v>
      </c>
      <c r="K4" t="s">
        <v>1478</v>
      </c>
      <c r="L4" t="s">
        <v>1479</v>
      </c>
      <c r="M4" t="s">
        <v>176</v>
      </c>
      <c r="N4" t="s">
        <v>177</v>
      </c>
      <c r="O4" t="s">
        <v>178</v>
      </c>
      <c r="P4" t="s">
        <v>288</v>
      </c>
      <c r="Q4" t="s">
        <v>179</v>
      </c>
      <c r="R4" t="s">
        <v>176</v>
      </c>
      <c r="S4" t="s">
        <v>120</v>
      </c>
      <c r="T4" t="s">
        <v>174</v>
      </c>
      <c r="U4" t="s">
        <v>119</v>
      </c>
      <c r="V4" t="s">
        <v>719</v>
      </c>
      <c r="W4" t="s">
        <v>628</v>
      </c>
      <c r="X4" s="51" t="str">
        <f t="shared" ref="X4:X67" si="0">LEFT(V4,1)</f>
        <v>3</v>
      </c>
      <c r="Y4" s="51" t="str">
        <f>IF(T4="","",IF(AND(T4&lt;&gt;'Tabelas auxiliares'!$B$236,T4&lt;&gt;'Tabelas auxiliares'!$B$237,T4&lt;&gt;'Tabelas auxiliares'!$C$236,T4&lt;&gt;'Tabelas auxiliares'!$C$237,T4&lt;&gt;'Tabelas auxiliares'!$D$236),"FOLHA DE PESSOAL",IF(X4='Tabelas auxiliares'!$A$237,"CUSTEIO",IF(X4='Tabelas auxiliares'!$A$236,"INVESTIMENTO","ERRO - VERIFICAR"))))</f>
        <v>CUSTEIO</v>
      </c>
      <c r="Z4" s="64">
        <f>IF(AA4+AB4+AC4&lt;&gt;0,AA4+AB4+AC4,"")</f>
        <v>25200</v>
      </c>
      <c r="AA4" s="44">
        <v>18600</v>
      </c>
      <c r="AB4" s="44">
        <v>6600</v>
      </c>
      <c r="AD4" s="73" t="s">
        <v>324</v>
      </c>
      <c r="AE4" s="73" t="s">
        <v>176</v>
      </c>
      <c r="AF4" s="73" t="s">
        <v>316</v>
      </c>
      <c r="AG4" s="73" t="s">
        <v>227</v>
      </c>
      <c r="AH4" s="73" t="s">
        <v>318</v>
      </c>
      <c r="AI4" s="73" t="s">
        <v>179</v>
      </c>
      <c r="AJ4" s="73" t="s">
        <v>176</v>
      </c>
      <c r="AK4" s="73" t="s">
        <v>120</v>
      </c>
      <c r="AL4" s="73" t="s">
        <v>174</v>
      </c>
      <c r="AM4" s="73" t="s">
        <v>806</v>
      </c>
      <c r="AN4" s="73" t="s">
        <v>719</v>
      </c>
      <c r="AO4" s="73" t="s">
        <v>628</v>
      </c>
    </row>
    <row r="5" spans="1:41" x14ac:dyDescent="0.25">
      <c r="A5" t="s">
        <v>1099</v>
      </c>
      <c r="B5" t="s">
        <v>447</v>
      </c>
      <c r="C5" t="s">
        <v>1115</v>
      </c>
      <c r="D5" t="s">
        <v>69</v>
      </c>
      <c r="E5" t="s">
        <v>117</v>
      </c>
      <c r="F5" s="51" t="str">
        <f>IFERROR(VLOOKUP(D5,'Tabelas auxiliares'!$A$3:$B$61,2,FALSE),"")</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t="s">
        <v>1480</v>
      </c>
      <c r="J5" t="s">
        <v>1481</v>
      </c>
      <c r="K5" t="s">
        <v>1482</v>
      </c>
      <c r="L5" t="s">
        <v>887</v>
      </c>
      <c r="M5" t="s">
        <v>176</v>
      </c>
      <c r="N5" t="s">
        <v>316</v>
      </c>
      <c r="O5" t="s">
        <v>227</v>
      </c>
      <c r="P5" t="s">
        <v>318</v>
      </c>
      <c r="Q5" t="s">
        <v>179</v>
      </c>
      <c r="R5" t="s">
        <v>176</v>
      </c>
      <c r="S5" t="s">
        <v>120</v>
      </c>
      <c r="T5" t="s">
        <v>174</v>
      </c>
      <c r="U5" t="s">
        <v>806</v>
      </c>
      <c r="V5" t="s">
        <v>719</v>
      </c>
      <c r="W5" t="s">
        <v>628</v>
      </c>
      <c r="X5" s="51" t="str">
        <f t="shared" si="0"/>
        <v>3</v>
      </c>
      <c r="Y5" s="51" t="str">
        <f>IF(T5="","",IF(AND(T5&lt;&gt;'Tabelas auxiliares'!$B$236,T5&lt;&gt;'Tabelas auxiliares'!$B$237,T5&lt;&gt;'Tabelas auxiliares'!$C$236,T5&lt;&gt;'Tabelas auxiliares'!$C$237,T5&lt;&gt;'Tabelas auxiliares'!$D$236),"FOLHA DE PESSOAL",IF(X5='Tabelas auxiliares'!$A$237,"CUSTEIO",IF(X5='Tabelas auxiliares'!$A$236,"INVESTIMENTO","ERRO - VERIFICAR"))))</f>
        <v>CUSTEIO</v>
      </c>
      <c r="Z5" s="64">
        <f t="shared" ref="Z5:Z68" si="1">IF(AA5+AB5+AC5&lt;&gt;0,AA5+AB5+AC5,"")</f>
        <v>25200</v>
      </c>
      <c r="AA5" s="44">
        <v>11200</v>
      </c>
      <c r="AB5" s="44">
        <v>3500</v>
      </c>
      <c r="AC5" s="44">
        <v>10500</v>
      </c>
      <c r="AD5" s="73" t="s">
        <v>414</v>
      </c>
      <c r="AE5" s="73" t="s">
        <v>176</v>
      </c>
      <c r="AF5" s="73" t="s">
        <v>316</v>
      </c>
      <c r="AG5" s="73" t="s">
        <v>178</v>
      </c>
      <c r="AH5" s="73" t="s">
        <v>317</v>
      </c>
      <c r="AI5" s="73" t="s">
        <v>179</v>
      </c>
      <c r="AJ5" s="73" t="s">
        <v>176</v>
      </c>
      <c r="AK5" s="73" t="s">
        <v>120</v>
      </c>
      <c r="AL5" s="73" t="s">
        <v>174</v>
      </c>
      <c r="AM5" s="73" t="s">
        <v>720</v>
      </c>
      <c r="AN5" s="73" t="s">
        <v>719</v>
      </c>
      <c r="AO5" s="73" t="s">
        <v>628</v>
      </c>
    </row>
    <row r="6" spans="1:41" x14ac:dyDescent="0.25">
      <c r="A6" t="s">
        <v>1099</v>
      </c>
      <c r="B6" t="s">
        <v>447</v>
      </c>
      <c r="C6" t="s">
        <v>1115</v>
      </c>
      <c r="D6" t="s">
        <v>69</v>
      </c>
      <c r="E6" t="s">
        <v>117</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t="s">
        <v>1196</v>
      </c>
      <c r="J6" t="s">
        <v>1483</v>
      </c>
      <c r="K6" t="s">
        <v>1484</v>
      </c>
      <c r="L6" t="s">
        <v>1485</v>
      </c>
      <c r="M6" t="s">
        <v>176</v>
      </c>
      <c r="N6" t="s">
        <v>177</v>
      </c>
      <c r="O6" t="s">
        <v>178</v>
      </c>
      <c r="P6" t="s">
        <v>288</v>
      </c>
      <c r="Q6" t="s">
        <v>179</v>
      </c>
      <c r="R6" t="s">
        <v>176</v>
      </c>
      <c r="S6" t="s">
        <v>1150</v>
      </c>
      <c r="T6" t="s">
        <v>174</v>
      </c>
      <c r="U6" t="s">
        <v>119</v>
      </c>
      <c r="V6" t="s">
        <v>719</v>
      </c>
      <c r="W6" t="s">
        <v>628</v>
      </c>
      <c r="X6" s="51" t="str">
        <f t="shared" si="0"/>
        <v>3</v>
      </c>
      <c r="Y6" s="51" t="str">
        <f>IF(T6="","",IF(AND(T6&lt;&gt;'Tabelas auxiliares'!$B$236,T6&lt;&gt;'Tabelas auxiliares'!$B$237,T6&lt;&gt;'Tabelas auxiliares'!$C$236,T6&lt;&gt;'Tabelas auxiliares'!$C$237,T6&lt;&gt;'Tabelas auxiliares'!$D$236),"FOLHA DE PESSOAL",IF(X6='Tabelas auxiliares'!$A$237,"CUSTEIO",IF(X6='Tabelas auxiliares'!$A$236,"INVESTIMENTO","ERRO - VERIFICAR"))))</f>
        <v>CUSTEIO</v>
      </c>
      <c r="Z6" s="64">
        <f t="shared" si="1"/>
        <v>32200</v>
      </c>
      <c r="AA6" s="44">
        <v>18200</v>
      </c>
      <c r="AB6" s="44">
        <v>14000</v>
      </c>
      <c r="AD6" s="73" t="s">
        <v>321</v>
      </c>
      <c r="AE6" s="73" t="s">
        <v>320</v>
      </c>
      <c r="AF6" s="73" t="s">
        <v>316</v>
      </c>
      <c r="AG6" s="73" t="s">
        <v>178</v>
      </c>
      <c r="AH6" s="73" t="s">
        <v>317</v>
      </c>
      <c r="AI6" s="73" t="s">
        <v>179</v>
      </c>
      <c r="AJ6" s="73" t="s">
        <v>176</v>
      </c>
      <c r="AK6" s="73" t="s">
        <v>120</v>
      </c>
      <c r="AL6" s="73" t="s">
        <v>174</v>
      </c>
      <c r="AM6" s="73" t="s">
        <v>720</v>
      </c>
      <c r="AN6" s="73" t="s">
        <v>807</v>
      </c>
      <c r="AO6" s="73" t="s">
        <v>695</v>
      </c>
    </row>
    <row r="7" spans="1:41" x14ac:dyDescent="0.25">
      <c r="A7" t="s">
        <v>1099</v>
      </c>
      <c r="B7" t="s">
        <v>447</v>
      </c>
      <c r="C7" t="s">
        <v>1115</v>
      </c>
      <c r="D7" t="s">
        <v>69</v>
      </c>
      <c r="E7" t="s">
        <v>117</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t="s">
        <v>1196</v>
      </c>
      <c r="J7" t="s">
        <v>1483</v>
      </c>
      <c r="K7" t="s">
        <v>1486</v>
      </c>
      <c r="L7" t="s">
        <v>1485</v>
      </c>
      <c r="M7" t="s">
        <v>176</v>
      </c>
      <c r="N7" t="s">
        <v>316</v>
      </c>
      <c r="O7" t="s">
        <v>227</v>
      </c>
      <c r="P7" t="s">
        <v>318</v>
      </c>
      <c r="Q7" t="s">
        <v>179</v>
      </c>
      <c r="R7" t="s">
        <v>176</v>
      </c>
      <c r="S7" t="s">
        <v>120</v>
      </c>
      <c r="T7" t="s">
        <v>174</v>
      </c>
      <c r="U7" t="s">
        <v>806</v>
      </c>
      <c r="V7" t="s">
        <v>719</v>
      </c>
      <c r="W7" t="s">
        <v>628</v>
      </c>
      <c r="X7" s="51" t="str">
        <f t="shared" si="0"/>
        <v>3</v>
      </c>
      <c r="Y7" s="51" t="str">
        <f>IF(T7="","",IF(AND(T7&lt;&gt;'Tabelas auxiliares'!$B$236,T7&lt;&gt;'Tabelas auxiliares'!$B$237,T7&lt;&gt;'Tabelas auxiliares'!$C$236,T7&lt;&gt;'Tabelas auxiliares'!$C$237,T7&lt;&gt;'Tabelas auxiliares'!$D$236),"FOLHA DE PESSOAL",IF(X7='Tabelas auxiliares'!$A$237,"CUSTEIO",IF(X7='Tabelas auxiliares'!$A$236,"INVESTIMENTO","ERRO - VERIFICAR"))))</f>
        <v>CUSTEIO</v>
      </c>
      <c r="Z7" s="64">
        <f t="shared" si="1"/>
        <v>65800</v>
      </c>
      <c r="AA7" s="44">
        <v>65800</v>
      </c>
      <c r="AD7" s="73" t="s">
        <v>321</v>
      </c>
      <c r="AE7" s="73" t="s">
        <v>320</v>
      </c>
      <c r="AF7" s="73" t="s">
        <v>316</v>
      </c>
      <c r="AG7" s="73" t="s">
        <v>178</v>
      </c>
      <c r="AH7" s="73" t="s">
        <v>317</v>
      </c>
      <c r="AI7" s="73" t="s">
        <v>179</v>
      </c>
      <c r="AJ7" s="73" t="s">
        <v>176</v>
      </c>
      <c r="AK7" s="73" t="s">
        <v>120</v>
      </c>
      <c r="AL7" s="73" t="s">
        <v>174</v>
      </c>
      <c r="AM7" s="73" t="s">
        <v>720</v>
      </c>
      <c r="AN7" s="73" t="s">
        <v>807</v>
      </c>
      <c r="AO7" s="73" t="s">
        <v>695</v>
      </c>
    </row>
    <row r="8" spans="1:41" x14ac:dyDescent="0.25">
      <c r="A8" t="s">
        <v>1099</v>
      </c>
      <c r="B8" t="s">
        <v>447</v>
      </c>
      <c r="C8" t="s">
        <v>1108</v>
      </c>
      <c r="D8" t="s">
        <v>69</v>
      </c>
      <c r="E8" t="s">
        <v>117</v>
      </c>
      <c r="F8" s="51" t="str">
        <f>IFERROR(VLOOKUP(D8,'Tabelas auxiliares'!$A$3:$B$61,2,FALSE),"")</f>
        <v>PROAP - PNAES</v>
      </c>
      <c r="G8" s="51" t="str">
        <f>IFERROR(VLOOKUP($B8,'Tabelas auxiliares'!$A$65:$C$102,2,FALSE),"")</f>
        <v>Assistência - Sociais</v>
      </c>
      <c r="H8" s="51" t="str">
        <f>IFERROR(VLOOKUP($B8,'Tabelas auxiliares'!$A$65:$C$102,3,FALSE),"")</f>
        <v>AUXILIO MORADIA / AUXILIO CRECHE / AUXILIO TRANSPORTE / BOLSA PERMANENCIA / BOLSA AUXILIO ALIMENTACAO AOS ESTUDANTES DE GRADUACAO / MONITORIA DE AÇÕES AFIRMATIVAS</v>
      </c>
      <c r="I8" t="s">
        <v>1206</v>
      </c>
      <c r="J8" t="s">
        <v>1487</v>
      </c>
      <c r="K8" t="s">
        <v>1488</v>
      </c>
      <c r="L8" t="s">
        <v>324</v>
      </c>
      <c r="M8" t="s">
        <v>176</v>
      </c>
      <c r="N8" t="s">
        <v>316</v>
      </c>
      <c r="O8" t="s">
        <v>227</v>
      </c>
      <c r="P8" t="s">
        <v>318</v>
      </c>
      <c r="Q8" t="s">
        <v>179</v>
      </c>
      <c r="R8" t="s">
        <v>176</v>
      </c>
      <c r="S8" t="s">
        <v>120</v>
      </c>
      <c r="T8" t="s">
        <v>174</v>
      </c>
      <c r="U8" t="s">
        <v>806</v>
      </c>
      <c r="V8" t="s">
        <v>719</v>
      </c>
      <c r="W8" t="s">
        <v>628</v>
      </c>
      <c r="X8" s="51" t="str">
        <f t="shared" si="0"/>
        <v>3</v>
      </c>
      <c r="Y8" s="51" t="str">
        <f>IF(T8="","",IF(AND(T8&lt;&gt;'Tabelas auxiliares'!$B$236,T8&lt;&gt;'Tabelas auxiliares'!$B$237,T8&lt;&gt;'Tabelas auxiliares'!$C$236,T8&lt;&gt;'Tabelas auxiliares'!$C$237,T8&lt;&gt;'Tabelas auxiliares'!$D$236),"FOLHA DE PESSOAL",IF(X8='Tabelas auxiliares'!$A$237,"CUSTEIO",IF(X8='Tabelas auxiliares'!$A$236,"INVESTIMENTO","ERRO - VERIFICAR"))))</f>
        <v>CUSTEIO</v>
      </c>
      <c r="Z8" s="64">
        <f t="shared" si="1"/>
        <v>16500</v>
      </c>
      <c r="AC8" s="44">
        <v>16500</v>
      </c>
      <c r="AD8" s="73" t="s">
        <v>321</v>
      </c>
      <c r="AE8" s="73" t="s">
        <v>320</v>
      </c>
      <c r="AF8" s="73" t="s">
        <v>316</v>
      </c>
      <c r="AG8" s="73" t="s">
        <v>178</v>
      </c>
      <c r="AH8" s="73" t="s">
        <v>317</v>
      </c>
      <c r="AI8" s="73" t="s">
        <v>179</v>
      </c>
      <c r="AJ8" s="73" t="s">
        <v>176</v>
      </c>
      <c r="AK8" s="73" t="s">
        <v>120</v>
      </c>
      <c r="AL8" s="73" t="s">
        <v>174</v>
      </c>
      <c r="AM8" s="73" t="s">
        <v>720</v>
      </c>
      <c r="AN8" s="73" t="s">
        <v>807</v>
      </c>
      <c r="AO8" s="73" t="s">
        <v>695</v>
      </c>
    </row>
    <row r="9" spans="1:41" x14ac:dyDescent="0.25">
      <c r="A9" t="s">
        <v>1099</v>
      </c>
      <c r="B9" t="s">
        <v>447</v>
      </c>
      <c r="C9" t="s">
        <v>1108</v>
      </c>
      <c r="D9" t="s">
        <v>69</v>
      </c>
      <c r="E9" t="s">
        <v>117</v>
      </c>
      <c r="F9" s="51" t="str">
        <f>IFERROR(VLOOKUP(D9,'Tabelas auxiliares'!$A$3:$B$61,2,FALSE),"")</f>
        <v>PROAP - PNAES</v>
      </c>
      <c r="G9" s="51" t="str">
        <f>IFERROR(VLOOKUP($B9,'Tabelas auxiliares'!$A$65:$C$102,2,FALSE),"")</f>
        <v>Assistência - Sociais</v>
      </c>
      <c r="H9" s="51" t="str">
        <f>IFERROR(VLOOKUP($B9,'Tabelas auxiliares'!$A$65:$C$102,3,FALSE),"")</f>
        <v>AUXILIO MORADIA / AUXILIO CRECHE / AUXILIO TRANSPORTE / BOLSA PERMANENCIA / BOLSA AUXILIO ALIMENTACAO AOS ESTUDANTES DE GRADUACAO / MONITORIA DE AÇÕES AFIRMATIVAS</v>
      </c>
      <c r="I9" t="s">
        <v>1127</v>
      </c>
      <c r="J9" t="s">
        <v>1489</v>
      </c>
      <c r="K9" t="s">
        <v>1490</v>
      </c>
      <c r="L9" t="s">
        <v>1491</v>
      </c>
      <c r="M9" t="s">
        <v>176</v>
      </c>
      <c r="N9" t="s">
        <v>316</v>
      </c>
      <c r="O9" t="s">
        <v>227</v>
      </c>
      <c r="P9" t="s">
        <v>318</v>
      </c>
      <c r="Q9" t="s">
        <v>179</v>
      </c>
      <c r="R9" t="s">
        <v>176</v>
      </c>
      <c r="S9" t="s">
        <v>120</v>
      </c>
      <c r="T9" t="s">
        <v>174</v>
      </c>
      <c r="U9" t="s">
        <v>806</v>
      </c>
      <c r="V9" t="s">
        <v>719</v>
      </c>
      <c r="W9" t="s">
        <v>628</v>
      </c>
      <c r="X9" s="51" t="str">
        <f t="shared" si="0"/>
        <v>3</v>
      </c>
      <c r="Y9" s="51" t="str">
        <f>IF(T9="","",IF(AND(T9&lt;&gt;'Tabelas auxiliares'!$B$236,T9&lt;&gt;'Tabelas auxiliares'!$B$237,T9&lt;&gt;'Tabelas auxiliares'!$C$236,T9&lt;&gt;'Tabelas auxiliares'!$C$237,T9&lt;&gt;'Tabelas auxiliares'!$D$236),"FOLHA DE PESSOAL",IF(X9='Tabelas auxiliares'!$A$237,"CUSTEIO",IF(X9='Tabelas auxiliares'!$A$236,"INVESTIMENTO","ERRO - VERIFICAR"))))</f>
        <v>CUSTEIO</v>
      </c>
      <c r="Z9" s="64">
        <f t="shared" si="1"/>
        <v>133000</v>
      </c>
      <c r="AA9" s="44">
        <v>133000</v>
      </c>
      <c r="AD9" s="73" t="s">
        <v>321</v>
      </c>
      <c r="AE9" s="73" t="s">
        <v>320</v>
      </c>
      <c r="AF9" s="73" t="s">
        <v>316</v>
      </c>
      <c r="AG9" s="73" t="s">
        <v>178</v>
      </c>
      <c r="AH9" s="73" t="s">
        <v>317</v>
      </c>
      <c r="AI9" s="73" t="s">
        <v>179</v>
      </c>
      <c r="AJ9" s="73" t="s">
        <v>176</v>
      </c>
      <c r="AK9" s="73" t="s">
        <v>120</v>
      </c>
      <c r="AL9" s="73" t="s">
        <v>174</v>
      </c>
      <c r="AM9" s="73" t="s">
        <v>720</v>
      </c>
      <c r="AN9" s="73" t="s">
        <v>807</v>
      </c>
      <c r="AO9" s="73" t="s">
        <v>695</v>
      </c>
    </row>
    <row r="10" spans="1:41" x14ac:dyDescent="0.25">
      <c r="A10" t="s">
        <v>1099</v>
      </c>
      <c r="B10" t="s">
        <v>447</v>
      </c>
      <c r="C10" t="s">
        <v>1107</v>
      </c>
      <c r="D10" t="s">
        <v>69</v>
      </c>
      <c r="E10" t="s">
        <v>117</v>
      </c>
      <c r="F10" s="51" t="str">
        <f>IFERROR(VLOOKUP(D10,'Tabelas auxiliares'!$A$3:$B$61,2,FALSE),"")</f>
        <v>PROAP - PNAES</v>
      </c>
      <c r="G10" s="51" t="str">
        <f>IFERROR(VLOOKUP($B10,'Tabelas auxiliares'!$A$65:$C$102,2,FALSE),"")</f>
        <v>Assistência - Sociais</v>
      </c>
      <c r="H10" s="51" t="str">
        <f>IFERROR(VLOOKUP($B10,'Tabelas auxiliares'!$A$65:$C$102,3,FALSE),"")</f>
        <v>AUXILIO MORADIA / AUXILIO CRECHE / AUXILIO TRANSPORTE / BOLSA PERMANENCIA / BOLSA AUXILIO ALIMENTACAO AOS ESTUDANTES DE GRADUACAO / MONITORIA DE AÇÕES AFIRMATIVAS</v>
      </c>
      <c r="I10" t="s">
        <v>1492</v>
      </c>
      <c r="J10" t="s">
        <v>1204</v>
      </c>
      <c r="K10" t="s">
        <v>1493</v>
      </c>
      <c r="L10" t="s">
        <v>414</v>
      </c>
      <c r="M10" t="s">
        <v>176</v>
      </c>
      <c r="N10" t="s">
        <v>316</v>
      </c>
      <c r="O10" t="s">
        <v>178</v>
      </c>
      <c r="P10" t="s">
        <v>317</v>
      </c>
      <c r="Q10" t="s">
        <v>179</v>
      </c>
      <c r="R10" t="s">
        <v>176</v>
      </c>
      <c r="S10" t="s">
        <v>120</v>
      </c>
      <c r="T10" t="s">
        <v>174</v>
      </c>
      <c r="U10" t="s">
        <v>720</v>
      </c>
      <c r="V10" t="s">
        <v>719</v>
      </c>
      <c r="W10" t="s">
        <v>628</v>
      </c>
      <c r="X10" s="51" t="str">
        <f t="shared" si="0"/>
        <v>3</v>
      </c>
      <c r="Y10" s="51" t="str">
        <f>IF(T10="","",IF(AND(T10&lt;&gt;'Tabelas auxiliares'!$B$236,T10&lt;&gt;'Tabelas auxiliares'!$B$237,T10&lt;&gt;'Tabelas auxiliares'!$C$236,T10&lt;&gt;'Tabelas auxiliares'!$C$237,T10&lt;&gt;'Tabelas auxiliares'!$D$236),"FOLHA DE PESSOAL",IF(X10='Tabelas auxiliares'!$A$237,"CUSTEIO",IF(X10='Tabelas auxiliares'!$A$236,"INVESTIMENTO","ERRO - VERIFICAR"))))</f>
        <v>CUSTEIO</v>
      </c>
      <c r="Z10" s="64">
        <f t="shared" si="1"/>
        <v>1080</v>
      </c>
      <c r="AC10" s="44">
        <v>1080</v>
      </c>
      <c r="AD10" s="73" t="s">
        <v>321</v>
      </c>
      <c r="AE10" s="73" t="s">
        <v>320</v>
      </c>
      <c r="AF10" s="73" t="s">
        <v>316</v>
      </c>
      <c r="AG10" s="73" t="s">
        <v>178</v>
      </c>
      <c r="AH10" s="73" t="s">
        <v>317</v>
      </c>
      <c r="AI10" s="73" t="s">
        <v>179</v>
      </c>
      <c r="AJ10" s="73" t="s">
        <v>176</v>
      </c>
      <c r="AK10" s="73" t="s">
        <v>120</v>
      </c>
      <c r="AL10" s="73" t="s">
        <v>174</v>
      </c>
      <c r="AM10" s="73" t="s">
        <v>720</v>
      </c>
      <c r="AN10" s="73" t="s">
        <v>807</v>
      </c>
      <c r="AO10" s="73" t="s">
        <v>695</v>
      </c>
    </row>
    <row r="11" spans="1:41" x14ac:dyDescent="0.25">
      <c r="A11" t="s">
        <v>1099</v>
      </c>
      <c r="B11" t="s">
        <v>447</v>
      </c>
      <c r="C11" t="s">
        <v>1107</v>
      </c>
      <c r="D11" t="s">
        <v>69</v>
      </c>
      <c r="E11" t="s">
        <v>117</v>
      </c>
      <c r="F11" s="51" t="str">
        <f>IFERROR(VLOOKUP(D11,'Tabelas auxiliares'!$A$3:$B$61,2,FALSE),"")</f>
        <v>PROAP - PNAES</v>
      </c>
      <c r="G11" s="51" t="str">
        <f>IFERROR(VLOOKUP($B11,'Tabelas auxiliares'!$A$65:$C$102,2,FALSE),"")</f>
        <v>Assistência - Sociais</v>
      </c>
      <c r="H11" s="51" t="str">
        <f>IFERROR(VLOOKUP($B11,'Tabelas auxiliares'!$A$65:$C$102,3,FALSE),"")</f>
        <v>AUXILIO MORADIA / AUXILIO CRECHE / AUXILIO TRANSPORTE / BOLSA PERMANENCIA / BOLSA AUXILIO ALIMENTACAO AOS ESTUDANTES DE GRADUACAO / MONITORIA DE AÇÕES AFIRMATIVAS</v>
      </c>
      <c r="I11" t="s">
        <v>1203</v>
      </c>
      <c r="J11" t="s">
        <v>1494</v>
      </c>
      <c r="K11" t="s">
        <v>1495</v>
      </c>
      <c r="L11" t="s">
        <v>321</v>
      </c>
      <c r="M11" t="s">
        <v>320</v>
      </c>
      <c r="N11" t="s">
        <v>316</v>
      </c>
      <c r="O11" t="s">
        <v>178</v>
      </c>
      <c r="P11" t="s">
        <v>317</v>
      </c>
      <c r="Q11" t="s">
        <v>179</v>
      </c>
      <c r="R11" t="s">
        <v>176</v>
      </c>
      <c r="S11" t="s">
        <v>120</v>
      </c>
      <c r="T11" t="s">
        <v>174</v>
      </c>
      <c r="U11" t="s">
        <v>720</v>
      </c>
      <c r="V11" t="s">
        <v>807</v>
      </c>
      <c r="W11" t="s">
        <v>695</v>
      </c>
      <c r="X11" s="51" t="str">
        <f t="shared" si="0"/>
        <v>3</v>
      </c>
      <c r="Y11" s="51" t="str">
        <f>IF(T11="","",IF(AND(T11&lt;&gt;'Tabelas auxiliares'!$B$236,T11&lt;&gt;'Tabelas auxiliares'!$B$237,T11&lt;&gt;'Tabelas auxiliares'!$C$236,T11&lt;&gt;'Tabelas auxiliares'!$C$237,T11&lt;&gt;'Tabelas auxiliares'!$D$236),"FOLHA DE PESSOAL",IF(X11='Tabelas auxiliares'!$A$237,"CUSTEIO",IF(X11='Tabelas auxiliares'!$A$236,"INVESTIMENTO","ERRO - VERIFICAR"))))</f>
        <v>CUSTEIO</v>
      </c>
      <c r="Z11" s="64">
        <f t="shared" si="1"/>
        <v>34596</v>
      </c>
      <c r="AA11" s="44">
        <v>24468.959999999999</v>
      </c>
      <c r="AC11" s="44">
        <v>10127.040000000001</v>
      </c>
      <c r="AD11" s="73" t="s">
        <v>321</v>
      </c>
      <c r="AE11" s="73" t="s">
        <v>320</v>
      </c>
      <c r="AF11" s="73" t="s">
        <v>316</v>
      </c>
      <c r="AG11" s="73" t="s">
        <v>178</v>
      </c>
      <c r="AH11" s="73" t="s">
        <v>317</v>
      </c>
      <c r="AI11" s="73" t="s">
        <v>179</v>
      </c>
      <c r="AJ11" s="73" t="s">
        <v>176</v>
      </c>
      <c r="AK11" s="73" t="s">
        <v>120</v>
      </c>
      <c r="AL11" s="73" t="s">
        <v>174</v>
      </c>
      <c r="AM11" s="73" t="s">
        <v>720</v>
      </c>
      <c r="AN11" s="73" t="s">
        <v>807</v>
      </c>
      <c r="AO11" s="73" t="s">
        <v>695</v>
      </c>
    </row>
    <row r="12" spans="1:41" x14ac:dyDescent="0.25">
      <c r="A12" t="s">
        <v>1099</v>
      </c>
      <c r="B12" t="s">
        <v>447</v>
      </c>
      <c r="C12" t="s">
        <v>1107</v>
      </c>
      <c r="D12" t="s">
        <v>69</v>
      </c>
      <c r="E12" t="s">
        <v>117</v>
      </c>
      <c r="F12" s="51" t="str">
        <f>IFERROR(VLOOKUP(D12,'Tabelas auxiliares'!$A$3:$B$61,2,FALSE),"")</f>
        <v>PROAP - PNAES</v>
      </c>
      <c r="G12" s="51" t="str">
        <f>IFERROR(VLOOKUP($B12,'Tabelas auxiliares'!$A$65:$C$102,2,FALSE),"")</f>
        <v>Assistência - Sociais</v>
      </c>
      <c r="H12" s="51" t="str">
        <f>IFERROR(VLOOKUP($B12,'Tabelas auxiliares'!$A$65:$C$102,3,FALSE),"")</f>
        <v>AUXILIO MORADIA / AUXILIO CRECHE / AUXILIO TRANSPORTE / BOLSA PERMANENCIA / BOLSA AUXILIO ALIMENTACAO AOS ESTUDANTES DE GRADUACAO / MONITORIA DE AÇÕES AFIRMATIVAS</v>
      </c>
      <c r="I12" t="s">
        <v>1203</v>
      </c>
      <c r="J12" t="s">
        <v>1494</v>
      </c>
      <c r="K12" t="s">
        <v>1496</v>
      </c>
      <c r="L12" t="s">
        <v>321</v>
      </c>
      <c r="M12" t="s">
        <v>320</v>
      </c>
      <c r="N12" t="s">
        <v>316</v>
      </c>
      <c r="O12" t="s">
        <v>178</v>
      </c>
      <c r="P12" t="s">
        <v>317</v>
      </c>
      <c r="Q12" t="s">
        <v>179</v>
      </c>
      <c r="R12" t="s">
        <v>176</v>
      </c>
      <c r="S12" t="s">
        <v>120</v>
      </c>
      <c r="T12" t="s">
        <v>174</v>
      </c>
      <c r="U12" t="s">
        <v>720</v>
      </c>
      <c r="V12" t="s">
        <v>807</v>
      </c>
      <c r="W12" t="s">
        <v>695</v>
      </c>
      <c r="X12" s="51" t="str">
        <f t="shared" si="0"/>
        <v>3</v>
      </c>
      <c r="Y12" s="51" t="str">
        <f>IF(T12="","",IF(AND(T12&lt;&gt;'Tabelas auxiliares'!$B$236,T12&lt;&gt;'Tabelas auxiliares'!$B$237,T12&lt;&gt;'Tabelas auxiliares'!$C$236,T12&lt;&gt;'Tabelas auxiliares'!$C$237,T12&lt;&gt;'Tabelas auxiliares'!$D$236),"FOLHA DE PESSOAL",IF(X12='Tabelas auxiliares'!$A$237,"CUSTEIO",IF(X12='Tabelas auxiliares'!$A$236,"INVESTIMENTO","ERRO - VERIFICAR"))))</f>
        <v>CUSTEIO</v>
      </c>
      <c r="Z12" s="64">
        <f t="shared" si="1"/>
        <v>191952</v>
      </c>
      <c r="AA12" s="44">
        <v>125666.83</v>
      </c>
      <c r="AC12" s="44">
        <v>66285.17</v>
      </c>
      <c r="AD12" s="73" t="s">
        <v>873</v>
      </c>
      <c r="AE12" s="73" t="s">
        <v>176</v>
      </c>
      <c r="AF12" s="73" t="s">
        <v>316</v>
      </c>
      <c r="AG12" s="73" t="s">
        <v>227</v>
      </c>
      <c r="AH12" s="73" t="s">
        <v>318</v>
      </c>
      <c r="AI12" s="73" t="s">
        <v>179</v>
      </c>
      <c r="AJ12" s="73" t="s">
        <v>176</v>
      </c>
      <c r="AK12" s="73" t="s">
        <v>120</v>
      </c>
      <c r="AL12" s="73" t="s">
        <v>174</v>
      </c>
      <c r="AM12" s="73" t="s">
        <v>806</v>
      </c>
      <c r="AN12" s="73" t="s">
        <v>719</v>
      </c>
      <c r="AO12" s="73" t="s">
        <v>628</v>
      </c>
    </row>
    <row r="13" spans="1:41" x14ac:dyDescent="0.25">
      <c r="A13" t="s">
        <v>1099</v>
      </c>
      <c r="B13" t="s">
        <v>447</v>
      </c>
      <c r="C13" t="s">
        <v>1107</v>
      </c>
      <c r="D13" t="s">
        <v>69</v>
      </c>
      <c r="E13" t="s">
        <v>117</v>
      </c>
      <c r="F13" s="51" t="str">
        <f>IFERROR(VLOOKUP(D13,'Tabelas auxiliares'!$A$3:$B$61,2,FALSE),"")</f>
        <v>PROAP - PNAES</v>
      </c>
      <c r="G13" s="51" t="str">
        <f>IFERROR(VLOOKUP($B13,'Tabelas auxiliares'!$A$65:$C$102,2,FALSE),"")</f>
        <v>Assistência - Sociais</v>
      </c>
      <c r="H13" s="51" t="str">
        <f>IFERROR(VLOOKUP($B13,'Tabelas auxiliares'!$A$65:$C$102,3,FALSE),"")</f>
        <v>AUXILIO MORADIA / AUXILIO CRECHE / AUXILIO TRANSPORTE / BOLSA PERMANENCIA / BOLSA AUXILIO ALIMENTACAO AOS ESTUDANTES DE GRADUACAO / MONITORIA DE AÇÕES AFIRMATIVAS</v>
      </c>
      <c r="I13" t="s">
        <v>1203</v>
      </c>
      <c r="J13" t="s">
        <v>1494</v>
      </c>
      <c r="K13" t="s">
        <v>1497</v>
      </c>
      <c r="L13" t="s">
        <v>321</v>
      </c>
      <c r="M13" t="s">
        <v>320</v>
      </c>
      <c r="N13" t="s">
        <v>316</v>
      </c>
      <c r="O13" t="s">
        <v>178</v>
      </c>
      <c r="P13" t="s">
        <v>317</v>
      </c>
      <c r="Q13" t="s">
        <v>179</v>
      </c>
      <c r="R13" t="s">
        <v>176</v>
      </c>
      <c r="S13" t="s">
        <v>120</v>
      </c>
      <c r="T13" t="s">
        <v>174</v>
      </c>
      <c r="U13" t="s">
        <v>720</v>
      </c>
      <c r="V13" t="s">
        <v>807</v>
      </c>
      <c r="W13" t="s">
        <v>695</v>
      </c>
      <c r="X13" s="51" t="str">
        <f t="shared" si="0"/>
        <v>3</v>
      </c>
      <c r="Y13" s="51" t="str">
        <f>IF(T13="","",IF(AND(T13&lt;&gt;'Tabelas auxiliares'!$B$236,T13&lt;&gt;'Tabelas auxiliares'!$B$237,T13&lt;&gt;'Tabelas auxiliares'!$C$236,T13&lt;&gt;'Tabelas auxiliares'!$C$237,T13&lt;&gt;'Tabelas auxiliares'!$D$236),"FOLHA DE PESSOAL",IF(X13='Tabelas auxiliares'!$A$237,"CUSTEIO",IF(X13='Tabelas auxiliares'!$A$236,"INVESTIMENTO","ERRO - VERIFICAR"))))</f>
        <v>CUSTEIO</v>
      </c>
      <c r="Z13" s="64">
        <f t="shared" si="1"/>
        <v>247380</v>
      </c>
      <c r="AA13" s="44">
        <v>174407.37</v>
      </c>
      <c r="AC13" s="44">
        <v>72972.63</v>
      </c>
      <c r="AD13" s="73" t="s">
        <v>874</v>
      </c>
      <c r="AE13" s="73" t="s">
        <v>176</v>
      </c>
      <c r="AF13" s="73" t="s">
        <v>316</v>
      </c>
      <c r="AG13" s="73" t="s">
        <v>227</v>
      </c>
      <c r="AH13" s="73" t="s">
        <v>318</v>
      </c>
      <c r="AI13" s="73" t="s">
        <v>179</v>
      </c>
      <c r="AJ13" s="73" t="s">
        <v>176</v>
      </c>
      <c r="AK13" s="73" t="s">
        <v>120</v>
      </c>
      <c r="AL13" s="73" t="s">
        <v>174</v>
      </c>
      <c r="AM13" s="73" t="s">
        <v>806</v>
      </c>
      <c r="AN13" s="73" t="s">
        <v>719</v>
      </c>
      <c r="AO13" s="73" t="s">
        <v>628</v>
      </c>
    </row>
    <row r="14" spans="1:41" x14ac:dyDescent="0.25">
      <c r="A14" t="s">
        <v>1099</v>
      </c>
      <c r="B14" t="s">
        <v>447</v>
      </c>
      <c r="C14" t="s">
        <v>1107</v>
      </c>
      <c r="D14" t="s">
        <v>69</v>
      </c>
      <c r="E14" t="s">
        <v>117</v>
      </c>
      <c r="F14" s="51" t="str">
        <f>IFERROR(VLOOKUP(D14,'Tabelas auxiliares'!$A$3:$B$61,2,FALSE),"")</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t="s">
        <v>1203</v>
      </c>
      <c r="J14" t="s">
        <v>1494</v>
      </c>
      <c r="K14" t="s">
        <v>1498</v>
      </c>
      <c r="L14" t="s">
        <v>321</v>
      </c>
      <c r="M14" t="s">
        <v>320</v>
      </c>
      <c r="N14" t="s">
        <v>316</v>
      </c>
      <c r="O14" t="s">
        <v>178</v>
      </c>
      <c r="P14" t="s">
        <v>317</v>
      </c>
      <c r="Q14" t="s">
        <v>179</v>
      </c>
      <c r="R14" t="s">
        <v>176</v>
      </c>
      <c r="S14" t="s">
        <v>120</v>
      </c>
      <c r="T14" t="s">
        <v>174</v>
      </c>
      <c r="U14" t="s">
        <v>720</v>
      </c>
      <c r="V14" t="s">
        <v>807</v>
      </c>
      <c r="W14" t="s">
        <v>695</v>
      </c>
      <c r="X14" s="51" t="str">
        <f t="shared" si="0"/>
        <v>3</v>
      </c>
      <c r="Y14" s="51" t="str">
        <f>IF(T14="","",IF(AND(T14&lt;&gt;'Tabelas auxiliares'!$B$236,T14&lt;&gt;'Tabelas auxiliares'!$B$237,T14&lt;&gt;'Tabelas auxiliares'!$C$236,T14&lt;&gt;'Tabelas auxiliares'!$C$237,T14&lt;&gt;'Tabelas auxiliares'!$D$236),"FOLHA DE PESSOAL",IF(X14='Tabelas auxiliares'!$A$237,"CUSTEIO",IF(X14='Tabelas auxiliares'!$A$236,"INVESTIMENTO","ERRO - VERIFICAR"))))</f>
        <v>CUSTEIO</v>
      </c>
      <c r="Z14" s="64">
        <f t="shared" si="1"/>
        <v>392832</v>
      </c>
      <c r="AA14" s="44">
        <v>342170.72</v>
      </c>
      <c r="AC14" s="44">
        <v>50661.279999999999</v>
      </c>
      <c r="AD14" s="73" t="s">
        <v>875</v>
      </c>
      <c r="AE14" s="73" t="s">
        <v>176</v>
      </c>
      <c r="AF14" s="73" t="s">
        <v>316</v>
      </c>
      <c r="AG14" s="73" t="s">
        <v>227</v>
      </c>
      <c r="AH14" s="73" t="s">
        <v>318</v>
      </c>
      <c r="AI14" s="73" t="s">
        <v>179</v>
      </c>
      <c r="AJ14" s="73" t="s">
        <v>176</v>
      </c>
      <c r="AK14" s="73" t="s">
        <v>120</v>
      </c>
      <c r="AL14" s="73" t="s">
        <v>174</v>
      </c>
      <c r="AM14" s="73" t="s">
        <v>806</v>
      </c>
      <c r="AN14" s="73" t="s">
        <v>719</v>
      </c>
      <c r="AO14" s="73" t="s">
        <v>628</v>
      </c>
    </row>
    <row r="15" spans="1:41" x14ac:dyDescent="0.25">
      <c r="A15" t="s">
        <v>1099</v>
      </c>
      <c r="B15" t="s">
        <v>447</v>
      </c>
      <c r="C15" t="s">
        <v>1107</v>
      </c>
      <c r="D15" t="s">
        <v>69</v>
      </c>
      <c r="E15" t="s">
        <v>117</v>
      </c>
      <c r="F15" s="51" t="str">
        <f>IFERROR(VLOOKUP(D15,'Tabelas auxiliares'!$A$3:$B$61,2,FALSE),"")</f>
        <v>PROAP - PNAES</v>
      </c>
      <c r="G15" s="51" t="str">
        <f>IFERROR(VLOOKUP($B15,'Tabelas auxiliares'!$A$65:$C$102,2,FALSE),"")</f>
        <v>Assistência - Sociais</v>
      </c>
      <c r="H15" s="51" t="str">
        <f>IFERROR(VLOOKUP($B15,'Tabelas auxiliares'!$A$65:$C$102,3,FALSE),"")</f>
        <v>AUXILIO MORADIA / AUXILIO CRECHE / AUXILIO TRANSPORTE / BOLSA PERMANENCIA / BOLSA AUXILIO ALIMENTACAO AOS ESTUDANTES DE GRADUACAO / MONITORIA DE AÇÕES AFIRMATIVAS</v>
      </c>
      <c r="I15" t="s">
        <v>1203</v>
      </c>
      <c r="J15" t="s">
        <v>1494</v>
      </c>
      <c r="K15" t="s">
        <v>1499</v>
      </c>
      <c r="L15" t="s">
        <v>321</v>
      </c>
      <c r="M15" t="s">
        <v>320</v>
      </c>
      <c r="N15" t="s">
        <v>316</v>
      </c>
      <c r="O15" t="s">
        <v>178</v>
      </c>
      <c r="P15" t="s">
        <v>317</v>
      </c>
      <c r="Q15" t="s">
        <v>179</v>
      </c>
      <c r="R15" t="s">
        <v>176</v>
      </c>
      <c r="S15" t="s">
        <v>120</v>
      </c>
      <c r="T15" t="s">
        <v>174</v>
      </c>
      <c r="U15" t="s">
        <v>720</v>
      </c>
      <c r="V15" t="s">
        <v>807</v>
      </c>
      <c r="W15" t="s">
        <v>695</v>
      </c>
      <c r="X15" s="51" t="str">
        <f t="shared" si="0"/>
        <v>3</v>
      </c>
      <c r="Y15" s="51" t="str">
        <f>IF(T15="","",IF(AND(T15&lt;&gt;'Tabelas auxiliares'!$B$236,T15&lt;&gt;'Tabelas auxiliares'!$B$237,T15&lt;&gt;'Tabelas auxiliares'!$C$236,T15&lt;&gt;'Tabelas auxiliares'!$C$237,T15&lt;&gt;'Tabelas auxiliares'!$D$236),"FOLHA DE PESSOAL",IF(X15='Tabelas auxiliares'!$A$237,"CUSTEIO",IF(X15='Tabelas auxiliares'!$A$236,"INVESTIMENTO","ERRO - VERIFICAR"))))</f>
        <v>CUSTEIO</v>
      </c>
      <c r="Z15" s="64">
        <f t="shared" si="1"/>
        <v>664020</v>
      </c>
      <c r="AA15" s="44">
        <v>559578.38</v>
      </c>
      <c r="AC15" s="44">
        <v>104441.62</v>
      </c>
      <c r="AD15" s="73" t="s">
        <v>869</v>
      </c>
      <c r="AE15" s="73" t="s">
        <v>176</v>
      </c>
      <c r="AF15" s="73" t="s">
        <v>316</v>
      </c>
      <c r="AG15" s="73" t="s">
        <v>227</v>
      </c>
      <c r="AH15" s="73" t="s">
        <v>318</v>
      </c>
      <c r="AI15" s="73" t="s">
        <v>179</v>
      </c>
      <c r="AJ15" s="73" t="s">
        <v>176</v>
      </c>
      <c r="AK15" s="73" t="s">
        <v>120</v>
      </c>
      <c r="AL15" s="73" t="s">
        <v>174</v>
      </c>
      <c r="AM15" s="73" t="s">
        <v>806</v>
      </c>
      <c r="AN15" s="73" t="s">
        <v>719</v>
      </c>
      <c r="AO15" s="73" t="s">
        <v>628</v>
      </c>
    </row>
    <row r="16" spans="1:41" x14ac:dyDescent="0.25">
      <c r="A16" t="s">
        <v>1099</v>
      </c>
      <c r="B16" t="s">
        <v>447</v>
      </c>
      <c r="C16" t="s">
        <v>1107</v>
      </c>
      <c r="D16" t="s">
        <v>69</v>
      </c>
      <c r="E16" t="s">
        <v>117</v>
      </c>
      <c r="F16" s="51" t="str">
        <f>IFERROR(VLOOKUP(D16,'Tabelas auxiliares'!$A$3:$B$61,2,FALSE),"")</f>
        <v>PROAP - PNAES</v>
      </c>
      <c r="G16" s="51" t="str">
        <f>IFERROR(VLOOKUP($B16,'Tabelas auxiliares'!$A$65:$C$102,2,FALSE),"")</f>
        <v>Assistência - Sociais</v>
      </c>
      <c r="H16" s="51" t="str">
        <f>IFERROR(VLOOKUP($B16,'Tabelas auxiliares'!$A$65:$C$102,3,FALSE),"")</f>
        <v>AUXILIO MORADIA / AUXILIO CRECHE / AUXILIO TRANSPORTE / BOLSA PERMANENCIA / BOLSA AUXILIO ALIMENTACAO AOS ESTUDANTES DE GRADUACAO / MONITORIA DE AÇÕES AFIRMATIVAS</v>
      </c>
      <c r="I16" t="s">
        <v>1203</v>
      </c>
      <c r="J16" t="s">
        <v>1494</v>
      </c>
      <c r="K16" t="s">
        <v>1500</v>
      </c>
      <c r="L16" t="s">
        <v>321</v>
      </c>
      <c r="M16" t="s">
        <v>320</v>
      </c>
      <c r="N16" t="s">
        <v>316</v>
      </c>
      <c r="O16" t="s">
        <v>178</v>
      </c>
      <c r="P16" t="s">
        <v>317</v>
      </c>
      <c r="Q16" t="s">
        <v>179</v>
      </c>
      <c r="R16" t="s">
        <v>176</v>
      </c>
      <c r="S16" t="s">
        <v>120</v>
      </c>
      <c r="T16" t="s">
        <v>174</v>
      </c>
      <c r="U16" t="s">
        <v>720</v>
      </c>
      <c r="V16" t="s">
        <v>807</v>
      </c>
      <c r="W16" t="s">
        <v>695</v>
      </c>
      <c r="X16" s="51" t="str">
        <f t="shared" si="0"/>
        <v>3</v>
      </c>
      <c r="Y16" s="51" t="str">
        <f>IF(T16="","",IF(AND(T16&lt;&gt;'Tabelas auxiliares'!$B$236,T16&lt;&gt;'Tabelas auxiliares'!$B$237,T16&lt;&gt;'Tabelas auxiliares'!$C$236,T16&lt;&gt;'Tabelas auxiliares'!$C$237,T16&lt;&gt;'Tabelas auxiliares'!$D$236),"FOLHA DE PESSOAL",IF(X16='Tabelas auxiliares'!$A$237,"CUSTEIO",IF(X16='Tabelas auxiliares'!$A$236,"INVESTIMENTO","ERRO - VERIFICAR"))))</f>
        <v>CUSTEIO</v>
      </c>
      <c r="Z16" s="64">
        <f t="shared" si="1"/>
        <v>217248</v>
      </c>
      <c r="AA16" s="44">
        <v>150054.03</v>
      </c>
      <c r="AC16" s="44">
        <v>67193.97</v>
      </c>
      <c r="AD16" s="73" t="s">
        <v>175</v>
      </c>
      <c r="AE16" s="73" t="s">
        <v>176</v>
      </c>
      <c r="AF16" s="73" t="s">
        <v>177</v>
      </c>
      <c r="AG16" s="73" t="s">
        <v>178</v>
      </c>
      <c r="AH16" s="73" t="s">
        <v>288</v>
      </c>
      <c r="AI16" s="73" t="s">
        <v>179</v>
      </c>
      <c r="AJ16" s="73" t="s">
        <v>176</v>
      </c>
      <c r="AK16" s="73" t="s">
        <v>180</v>
      </c>
      <c r="AL16" s="73" t="s">
        <v>174</v>
      </c>
      <c r="AM16" s="73" t="s">
        <v>119</v>
      </c>
      <c r="AN16" s="73" t="s">
        <v>719</v>
      </c>
      <c r="AO16" s="73" t="s">
        <v>628</v>
      </c>
    </row>
    <row r="17" spans="1:41" x14ac:dyDescent="0.25">
      <c r="A17" t="s">
        <v>1099</v>
      </c>
      <c r="B17" t="s">
        <v>447</v>
      </c>
      <c r="C17" t="s">
        <v>1107</v>
      </c>
      <c r="D17" t="s">
        <v>69</v>
      </c>
      <c r="E17" t="s">
        <v>117</v>
      </c>
      <c r="F17" s="51" t="str">
        <f>IFERROR(VLOOKUP(D17,'Tabelas auxiliares'!$A$3:$B$61,2,FALSE),"")</f>
        <v>PROAP - PNAES</v>
      </c>
      <c r="G17" s="51" t="str">
        <f>IFERROR(VLOOKUP($B17,'Tabelas auxiliares'!$A$65:$C$102,2,FALSE),"")</f>
        <v>Assistência - Sociais</v>
      </c>
      <c r="H17" s="51" t="str">
        <f>IFERROR(VLOOKUP($B17,'Tabelas auxiliares'!$A$65:$C$102,3,FALSE),"")</f>
        <v>AUXILIO MORADIA / AUXILIO CRECHE / AUXILIO TRANSPORTE / BOLSA PERMANENCIA / BOLSA AUXILIO ALIMENTACAO AOS ESTUDANTES DE GRADUACAO / MONITORIA DE AÇÕES AFIRMATIVAS</v>
      </c>
      <c r="I17" t="s">
        <v>1206</v>
      </c>
      <c r="J17" t="s">
        <v>1501</v>
      </c>
      <c r="K17" t="s">
        <v>1502</v>
      </c>
      <c r="L17" t="s">
        <v>873</v>
      </c>
      <c r="M17" t="s">
        <v>176</v>
      </c>
      <c r="N17" t="s">
        <v>316</v>
      </c>
      <c r="O17" t="s">
        <v>227</v>
      </c>
      <c r="P17" t="s">
        <v>318</v>
      </c>
      <c r="Q17" t="s">
        <v>179</v>
      </c>
      <c r="R17" t="s">
        <v>176</v>
      </c>
      <c r="S17" t="s">
        <v>120</v>
      </c>
      <c r="T17" t="s">
        <v>174</v>
      </c>
      <c r="U17" t="s">
        <v>806</v>
      </c>
      <c r="V17" t="s">
        <v>719</v>
      </c>
      <c r="W17" t="s">
        <v>628</v>
      </c>
      <c r="X17" s="51" t="str">
        <f t="shared" si="0"/>
        <v>3</v>
      </c>
      <c r="Y17" s="51" t="str">
        <f>IF(T17="","",IF(AND(T17&lt;&gt;'Tabelas auxiliares'!$B$236,T17&lt;&gt;'Tabelas auxiliares'!$B$237,T17&lt;&gt;'Tabelas auxiliares'!$C$236,T17&lt;&gt;'Tabelas auxiliares'!$C$237,T17&lt;&gt;'Tabelas auxiliares'!$D$236),"FOLHA DE PESSOAL",IF(X17='Tabelas auxiliares'!$A$237,"CUSTEIO",IF(X17='Tabelas auxiliares'!$A$236,"INVESTIMENTO","ERRO - VERIFICAR"))))</f>
        <v>CUSTEIO</v>
      </c>
      <c r="Z17" s="64">
        <f t="shared" si="1"/>
        <v>1610800</v>
      </c>
      <c r="AA17" s="44">
        <v>579600</v>
      </c>
      <c r="AB17" s="44">
        <v>5600</v>
      </c>
      <c r="AC17" s="44">
        <v>1025600</v>
      </c>
      <c r="AD17" s="73" t="s">
        <v>629</v>
      </c>
      <c r="AE17" s="73" t="s">
        <v>176</v>
      </c>
      <c r="AF17" s="73" t="s">
        <v>182</v>
      </c>
      <c r="AG17" s="73" t="s">
        <v>183</v>
      </c>
      <c r="AH17" s="73" t="s">
        <v>184</v>
      </c>
      <c r="AI17" s="73" t="s">
        <v>179</v>
      </c>
      <c r="AJ17" s="73" t="s">
        <v>176</v>
      </c>
      <c r="AK17" s="73" t="s">
        <v>120</v>
      </c>
      <c r="AL17" s="73" t="s">
        <v>174</v>
      </c>
      <c r="AM17" s="73" t="s">
        <v>409</v>
      </c>
      <c r="AN17" s="73" t="s">
        <v>719</v>
      </c>
      <c r="AO17" s="73" t="s">
        <v>628</v>
      </c>
    </row>
    <row r="18" spans="1:41" x14ac:dyDescent="0.25">
      <c r="A18" t="s">
        <v>1099</v>
      </c>
      <c r="B18" t="s">
        <v>447</v>
      </c>
      <c r="C18" t="s">
        <v>1107</v>
      </c>
      <c r="D18" t="s">
        <v>69</v>
      </c>
      <c r="E18" t="s">
        <v>117</v>
      </c>
      <c r="F18" s="51" t="str">
        <f>IFERROR(VLOOKUP(D18,'Tabelas auxiliares'!$A$3:$B$61,2,FALSE),"")</f>
        <v>PROAP - PNAES</v>
      </c>
      <c r="G18" s="51" t="str">
        <f>IFERROR(VLOOKUP($B18,'Tabelas auxiliares'!$A$65:$C$102,2,FALSE),"")</f>
        <v>Assistência - Sociais</v>
      </c>
      <c r="H18" s="51" t="str">
        <f>IFERROR(VLOOKUP($B18,'Tabelas auxiliares'!$A$65:$C$102,3,FALSE),"")</f>
        <v>AUXILIO MORADIA / AUXILIO CRECHE / AUXILIO TRANSPORTE / BOLSA PERMANENCIA / BOLSA AUXILIO ALIMENTACAO AOS ESTUDANTES DE GRADUACAO / MONITORIA DE AÇÕES AFIRMATIVAS</v>
      </c>
      <c r="I18" t="s">
        <v>1206</v>
      </c>
      <c r="J18" t="s">
        <v>1503</v>
      </c>
      <c r="K18" t="s">
        <v>1504</v>
      </c>
      <c r="L18" t="s">
        <v>874</v>
      </c>
      <c r="M18" t="s">
        <v>176</v>
      </c>
      <c r="N18" t="s">
        <v>316</v>
      </c>
      <c r="O18" t="s">
        <v>227</v>
      </c>
      <c r="P18" t="s">
        <v>318</v>
      </c>
      <c r="Q18" t="s">
        <v>179</v>
      </c>
      <c r="R18" t="s">
        <v>176</v>
      </c>
      <c r="S18" t="s">
        <v>120</v>
      </c>
      <c r="T18" t="s">
        <v>174</v>
      </c>
      <c r="U18" t="s">
        <v>806</v>
      </c>
      <c r="V18" t="s">
        <v>719</v>
      </c>
      <c r="W18" t="s">
        <v>628</v>
      </c>
      <c r="X18" s="51" t="str">
        <f t="shared" si="0"/>
        <v>3</v>
      </c>
      <c r="Y18" s="51" t="str">
        <f>IF(T18="","",IF(AND(T18&lt;&gt;'Tabelas auxiliares'!$B$236,T18&lt;&gt;'Tabelas auxiliares'!$B$237,T18&lt;&gt;'Tabelas auxiliares'!$C$236,T18&lt;&gt;'Tabelas auxiliares'!$C$237,T18&lt;&gt;'Tabelas auxiliares'!$D$236),"FOLHA DE PESSOAL",IF(X18='Tabelas auxiliares'!$A$237,"CUSTEIO",IF(X18='Tabelas auxiliares'!$A$236,"INVESTIMENTO","ERRO - VERIFICAR"))))</f>
        <v>CUSTEIO</v>
      </c>
      <c r="Z18" s="64">
        <f t="shared" si="1"/>
        <v>7067</v>
      </c>
      <c r="AA18" s="44">
        <v>1124</v>
      </c>
      <c r="AC18" s="44">
        <v>5943</v>
      </c>
      <c r="AD18" s="73" t="s">
        <v>630</v>
      </c>
      <c r="AE18" s="73" t="s">
        <v>176</v>
      </c>
      <c r="AF18" s="73" t="s">
        <v>177</v>
      </c>
      <c r="AG18" s="73" t="s">
        <v>178</v>
      </c>
      <c r="AH18" s="73" t="s">
        <v>288</v>
      </c>
      <c r="AI18" s="73" t="s">
        <v>179</v>
      </c>
      <c r="AJ18" s="73" t="s">
        <v>176</v>
      </c>
      <c r="AK18" s="73" t="s">
        <v>120</v>
      </c>
      <c r="AL18" s="73" t="s">
        <v>174</v>
      </c>
      <c r="AM18" s="73" t="s">
        <v>119</v>
      </c>
      <c r="AN18" s="73" t="s">
        <v>719</v>
      </c>
      <c r="AO18" s="73" t="s">
        <v>628</v>
      </c>
    </row>
    <row r="19" spans="1:41" x14ac:dyDescent="0.25">
      <c r="A19" t="s">
        <v>1099</v>
      </c>
      <c r="B19" t="s">
        <v>447</v>
      </c>
      <c r="C19" t="s">
        <v>1107</v>
      </c>
      <c r="D19" t="s">
        <v>69</v>
      </c>
      <c r="E19" t="s">
        <v>117</v>
      </c>
      <c r="F19" s="51" t="str">
        <f>IFERROR(VLOOKUP(D19,'Tabelas auxiliares'!$A$3:$B$61,2,FALSE),"")</f>
        <v>PROAP - PNAES</v>
      </c>
      <c r="G19" s="51" t="str">
        <f>IFERROR(VLOOKUP($B19,'Tabelas auxiliares'!$A$65:$C$102,2,FALSE),"")</f>
        <v>Assistência - Sociais</v>
      </c>
      <c r="H19" s="51" t="str">
        <f>IFERROR(VLOOKUP($B19,'Tabelas auxiliares'!$A$65:$C$102,3,FALSE),"")</f>
        <v>AUXILIO MORADIA / AUXILIO CRECHE / AUXILIO TRANSPORTE / BOLSA PERMANENCIA / BOLSA AUXILIO ALIMENTACAO AOS ESTUDANTES DE GRADUACAO / MONITORIA DE AÇÕES AFIRMATIVAS</v>
      </c>
      <c r="I19" t="s">
        <v>1505</v>
      </c>
      <c r="J19" t="s">
        <v>1506</v>
      </c>
      <c r="K19" t="s">
        <v>1507</v>
      </c>
      <c r="L19" t="s">
        <v>875</v>
      </c>
      <c r="M19" t="s">
        <v>176</v>
      </c>
      <c r="N19" t="s">
        <v>316</v>
      </c>
      <c r="O19" t="s">
        <v>227</v>
      </c>
      <c r="P19" t="s">
        <v>318</v>
      </c>
      <c r="Q19" t="s">
        <v>179</v>
      </c>
      <c r="R19" t="s">
        <v>176</v>
      </c>
      <c r="S19" t="s">
        <v>120</v>
      </c>
      <c r="T19" t="s">
        <v>174</v>
      </c>
      <c r="U19" t="s">
        <v>806</v>
      </c>
      <c r="V19" t="s">
        <v>719</v>
      </c>
      <c r="W19" t="s">
        <v>628</v>
      </c>
      <c r="X19" s="51" t="str">
        <f t="shared" si="0"/>
        <v>3</v>
      </c>
      <c r="Y19" s="51" t="str">
        <f>IF(T19="","",IF(AND(T19&lt;&gt;'Tabelas auxiliares'!$B$236,T19&lt;&gt;'Tabelas auxiliares'!$B$237,T19&lt;&gt;'Tabelas auxiliares'!$C$236,T19&lt;&gt;'Tabelas auxiliares'!$C$237,T19&lt;&gt;'Tabelas auxiliares'!$D$236),"FOLHA DE PESSOAL",IF(X19='Tabelas auxiliares'!$A$237,"CUSTEIO",IF(X19='Tabelas auxiliares'!$A$236,"INVESTIMENTO","ERRO - VERIFICAR"))))</f>
        <v>CUSTEIO</v>
      </c>
      <c r="Z19" s="64">
        <f t="shared" si="1"/>
        <v>321975</v>
      </c>
      <c r="AA19" s="44">
        <v>117600</v>
      </c>
      <c r="AB19" s="44">
        <v>1575</v>
      </c>
      <c r="AC19" s="44">
        <v>202800</v>
      </c>
      <c r="AD19" s="73" t="s">
        <v>322</v>
      </c>
      <c r="AE19" s="73" t="s">
        <v>176</v>
      </c>
      <c r="AF19" s="73" t="s">
        <v>177</v>
      </c>
      <c r="AG19" s="73" t="s">
        <v>178</v>
      </c>
      <c r="AH19" s="73" t="s">
        <v>288</v>
      </c>
      <c r="AI19" s="73" t="s">
        <v>179</v>
      </c>
      <c r="AJ19" s="73" t="s">
        <v>176</v>
      </c>
      <c r="AK19" s="73" t="s">
        <v>120</v>
      </c>
      <c r="AL19" s="73" t="s">
        <v>174</v>
      </c>
      <c r="AM19" s="73" t="s">
        <v>119</v>
      </c>
      <c r="AN19" s="73" t="s">
        <v>719</v>
      </c>
      <c r="AO19" s="73" t="s">
        <v>628</v>
      </c>
    </row>
    <row r="20" spans="1:41" x14ac:dyDescent="0.25">
      <c r="A20" t="s">
        <v>1099</v>
      </c>
      <c r="B20" t="s">
        <v>447</v>
      </c>
      <c r="C20" t="s">
        <v>1107</v>
      </c>
      <c r="D20" t="s">
        <v>69</v>
      </c>
      <c r="E20" t="s">
        <v>117</v>
      </c>
      <c r="F20" s="51" t="str">
        <f>IFERROR(VLOOKUP(D20,'Tabelas auxiliares'!$A$3:$B$61,2,FALSE),"")</f>
        <v>PROAP - PNAES</v>
      </c>
      <c r="G20" s="51" t="str">
        <f>IFERROR(VLOOKUP($B20,'Tabelas auxiliares'!$A$65:$C$102,2,FALSE),"")</f>
        <v>Assistência - Sociais</v>
      </c>
      <c r="H20" s="51" t="str">
        <f>IFERROR(VLOOKUP($B20,'Tabelas auxiliares'!$A$65:$C$102,3,FALSE),"")</f>
        <v>AUXILIO MORADIA / AUXILIO CRECHE / AUXILIO TRANSPORTE / BOLSA PERMANENCIA / BOLSA AUXILIO ALIMENTACAO AOS ESTUDANTES DE GRADUACAO / MONITORIA DE AÇÕES AFIRMATIVAS</v>
      </c>
      <c r="I20" t="s">
        <v>1508</v>
      </c>
      <c r="J20" t="s">
        <v>1207</v>
      </c>
      <c r="K20" t="s">
        <v>1509</v>
      </c>
      <c r="L20" t="s">
        <v>869</v>
      </c>
      <c r="M20" t="s">
        <v>176</v>
      </c>
      <c r="N20" t="s">
        <v>316</v>
      </c>
      <c r="O20" t="s">
        <v>227</v>
      </c>
      <c r="P20" t="s">
        <v>318</v>
      </c>
      <c r="Q20" t="s">
        <v>179</v>
      </c>
      <c r="R20" t="s">
        <v>176</v>
      </c>
      <c r="S20" t="s">
        <v>120</v>
      </c>
      <c r="T20" t="s">
        <v>174</v>
      </c>
      <c r="U20" t="s">
        <v>806</v>
      </c>
      <c r="V20" t="s">
        <v>719</v>
      </c>
      <c r="W20" t="s">
        <v>628</v>
      </c>
      <c r="X20" s="51" t="str">
        <f t="shared" si="0"/>
        <v>3</v>
      </c>
      <c r="Y20" s="51" t="str">
        <f>IF(T20="","",IF(AND(T20&lt;&gt;'Tabelas auxiliares'!$B$236,T20&lt;&gt;'Tabelas auxiliares'!$B$237,T20&lt;&gt;'Tabelas auxiliares'!$C$236,T20&lt;&gt;'Tabelas auxiliares'!$C$237,T20&lt;&gt;'Tabelas auxiliares'!$D$236),"FOLHA DE PESSOAL",IF(X20='Tabelas auxiliares'!$A$237,"CUSTEIO",IF(X20='Tabelas auxiliares'!$A$236,"INVESTIMENTO","ERRO - VERIFICAR"))))</f>
        <v>CUSTEIO</v>
      </c>
      <c r="Z20" s="64">
        <f t="shared" si="1"/>
        <v>25200</v>
      </c>
      <c r="AC20" s="44">
        <v>25200</v>
      </c>
      <c r="AD20" s="73" t="s">
        <v>323</v>
      </c>
      <c r="AE20" s="73" t="s">
        <v>176</v>
      </c>
      <c r="AF20" s="73" t="s">
        <v>177</v>
      </c>
      <c r="AG20" s="73" t="s">
        <v>178</v>
      </c>
      <c r="AH20" s="73" t="s">
        <v>288</v>
      </c>
      <c r="AI20" s="73" t="s">
        <v>179</v>
      </c>
      <c r="AJ20" s="73" t="s">
        <v>176</v>
      </c>
      <c r="AK20" s="73" t="s">
        <v>120</v>
      </c>
      <c r="AL20" s="73" t="s">
        <v>174</v>
      </c>
      <c r="AM20" s="73" t="s">
        <v>119</v>
      </c>
      <c r="AN20" s="73" t="s">
        <v>719</v>
      </c>
      <c r="AO20" s="73" t="s">
        <v>628</v>
      </c>
    </row>
    <row r="21" spans="1:41" x14ac:dyDescent="0.25">
      <c r="A21" t="s">
        <v>1099</v>
      </c>
      <c r="B21" t="s">
        <v>447</v>
      </c>
      <c r="C21" t="s">
        <v>1107</v>
      </c>
      <c r="D21" t="s">
        <v>69</v>
      </c>
      <c r="E21" t="s">
        <v>117</v>
      </c>
      <c r="F21" s="51" t="str">
        <f>IFERROR(VLOOKUP(D21,'Tabelas auxiliares'!$A$3:$B$61,2,FALSE),"")</f>
        <v>PROAP - PNAES</v>
      </c>
      <c r="G21" s="51" t="str">
        <f>IFERROR(VLOOKUP($B21,'Tabelas auxiliares'!$A$65:$C$102,2,FALSE),"")</f>
        <v>Assistência - Sociais</v>
      </c>
      <c r="H21" s="51" t="str">
        <f>IFERROR(VLOOKUP($B21,'Tabelas auxiliares'!$A$65:$C$102,3,FALSE),"")</f>
        <v>AUXILIO MORADIA / AUXILIO CRECHE / AUXILIO TRANSPORTE / BOLSA PERMANENCIA / BOLSA AUXILIO ALIMENTACAO AOS ESTUDANTES DE GRADUACAO / MONITORIA DE AÇÕES AFIRMATIVAS</v>
      </c>
      <c r="I21" t="s">
        <v>1374</v>
      </c>
      <c r="J21" t="s">
        <v>1207</v>
      </c>
      <c r="K21" t="s">
        <v>1510</v>
      </c>
      <c r="L21" t="s">
        <v>869</v>
      </c>
      <c r="M21" t="s">
        <v>176</v>
      </c>
      <c r="N21" t="s">
        <v>316</v>
      </c>
      <c r="O21" t="s">
        <v>178</v>
      </c>
      <c r="P21" t="s">
        <v>317</v>
      </c>
      <c r="Q21" t="s">
        <v>179</v>
      </c>
      <c r="R21" t="s">
        <v>176</v>
      </c>
      <c r="S21" t="s">
        <v>120</v>
      </c>
      <c r="T21" t="s">
        <v>174</v>
      </c>
      <c r="U21" t="s">
        <v>720</v>
      </c>
      <c r="V21" t="s">
        <v>719</v>
      </c>
      <c r="W21" t="s">
        <v>628</v>
      </c>
      <c r="X21" s="51" t="str">
        <f t="shared" si="0"/>
        <v>3</v>
      </c>
      <c r="Y21" s="51" t="str">
        <f>IF(T21="","",IF(AND(T21&lt;&gt;'Tabelas auxiliares'!$B$236,T21&lt;&gt;'Tabelas auxiliares'!$B$237,T21&lt;&gt;'Tabelas auxiliares'!$C$236,T21&lt;&gt;'Tabelas auxiliares'!$C$237,T21&lt;&gt;'Tabelas auxiliares'!$D$236),"FOLHA DE PESSOAL",IF(X21='Tabelas auxiliares'!$A$237,"CUSTEIO",IF(X21='Tabelas auxiliares'!$A$236,"INVESTIMENTO","ERRO - VERIFICAR"))))</f>
        <v>CUSTEIO</v>
      </c>
      <c r="Z21" s="64">
        <f t="shared" si="1"/>
        <v>86100</v>
      </c>
      <c r="AA21" s="44">
        <v>5000</v>
      </c>
      <c r="AC21" s="44">
        <v>81100</v>
      </c>
      <c r="AD21" s="73" t="s">
        <v>181</v>
      </c>
      <c r="AE21" s="73" t="s">
        <v>176</v>
      </c>
      <c r="AF21" s="73" t="s">
        <v>182</v>
      </c>
      <c r="AG21" s="73" t="s">
        <v>183</v>
      </c>
      <c r="AH21" s="73" t="s">
        <v>184</v>
      </c>
      <c r="AI21" s="73" t="s">
        <v>179</v>
      </c>
      <c r="AJ21" s="73" t="s">
        <v>176</v>
      </c>
      <c r="AK21" s="73" t="s">
        <v>120</v>
      </c>
      <c r="AL21" s="73" t="s">
        <v>174</v>
      </c>
      <c r="AM21" s="73" t="s">
        <v>409</v>
      </c>
      <c r="AN21" s="73" t="s">
        <v>719</v>
      </c>
      <c r="AO21" s="73" t="s">
        <v>628</v>
      </c>
    </row>
    <row r="22" spans="1:41" x14ac:dyDescent="0.25">
      <c r="A22" t="s">
        <v>1099</v>
      </c>
      <c r="B22" t="s">
        <v>447</v>
      </c>
      <c r="C22" t="s">
        <v>1107</v>
      </c>
      <c r="D22" t="s">
        <v>69</v>
      </c>
      <c r="E22" t="s">
        <v>117</v>
      </c>
      <c r="F22" s="51" t="str">
        <f>IFERROR(VLOOKUP(D22,'Tabelas auxiliares'!$A$3:$B$61,2,FALSE),"")</f>
        <v>PROAP - PNAES</v>
      </c>
      <c r="G22" s="51" t="str">
        <f>IFERROR(VLOOKUP($B22,'Tabelas auxiliares'!$A$65:$C$102,2,FALSE),"")</f>
        <v>Assistência - Sociais</v>
      </c>
      <c r="H22" s="51" t="str">
        <f>IFERROR(VLOOKUP($B22,'Tabelas auxiliares'!$A$65:$C$102,3,FALSE),"")</f>
        <v>AUXILIO MORADIA / AUXILIO CRECHE / AUXILIO TRANSPORTE / BOLSA PERMANENCIA / BOLSA AUXILIO ALIMENTACAO AOS ESTUDANTES DE GRADUACAO / MONITORIA DE AÇÕES AFIRMATIVAS</v>
      </c>
      <c r="I22" t="s">
        <v>1511</v>
      </c>
      <c r="J22" t="s">
        <v>1512</v>
      </c>
      <c r="K22" t="s">
        <v>1513</v>
      </c>
      <c r="L22" t="s">
        <v>1514</v>
      </c>
      <c r="M22" t="s">
        <v>176</v>
      </c>
      <c r="N22" t="s">
        <v>316</v>
      </c>
      <c r="O22" t="s">
        <v>227</v>
      </c>
      <c r="P22" t="s">
        <v>318</v>
      </c>
      <c r="Q22" t="s">
        <v>179</v>
      </c>
      <c r="R22" t="s">
        <v>176</v>
      </c>
      <c r="S22" t="s">
        <v>120</v>
      </c>
      <c r="T22" t="s">
        <v>174</v>
      </c>
      <c r="U22" t="s">
        <v>806</v>
      </c>
      <c r="V22" t="s">
        <v>719</v>
      </c>
      <c r="W22" t="s">
        <v>628</v>
      </c>
      <c r="X22" s="51" t="str">
        <f t="shared" si="0"/>
        <v>3</v>
      </c>
      <c r="Y22" s="51" t="str">
        <f>IF(T22="","",IF(AND(T22&lt;&gt;'Tabelas auxiliares'!$B$236,T22&lt;&gt;'Tabelas auxiliares'!$B$237,T22&lt;&gt;'Tabelas auxiliares'!$C$236,T22&lt;&gt;'Tabelas auxiliares'!$C$237,T22&lt;&gt;'Tabelas auxiliares'!$D$236),"FOLHA DE PESSOAL",IF(X22='Tabelas auxiliares'!$A$237,"CUSTEIO",IF(X22='Tabelas auxiliares'!$A$236,"INVESTIMENTO","ERRO - VERIFICAR"))))</f>
        <v>CUSTEIO</v>
      </c>
      <c r="Z22" s="64">
        <f t="shared" si="1"/>
        <v>1837500</v>
      </c>
      <c r="AA22" s="44">
        <v>1041600</v>
      </c>
      <c r="AB22" s="44">
        <v>414400</v>
      </c>
      <c r="AC22" s="44">
        <v>381500</v>
      </c>
      <c r="AD22" s="73" t="s">
        <v>430</v>
      </c>
      <c r="AE22" s="73" t="s">
        <v>176</v>
      </c>
      <c r="AF22" s="73" t="s">
        <v>182</v>
      </c>
      <c r="AG22" s="73" t="s">
        <v>183</v>
      </c>
      <c r="AH22" s="73" t="s">
        <v>184</v>
      </c>
      <c r="AI22" s="73" t="s">
        <v>179</v>
      </c>
      <c r="AJ22" s="73" t="s">
        <v>176</v>
      </c>
      <c r="AK22" s="73" t="s">
        <v>120</v>
      </c>
      <c r="AL22" s="73" t="s">
        <v>174</v>
      </c>
      <c r="AM22" s="73" t="s">
        <v>409</v>
      </c>
      <c r="AN22" s="73" t="s">
        <v>719</v>
      </c>
      <c r="AO22" s="73" t="s">
        <v>628</v>
      </c>
    </row>
    <row r="23" spans="1:41" x14ac:dyDescent="0.25">
      <c r="A23" t="s">
        <v>1099</v>
      </c>
      <c r="B23" t="s">
        <v>447</v>
      </c>
      <c r="C23" t="s">
        <v>1107</v>
      </c>
      <c r="D23" t="s">
        <v>69</v>
      </c>
      <c r="E23" t="s">
        <v>117</v>
      </c>
      <c r="F23" s="51" t="str">
        <f>IFERROR(VLOOKUP(D23,'Tabelas auxiliares'!$A$3:$B$61,2,FALSE),"")</f>
        <v>PROAP - PNAES</v>
      </c>
      <c r="G23" s="51" t="str">
        <f>IFERROR(VLOOKUP($B23,'Tabelas auxiliares'!$A$65:$C$102,2,FALSE),"")</f>
        <v>Assistência - Sociais</v>
      </c>
      <c r="H23" s="51" t="str">
        <f>IFERROR(VLOOKUP($B23,'Tabelas auxiliares'!$A$65:$C$102,3,FALSE),"")</f>
        <v>AUXILIO MORADIA / AUXILIO CRECHE / AUXILIO TRANSPORTE / BOLSA PERMANENCIA / BOLSA AUXILIO ALIMENTACAO AOS ESTUDANTES DE GRADUACAO / MONITORIA DE AÇÕES AFIRMATIVAS</v>
      </c>
      <c r="I23" t="s">
        <v>1511</v>
      </c>
      <c r="J23" t="s">
        <v>1515</v>
      </c>
      <c r="K23" t="s">
        <v>1516</v>
      </c>
      <c r="L23" t="s">
        <v>1517</v>
      </c>
      <c r="M23" t="s">
        <v>176</v>
      </c>
      <c r="N23" t="s">
        <v>316</v>
      </c>
      <c r="O23" t="s">
        <v>227</v>
      </c>
      <c r="P23" t="s">
        <v>318</v>
      </c>
      <c r="Q23" t="s">
        <v>179</v>
      </c>
      <c r="R23" t="s">
        <v>176</v>
      </c>
      <c r="S23" t="s">
        <v>120</v>
      </c>
      <c r="T23" t="s">
        <v>174</v>
      </c>
      <c r="U23" t="s">
        <v>806</v>
      </c>
      <c r="V23" t="s">
        <v>719</v>
      </c>
      <c r="W23" t="s">
        <v>628</v>
      </c>
      <c r="X23" s="51" t="str">
        <f t="shared" si="0"/>
        <v>3</v>
      </c>
      <c r="Y23" s="51" t="str">
        <f>IF(T23="","",IF(AND(T23&lt;&gt;'Tabelas auxiliares'!$B$236,T23&lt;&gt;'Tabelas auxiliares'!$B$237,T23&lt;&gt;'Tabelas auxiliares'!$C$236,T23&lt;&gt;'Tabelas auxiliares'!$C$237,T23&lt;&gt;'Tabelas auxiliares'!$D$236),"FOLHA DE PESSOAL",IF(X23='Tabelas auxiliares'!$A$237,"CUSTEIO",IF(X23='Tabelas auxiliares'!$A$236,"INVESTIMENTO","ERRO - VERIFICAR"))))</f>
        <v>CUSTEIO</v>
      </c>
      <c r="Z23" s="64">
        <f t="shared" si="1"/>
        <v>71936</v>
      </c>
      <c r="AA23" s="44">
        <v>61820</v>
      </c>
      <c r="AB23" s="44">
        <v>6744</v>
      </c>
      <c r="AC23" s="44">
        <v>3372</v>
      </c>
      <c r="AD23" s="73" t="s">
        <v>408</v>
      </c>
      <c r="AE23" s="73" t="s">
        <v>176</v>
      </c>
      <c r="AF23" s="73" t="s">
        <v>182</v>
      </c>
      <c r="AG23" s="73" t="s">
        <v>183</v>
      </c>
      <c r="AH23" s="73" t="s">
        <v>184</v>
      </c>
      <c r="AI23" s="73" t="s">
        <v>179</v>
      </c>
      <c r="AJ23" s="73" t="s">
        <v>176</v>
      </c>
      <c r="AK23" s="73" t="s">
        <v>120</v>
      </c>
      <c r="AL23" s="73" t="s">
        <v>174</v>
      </c>
      <c r="AM23" s="73" t="s">
        <v>409</v>
      </c>
      <c r="AN23" s="73" t="s">
        <v>719</v>
      </c>
      <c r="AO23" s="73" t="s">
        <v>628</v>
      </c>
    </row>
    <row r="24" spans="1:41" x14ac:dyDescent="0.25">
      <c r="A24" t="s">
        <v>1099</v>
      </c>
      <c r="B24" t="s">
        <v>447</v>
      </c>
      <c r="C24" t="s">
        <v>1107</v>
      </c>
      <c r="D24" t="s">
        <v>69</v>
      </c>
      <c r="E24" t="s">
        <v>117</v>
      </c>
      <c r="F24" s="51" t="str">
        <f>IFERROR(VLOOKUP(D24,'Tabelas auxiliares'!$A$3:$B$61,2,FALSE),"")</f>
        <v>PROAP - PNAES</v>
      </c>
      <c r="G24" s="51" t="str">
        <f>IFERROR(VLOOKUP($B24,'Tabelas auxiliares'!$A$65:$C$102,2,FALSE),"")</f>
        <v>Assistência - Sociais</v>
      </c>
      <c r="H24" s="51" t="str">
        <f>IFERROR(VLOOKUP($B24,'Tabelas auxiliares'!$A$65:$C$102,3,FALSE),"")</f>
        <v>AUXILIO MORADIA / AUXILIO CRECHE / AUXILIO TRANSPORTE / BOLSA PERMANENCIA / BOLSA AUXILIO ALIMENTACAO AOS ESTUDANTES DE GRADUACAO / MONITORIA DE AÇÕES AFIRMATIVAS</v>
      </c>
      <c r="I24" t="s">
        <v>1518</v>
      </c>
      <c r="J24" t="s">
        <v>1519</v>
      </c>
      <c r="K24" t="s">
        <v>1520</v>
      </c>
      <c r="L24" t="s">
        <v>1521</v>
      </c>
      <c r="M24" t="s">
        <v>176</v>
      </c>
      <c r="N24" t="s">
        <v>316</v>
      </c>
      <c r="O24" t="s">
        <v>227</v>
      </c>
      <c r="P24" t="s">
        <v>318</v>
      </c>
      <c r="Q24" t="s">
        <v>179</v>
      </c>
      <c r="R24" t="s">
        <v>176</v>
      </c>
      <c r="S24" t="s">
        <v>120</v>
      </c>
      <c r="T24" t="s">
        <v>174</v>
      </c>
      <c r="U24" t="s">
        <v>806</v>
      </c>
      <c r="V24" t="s">
        <v>719</v>
      </c>
      <c r="W24" t="s">
        <v>628</v>
      </c>
      <c r="X24" s="51" t="str">
        <f t="shared" si="0"/>
        <v>3</v>
      </c>
      <c r="Y24" s="51" t="str">
        <f>IF(T24="","",IF(AND(T24&lt;&gt;'Tabelas auxiliares'!$B$236,T24&lt;&gt;'Tabelas auxiliares'!$B$237,T24&lt;&gt;'Tabelas auxiliares'!$C$236,T24&lt;&gt;'Tabelas auxiliares'!$C$237,T24&lt;&gt;'Tabelas auxiliares'!$D$236),"FOLHA DE PESSOAL",IF(X24='Tabelas auxiliares'!$A$237,"CUSTEIO",IF(X24='Tabelas auxiliares'!$A$236,"INVESTIMENTO","ERRO - VERIFICAR"))))</f>
        <v>CUSTEIO</v>
      </c>
      <c r="Z24" s="64">
        <f t="shared" si="1"/>
        <v>508200</v>
      </c>
      <c r="AA24" s="44">
        <v>322875</v>
      </c>
      <c r="AB24" s="44">
        <v>96600</v>
      </c>
      <c r="AC24" s="44">
        <v>88725</v>
      </c>
      <c r="AD24" s="73" t="s">
        <v>408</v>
      </c>
      <c r="AE24" s="73" t="s">
        <v>176</v>
      </c>
      <c r="AF24" s="73" t="s">
        <v>177</v>
      </c>
      <c r="AG24" s="73" t="s">
        <v>178</v>
      </c>
      <c r="AH24" s="73" t="s">
        <v>288</v>
      </c>
      <c r="AI24" s="73" t="s">
        <v>179</v>
      </c>
      <c r="AJ24" s="73" t="s">
        <v>176</v>
      </c>
      <c r="AK24" s="73" t="s">
        <v>120</v>
      </c>
      <c r="AL24" s="73" t="s">
        <v>174</v>
      </c>
      <c r="AM24" s="73" t="s">
        <v>119</v>
      </c>
      <c r="AN24" s="73" t="s">
        <v>719</v>
      </c>
      <c r="AO24" s="73" t="s">
        <v>628</v>
      </c>
    </row>
    <row r="25" spans="1:41" x14ac:dyDescent="0.25">
      <c r="A25" t="s">
        <v>1099</v>
      </c>
      <c r="B25" t="s">
        <v>450</v>
      </c>
      <c r="C25" t="s">
        <v>1108</v>
      </c>
      <c r="D25" t="s">
        <v>15</v>
      </c>
      <c r="E25" t="s">
        <v>117</v>
      </c>
      <c r="F25" s="51" t="str">
        <f>IFERROR(VLOOKUP(D25,'Tabelas auxiliares'!$A$3:$B$61,2,FALSE),"")</f>
        <v>PROPES - PRÓ-REITORIA DE PESQUISA / CEM</v>
      </c>
      <c r="G25" s="51" t="str">
        <f>IFERROR(VLOOKUP($B25,'Tabelas auxiliares'!$A$65:$C$102,2,FALSE),"")</f>
        <v>Assistência - Pesquisa</v>
      </c>
      <c r="H25" s="51" t="str">
        <f>IFERROR(VLOOKUP($B25,'Tabelas auxiliares'!$A$65:$C$102,3,FALSE),"")</f>
        <v>BOLSAS DE INICIACAO CIENTIFICA / BOLSAS PROJETOS DE PESQUISA E/OU EDITAIS LIGADOS A PESQUISA</v>
      </c>
      <c r="I25" t="s">
        <v>1522</v>
      </c>
      <c r="J25" t="s">
        <v>1523</v>
      </c>
      <c r="K25" t="s">
        <v>1524</v>
      </c>
      <c r="L25" t="s">
        <v>175</v>
      </c>
      <c r="M25" t="s">
        <v>176</v>
      </c>
      <c r="N25" t="s">
        <v>177</v>
      </c>
      <c r="O25" t="s">
        <v>178</v>
      </c>
      <c r="P25" t="s">
        <v>288</v>
      </c>
      <c r="Q25" t="s">
        <v>179</v>
      </c>
      <c r="R25" t="s">
        <v>176</v>
      </c>
      <c r="S25" t="s">
        <v>180</v>
      </c>
      <c r="T25" t="s">
        <v>174</v>
      </c>
      <c r="U25" t="s">
        <v>119</v>
      </c>
      <c r="V25" t="s">
        <v>719</v>
      </c>
      <c r="W25" t="s">
        <v>628</v>
      </c>
      <c r="X25" s="51" t="str">
        <f t="shared" si="0"/>
        <v>3</v>
      </c>
      <c r="Y25" s="51" t="str">
        <f>IF(T25="","",IF(AND(T25&lt;&gt;'Tabelas auxiliares'!$B$236,T25&lt;&gt;'Tabelas auxiliares'!$B$237,T25&lt;&gt;'Tabelas auxiliares'!$C$236,T25&lt;&gt;'Tabelas auxiliares'!$C$237,T25&lt;&gt;'Tabelas auxiliares'!$D$236),"FOLHA DE PESSOAL",IF(X25='Tabelas auxiliares'!$A$237,"CUSTEIO",IF(X25='Tabelas auxiliares'!$A$236,"INVESTIMENTO","ERRO - VERIFICAR"))))</f>
        <v>CUSTEIO</v>
      </c>
      <c r="Z25" s="64">
        <f t="shared" si="1"/>
        <v>40017.599999999999</v>
      </c>
      <c r="AA25" s="44">
        <v>15796</v>
      </c>
      <c r="AC25" s="44">
        <v>24221.599999999999</v>
      </c>
      <c r="AD25" s="73" t="s">
        <v>876</v>
      </c>
      <c r="AE25" s="73" t="s">
        <v>176</v>
      </c>
      <c r="AF25" s="73" t="s">
        <v>177</v>
      </c>
      <c r="AG25" s="73" t="s">
        <v>178</v>
      </c>
      <c r="AH25" s="73" t="s">
        <v>288</v>
      </c>
      <c r="AI25" s="73" t="s">
        <v>179</v>
      </c>
      <c r="AJ25" s="73" t="s">
        <v>176</v>
      </c>
      <c r="AK25" s="73" t="s">
        <v>120</v>
      </c>
      <c r="AL25" s="73" t="s">
        <v>174</v>
      </c>
      <c r="AM25" s="73" t="s">
        <v>119</v>
      </c>
      <c r="AN25" s="73" t="s">
        <v>719</v>
      </c>
      <c r="AO25" s="73" t="s">
        <v>628</v>
      </c>
    </row>
    <row r="26" spans="1:41" x14ac:dyDescent="0.25">
      <c r="A26" t="s">
        <v>1099</v>
      </c>
      <c r="B26" t="s">
        <v>450</v>
      </c>
      <c r="C26" t="s">
        <v>1108</v>
      </c>
      <c r="D26" t="s">
        <v>15</v>
      </c>
      <c r="E26" t="s">
        <v>117</v>
      </c>
      <c r="F26" s="51" t="str">
        <f>IFERROR(VLOOKUP(D26,'Tabelas auxiliares'!$A$3:$B$61,2,FALSE),"")</f>
        <v>PROPES - PRÓ-REITORIA DE PESQUISA / CEM</v>
      </c>
      <c r="G26" s="51" t="str">
        <f>IFERROR(VLOOKUP($B26,'Tabelas auxiliares'!$A$65:$C$102,2,FALSE),"")</f>
        <v>Assistência - Pesquisa</v>
      </c>
      <c r="H26" s="51" t="str">
        <f>IFERROR(VLOOKUP($B26,'Tabelas auxiliares'!$A$65:$C$102,3,FALSE),"")</f>
        <v>BOLSAS DE INICIACAO CIENTIFICA / BOLSAS PROJETOS DE PESQUISA E/OU EDITAIS LIGADOS A PESQUISA</v>
      </c>
      <c r="I26" t="s">
        <v>1525</v>
      </c>
      <c r="J26" t="s">
        <v>1526</v>
      </c>
      <c r="K26" t="s">
        <v>1527</v>
      </c>
      <c r="L26" t="s">
        <v>629</v>
      </c>
      <c r="M26" t="s">
        <v>176</v>
      </c>
      <c r="N26" t="s">
        <v>182</v>
      </c>
      <c r="O26" t="s">
        <v>183</v>
      </c>
      <c r="P26" t="s">
        <v>184</v>
      </c>
      <c r="Q26" t="s">
        <v>179</v>
      </c>
      <c r="R26" t="s">
        <v>176</v>
      </c>
      <c r="S26" t="s">
        <v>120</v>
      </c>
      <c r="T26" t="s">
        <v>174</v>
      </c>
      <c r="U26" t="s">
        <v>409</v>
      </c>
      <c r="V26" t="s">
        <v>719</v>
      </c>
      <c r="W26" t="s">
        <v>628</v>
      </c>
      <c r="X26" s="51" t="str">
        <f t="shared" si="0"/>
        <v>3</v>
      </c>
      <c r="Y26" s="51" t="str">
        <f>IF(T26="","",IF(AND(T26&lt;&gt;'Tabelas auxiliares'!$B$236,T26&lt;&gt;'Tabelas auxiliares'!$B$237,T26&lt;&gt;'Tabelas auxiliares'!$C$236,T26&lt;&gt;'Tabelas auxiliares'!$C$237,T26&lt;&gt;'Tabelas auxiliares'!$D$236),"FOLHA DE PESSOAL",IF(X26='Tabelas auxiliares'!$A$237,"CUSTEIO",IF(X26='Tabelas auxiliares'!$A$236,"INVESTIMENTO","ERRO - VERIFICAR"))))</f>
        <v>CUSTEIO</v>
      </c>
      <c r="Z26" s="64">
        <f t="shared" si="1"/>
        <v>28800</v>
      </c>
      <c r="AA26" s="44">
        <v>9600</v>
      </c>
      <c r="AB26" s="44">
        <v>3200</v>
      </c>
      <c r="AC26" s="44">
        <v>16000</v>
      </c>
      <c r="AD26" s="73" t="s">
        <v>877</v>
      </c>
      <c r="AE26" s="73" t="s">
        <v>176</v>
      </c>
      <c r="AF26" s="73" t="s">
        <v>177</v>
      </c>
      <c r="AG26" s="73" t="s">
        <v>178</v>
      </c>
      <c r="AH26" s="73" t="s">
        <v>288</v>
      </c>
      <c r="AI26" s="73" t="s">
        <v>179</v>
      </c>
      <c r="AJ26" s="73" t="s">
        <v>176</v>
      </c>
      <c r="AK26" s="73" t="s">
        <v>120</v>
      </c>
      <c r="AL26" s="73" t="s">
        <v>174</v>
      </c>
      <c r="AM26" s="73" t="s">
        <v>119</v>
      </c>
      <c r="AN26" s="73" t="s">
        <v>719</v>
      </c>
      <c r="AO26" s="73" t="s">
        <v>628</v>
      </c>
    </row>
    <row r="27" spans="1:41" x14ac:dyDescent="0.25">
      <c r="A27" t="s">
        <v>1099</v>
      </c>
      <c r="B27" t="s">
        <v>450</v>
      </c>
      <c r="C27" t="s">
        <v>1108</v>
      </c>
      <c r="D27" t="s">
        <v>15</v>
      </c>
      <c r="E27" t="s">
        <v>117</v>
      </c>
      <c r="F27" s="51" t="str">
        <f>IFERROR(VLOOKUP(D27,'Tabelas auxiliares'!$A$3:$B$61,2,FALSE),"")</f>
        <v>PROPES - PRÓ-REITORIA DE PESQUISA / CEM</v>
      </c>
      <c r="G27" s="51" t="str">
        <f>IFERROR(VLOOKUP($B27,'Tabelas auxiliares'!$A$65:$C$102,2,FALSE),"")</f>
        <v>Assistência - Pesquisa</v>
      </c>
      <c r="H27" s="51" t="str">
        <f>IFERROR(VLOOKUP($B27,'Tabelas auxiliares'!$A$65:$C$102,3,FALSE),"")</f>
        <v>BOLSAS DE INICIACAO CIENTIFICA / BOLSAS PROJETOS DE PESQUISA E/OU EDITAIS LIGADOS A PESQUISA</v>
      </c>
      <c r="I27" t="s">
        <v>1525</v>
      </c>
      <c r="J27" t="s">
        <v>1528</v>
      </c>
      <c r="K27" t="s">
        <v>1529</v>
      </c>
      <c r="L27" t="s">
        <v>630</v>
      </c>
      <c r="M27" t="s">
        <v>176</v>
      </c>
      <c r="N27" t="s">
        <v>177</v>
      </c>
      <c r="O27" t="s">
        <v>178</v>
      </c>
      <c r="P27" t="s">
        <v>288</v>
      </c>
      <c r="Q27" t="s">
        <v>179</v>
      </c>
      <c r="R27" t="s">
        <v>176</v>
      </c>
      <c r="S27" t="s">
        <v>120</v>
      </c>
      <c r="T27" t="s">
        <v>174</v>
      </c>
      <c r="U27" t="s">
        <v>119</v>
      </c>
      <c r="V27" t="s">
        <v>719</v>
      </c>
      <c r="W27" t="s">
        <v>628</v>
      </c>
      <c r="X27" s="51" t="str">
        <f t="shared" si="0"/>
        <v>3</v>
      </c>
      <c r="Y27" s="51" t="str">
        <f>IF(T27="","",IF(AND(T27&lt;&gt;'Tabelas auxiliares'!$B$236,T27&lt;&gt;'Tabelas auxiliares'!$B$237,T27&lt;&gt;'Tabelas auxiliares'!$C$236,T27&lt;&gt;'Tabelas auxiliares'!$C$237,T27&lt;&gt;'Tabelas auxiliares'!$D$236),"FOLHA DE PESSOAL",IF(X27='Tabelas auxiliares'!$A$237,"CUSTEIO",IF(X27='Tabelas auxiliares'!$A$236,"INVESTIMENTO","ERRO - VERIFICAR"))))</f>
        <v>CUSTEIO</v>
      </c>
      <c r="Z27" s="64">
        <f t="shared" si="1"/>
        <v>18900</v>
      </c>
      <c r="AA27" s="44">
        <v>6300</v>
      </c>
      <c r="AB27" s="44">
        <v>2100</v>
      </c>
      <c r="AC27" s="44">
        <v>10500</v>
      </c>
      <c r="AD27" s="73" t="s">
        <v>878</v>
      </c>
      <c r="AE27" s="73" t="s">
        <v>176</v>
      </c>
      <c r="AF27" s="73" t="s">
        <v>177</v>
      </c>
      <c r="AG27" s="73" t="s">
        <v>178</v>
      </c>
      <c r="AH27" s="73" t="s">
        <v>288</v>
      </c>
      <c r="AI27" s="73" t="s">
        <v>179</v>
      </c>
      <c r="AJ27" s="73" t="s">
        <v>176</v>
      </c>
      <c r="AK27" s="73" t="s">
        <v>120</v>
      </c>
      <c r="AL27" s="73" t="s">
        <v>174</v>
      </c>
      <c r="AM27" s="73" t="s">
        <v>119</v>
      </c>
      <c r="AN27" s="73" t="s">
        <v>719</v>
      </c>
      <c r="AO27" s="73" t="s">
        <v>628</v>
      </c>
    </row>
    <row r="28" spans="1:41" x14ac:dyDescent="0.25">
      <c r="A28" t="s">
        <v>1099</v>
      </c>
      <c r="B28" t="s">
        <v>450</v>
      </c>
      <c r="C28" t="s">
        <v>1108</v>
      </c>
      <c r="D28" t="s">
        <v>15</v>
      </c>
      <c r="E28" t="s">
        <v>117</v>
      </c>
      <c r="F28" s="51" t="str">
        <f>IFERROR(VLOOKUP(D28,'Tabelas auxiliares'!$A$3:$B$61,2,FALSE),"")</f>
        <v>PROPES - PRÓ-REITORIA DE PESQUISA / CEM</v>
      </c>
      <c r="G28" s="51" t="str">
        <f>IFERROR(VLOOKUP($B28,'Tabelas auxiliares'!$A$65:$C$102,2,FALSE),"")</f>
        <v>Assistência - Pesquisa</v>
      </c>
      <c r="H28" s="51" t="str">
        <f>IFERROR(VLOOKUP($B28,'Tabelas auxiliares'!$A$65:$C$102,3,FALSE),"")</f>
        <v>BOLSAS DE INICIACAO CIENTIFICA / BOLSAS PROJETOS DE PESQUISA E/OU EDITAIS LIGADOS A PESQUISA</v>
      </c>
      <c r="I28" t="s">
        <v>1530</v>
      </c>
      <c r="J28" t="s">
        <v>1531</v>
      </c>
      <c r="K28" t="s">
        <v>1532</v>
      </c>
      <c r="L28" t="s">
        <v>322</v>
      </c>
      <c r="M28" t="s">
        <v>176</v>
      </c>
      <c r="N28" t="s">
        <v>177</v>
      </c>
      <c r="O28" t="s">
        <v>178</v>
      </c>
      <c r="P28" t="s">
        <v>288</v>
      </c>
      <c r="Q28" t="s">
        <v>179</v>
      </c>
      <c r="R28" t="s">
        <v>176</v>
      </c>
      <c r="S28" t="s">
        <v>120</v>
      </c>
      <c r="T28" t="s">
        <v>174</v>
      </c>
      <c r="U28" t="s">
        <v>119</v>
      </c>
      <c r="V28" t="s">
        <v>719</v>
      </c>
      <c r="W28" t="s">
        <v>628</v>
      </c>
      <c r="X28" s="51" t="str">
        <f t="shared" si="0"/>
        <v>3</v>
      </c>
      <c r="Y28" s="51" t="str">
        <f>IF(T28="","",IF(AND(T28&lt;&gt;'Tabelas auxiliares'!$B$236,T28&lt;&gt;'Tabelas auxiliares'!$B$237,T28&lt;&gt;'Tabelas auxiliares'!$C$236,T28&lt;&gt;'Tabelas auxiliares'!$C$237,T28&lt;&gt;'Tabelas auxiliares'!$D$236),"FOLHA DE PESSOAL",IF(X28='Tabelas auxiliares'!$A$237,"CUSTEIO",IF(X28='Tabelas auxiliares'!$A$236,"INVESTIMENTO","ERRO - VERIFICAR"))))</f>
        <v>CUSTEIO</v>
      </c>
      <c r="Z28" s="64">
        <f t="shared" si="1"/>
        <v>189000</v>
      </c>
      <c r="AC28" s="44">
        <v>189000</v>
      </c>
      <c r="AD28" s="73" t="s">
        <v>1006</v>
      </c>
      <c r="AE28" s="73" t="s">
        <v>176</v>
      </c>
      <c r="AF28" s="73" t="s">
        <v>177</v>
      </c>
      <c r="AG28" s="73" t="s">
        <v>178</v>
      </c>
      <c r="AH28" s="73" t="s">
        <v>288</v>
      </c>
      <c r="AI28" s="73" t="s">
        <v>179</v>
      </c>
      <c r="AJ28" s="73" t="s">
        <v>176</v>
      </c>
      <c r="AK28" s="73" t="s">
        <v>120</v>
      </c>
      <c r="AL28" s="73" t="s">
        <v>174</v>
      </c>
      <c r="AM28" s="73" t="s">
        <v>119</v>
      </c>
      <c r="AN28" s="73" t="s">
        <v>719</v>
      </c>
      <c r="AO28" s="73" t="s">
        <v>628</v>
      </c>
    </row>
    <row r="29" spans="1:41" x14ac:dyDescent="0.25">
      <c r="A29" t="s">
        <v>1099</v>
      </c>
      <c r="B29" t="s">
        <v>450</v>
      </c>
      <c r="C29" t="s">
        <v>1108</v>
      </c>
      <c r="D29" t="s">
        <v>15</v>
      </c>
      <c r="E29" t="s">
        <v>117</v>
      </c>
      <c r="F29" s="51" t="str">
        <f>IFERROR(VLOOKUP(D29,'Tabelas auxiliares'!$A$3:$B$61,2,FALSE),"")</f>
        <v>PROPES - PRÓ-REITORIA DE PESQUISA / CEM</v>
      </c>
      <c r="G29" s="51" t="str">
        <f>IFERROR(VLOOKUP($B29,'Tabelas auxiliares'!$A$65:$C$102,2,FALSE),"")</f>
        <v>Assistência - Pesquisa</v>
      </c>
      <c r="H29" s="51" t="str">
        <f>IFERROR(VLOOKUP($B29,'Tabelas auxiliares'!$A$65:$C$102,3,FALSE),"")</f>
        <v>BOLSAS DE INICIACAO CIENTIFICA / BOLSAS PROJETOS DE PESQUISA E/OU EDITAIS LIGADOS A PESQUISA</v>
      </c>
      <c r="I29" t="s">
        <v>1530</v>
      </c>
      <c r="J29" t="s">
        <v>1533</v>
      </c>
      <c r="K29" t="s">
        <v>1534</v>
      </c>
      <c r="L29" t="s">
        <v>323</v>
      </c>
      <c r="M29" t="s">
        <v>176</v>
      </c>
      <c r="N29" t="s">
        <v>177</v>
      </c>
      <c r="O29" t="s">
        <v>178</v>
      </c>
      <c r="P29" t="s">
        <v>288</v>
      </c>
      <c r="Q29" t="s">
        <v>179</v>
      </c>
      <c r="R29" t="s">
        <v>176</v>
      </c>
      <c r="S29" t="s">
        <v>120</v>
      </c>
      <c r="T29" t="s">
        <v>174</v>
      </c>
      <c r="U29" t="s">
        <v>119</v>
      </c>
      <c r="V29" t="s">
        <v>719</v>
      </c>
      <c r="W29" t="s">
        <v>628</v>
      </c>
      <c r="X29" s="51" t="str">
        <f t="shared" si="0"/>
        <v>3</v>
      </c>
      <c r="Y29" s="51" t="str">
        <f>IF(T29="","",IF(AND(T29&lt;&gt;'Tabelas auxiliares'!$B$236,T29&lt;&gt;'Tabelas auxiliares'!$B$237,T29&lt;&gt;'Tabelas auxiliares'!$C$236,T29&lt;&gt;'Tabelas auxiliares'!$C$237,T29&lt;&gt;'Tabelas auxiliares'!$D$236),"FOLHA DE PESSOAL",IF(X29='Tabelas auxiliares'!$A$237,"CUSTEIO",IF(X29='Tabelas auxiliares'!$A$236,"INVESTIMENTO","ERRO - VERIFICAR"))))</f>
        <v>CUSTEIO</v>
      </c>
      <c r="Z29" s="64">
        <f t="shared" si="1"/>
        <v>126000</v>
      </c>
      <c r="AC29" s="44">
        <v>126000</v>
      </c>
      <c r="AD29" s="73" t="s">
        <v>1007</v>
      </c>
      <c r="AE29" s="73" t="s">
        <v>1008</v>
      </c>
      <c r="AF29" s="73" t="s">
        <v>177</v>
      </c>
      <c r="AG29" s="73" t="s">
        <v>178</v>
      </c>
      <c r="AH29" s="73" t="s">
        <v>288</v>
      </c>
      <c r="AI29" s="73" t="s">
        <v>179</v>
      </c>
      <c r="AJ29" s="73" t="s">
        <v>176</v>
      </c>
      <c r="AK29" s="73" t="s">
        <v>120</v>
      </c>
      <c r="AL29" s="73" t="s">
        <v>174</v>
      </c>
      <c r="AM29" s="73" t="s">
        <v>119</v>
      </c>
      <c r="AN29" s="73" t="s">
        <v>721</v>
      </c>
      <c r="AO29" s="73" t="s">
        <v>631</v>
      </c>
    </row>
    <row r="30" spans="1:41" x14ac:dyDescent="0.25">
      <c r="A30" t="s">
        <v>1099</v>
      </c>
      <c r="B30" t="s">
        <v>450</v>
      </c>
      <c r="C30" t="s">
        <v>1108</v>
      </c>
      <c r="D30" t="s">
        <v>15</v>
      </c>
      <c r="E30" t="s">
        <v>117</v>
      </c>
      <c r="F30" s="51" t="str">
        <f>IFERROR(VLOOKUP(D30,'Tabelas auxiliares'!$A$3:$B$61,2,FALSE),"")</f>
        <v>PROPES - PRÓ-REITORIA DE PESQUISA / CEM</v>
      </c>
      <c r="G30" s="51" t="str">
        <f>IFERROR(VLOOKUP($B30,'Tabelas auxiliares'!$A$65:$C$102,2,FALSE),"")</f>
        <v>Assistência - Pesquisa</v>
      </c>
      <c r="H30" s="51" t="str">
        <f>IFERROR(VLOOKUP($B30,'Tabelas auxiliares'!$A$65:$C$102,3,FALSE),"")</f>
        <v>BOLSAS DE INICIACAO CIENTIFICA / BOLSAS PROJETOS DE PESQUISA E/OU EDITAIS LIGADOS A PESQUISA</v>
      </c>
      <c r="I30" t="s">
        <v>1511</v>
      </c>
      <c r="J30" t="s">
        <v>1531</v>
      </c>
      <c r="K30" t="s">
        <v>1535</v>
      </c>
      <c r="L30" t="s">
        <v>1536</v>
      </c>
      <c r="M30" t="s">
        <v>176</v>
      </c>
      <c r="N30" t="s">
        <v>177</v>
      </c>
      <c r="O30" t="s">
        <v>178</v>
      </c>
      <c r="P30" t="s">
        <v>288</v>
      </c>
      <c r="Q30" t="s">
        <v>179</v>
      </c>
      <c r="R30" t="s">
        <v>176</v>
      </c>
      <c r="S30" t="s">
        <v>1150</v>
      </c>
      <c r="T30" t="s">
        <v>174</v>
      </c>
      <c r="U30" t="s">
        <v>119</v>
      </c>
      <c r="V30" t="s">
        <v>719</v>
      </c>
      <c r="W30" t="s">
        <v>628</v>
      </c>
      <c r="X30" s="51" t="str">
        <f t="shared" si="0"/>
        <v>3</v>
      </c>
      <c r="Y30" s="51" t="str">
        <f>IF(T30="","",IF(AND(T30&lt;&gt;'Tabelas auxiliares'!$B$236,T30&lt;&gt;'Tabelas auxiliares'!$B$237,T30&lt;&gt;'Tabelas auxiliares'!$C$236,T30&lt;&gt;'Tabelas auxiliares'!$C$237,T30&lt;&gt;'Tabelas auxiliares'!$D$236),"FOLHA DE PESSOAL",IF(X30='Tabelas auxiliares'!$A$237,"CUSTEIO",IF(X30='Tabelas auxiliares'!$A$236,"INVESTIMENTO","ERRO - VERIFICAR"))))</f>
        <v>CUSTEIO</v>
      </c>
      <c r="Z30" s="64">
        <f t="shared" si="1"/>
        <v>25868</v>
      </c>
      <c r="AC30" s="44">
        <v>25868</v>
      </c>
      <c r="AD30" s="73" t="s">
        <v>879</v>
      </c>
      <c r="AE30" s="73" t="s">
        <v>880</v>
      </c>
      <c r="AF30" s="73" t="s">
        <v>177</v>
      </c>
      <c r="AG30" s="73" t="s">
        <v>178</v>
      </c>
      <c r="AH30" s="73" t="s">
        <v>288</v>
      </c>
      <c r="AI30" s="73" t="s">
        <v>179</v>
      </c>
      <c r="AJ30" s="73" t="s">
        <v>176</v>
      </c>
      <c r="AK30" s="73" t="s">
        <v>120</v>
      </c>
      <c r="AL30" s="73" t="s">
        <v>174</v>
      </c>
      <c r="AM30" s="73" t="s">
        <v>119</v>
      </c>
      <c r="AN30" s="73" t="s">
        <v>721</v>
      </c>
      <c r="AO30" s="73" t="s">
        <v>631</v>
      </c>
    </row>
    <row r="31" spans="1:41" x14ac:dyDescent="0.25">
      <c r="A31" t="s">
        <v>1099</v>
      </c>
      <c r="B31" t="s">
        <v>450</v>
      </c>
      <c r="C31" t="s">
        <v>1108</v>
      </c>
      <c r="D31" t="s">
        <v>15</v>
      </c>
      <c r="E31" t="s">
        <v>117</v>
      </c>
      <c r="F31" s="51" t="str">
        <f>IFERROR(VLOOKUP(D31,'Tabelas auxiliares'!$A$3:$B$61,2,FALSE),"")</f>
        <v>PROPES - PRÓ-REITORIA DE PESQUISA / CEM</v>
      </c>
      <c r="G31" s="51" t="str">
        <f>IFERROR(VLOOKUP($B31,'Tabelas auxiliares'!$A$65:$C$102,2,FALSE),"")</f>
        <v>Assistência - Pesquisa</v>
      </c>
      <c r="H31" s="51" t="str">
        <f>IFERROR(VLOOKUP($B31,'Tabelas auxiliares'!$A$65:$C$102,3,FALSE),"")</f>
        <v>BOLSAS DE INICIACAO CIENTIFICA / BOLSAS PROJETOS DE PESQUISA E/OU EDITAIS LIGADOS A PESQUISA</v>
      </c>
      <c r="I31" t="s">
        <v>1511</v>
      </c>
      <c r="J31" t="s">
        <v>1531</v>
      </c>
      <c r="K31" t="s">
        <v>1537</v>
      </c>
      <c r="L31" t="s">
        <v>1536</v>
      </c>
      <c r="M31" t="s">
        <v>176</v>
      </c>
      <c r="N31" t="s">
        <v>177</v>
      </c>
      <c r="O31" t="s">
        <v>178</v>
      </c>
      <c r="P31" t="s">
        <v>288</v>
      </c>
      <c r="Q31" t="s">
        <v>179</v>
      </c>
      <c r="R31" t="s">
        <v>176</v>
      </c>
      <c r="S31" t="s">
        <v>120</v>
      </c>
      <c r="T31" t="s">
        <v>174</v>
      </c>
      <c r="U31" t="s">
        <v>119</v>
      </c>
      <c r="V31" t="s">
        <v>719</v>
      </c>
      <c r="W31" t="s">
        <v>628</v>
      </c>
      <c r="X31" s="51" t="str">
        <f t="shared" si="0"/>
        <v>3</v>
      </c>
      <c r="Y31" s="51" t="str">
        <f>IF(T31="","",IF(AND(T31&lt;&gt;'Tabelas auxiliares'!$B$236,T31&lt;&gt;'Tabelas auxiliares'!$B$237,T31&lt;&gt;'Tabelas auxiliares'!$C$236,T31&lt;&gt;'Tabelas auxiliares'!$C$237,T31&lt;&gt;'Tabelas auxiliares'!$D$236),"FOLHA DE PESSOAL",IF(X31='Tabelas auxiliares'!$A$237,"CUSTEIO",IF(X31='Tabelas auxiliares'!$A$236,"INVESTIMENTO","ERRO - VERIFICAR"))))</f>
        <v>CUSTEIO</v>
      </c>
      <c r="Z31" s="64">
        <f t="shared" si="1"/>
        <v>100132</v>
      </c>
      <c r="AA31" s="44">
        <v>48700</v>
      </c>
      <c r="AC31" s="44">
        <v>51432</v>
      </c>
      <c r="AD31" s="73" t="s">
        <v>881</v>
      </c>
      <c r="AE31" s="73" t="s">
        <v>394</v>
      </c>
      <c r="AF31" s="73" t="s">
        <v>177</v>
      </c>
      <c r="AG31" s="73" t="s">
        <v>178</v>
      </c>
      <c r="AH31" s="73" t="s">
        <v>288</v>
      </c>
      <c r="AI31" s="73" t="s">
        <v>179</v>
      </c>
      <c r="AJ31" s="73" t="s">
        <v>176</v>
      </c>
      <c r="AK31" s="73" t="s">
        <v>120</v>
      </c>
      <c r="AL31" s="73" t="s">
        <v>174</v>
      </c>
      <c r="AM31" s="73" t="s">
        <v>119</v>
      </c>
      <c r="AN31" s="73" t="s">
        <v>721</v>
      </c>
      <c r="AO31" s="73" t="s">
        <v>631</v>
      </c>
    </row>
    <row r="32" spans="1:41" x14ac:dyDescent="0.25">
      <c r="A32" t="s">
        <v>1099</v>
      </c>
      <c r="B32" t="s">
        <v>450</v>
      </c>
      <c r="C32" t="s">
        <v>1108</v>
      </c>
      <c r="D32" t="s">
        <v>15</v>
      </c>
      <c r="E32" t="s">
        <v>117</v>
      </c>
      <c r="F32" s="51" t="str">
        <f>IFERROR(VLOOKUP(D32,'Tabelas auxiliares'!$A$3:$B$61,2,FALSE),"")</f>
        <v>PROPES - PRÓ-REITORIA DE PESQUISA / CEM</v>
      </c>
      <c r="G32" s="51" t="str">
        <f>IFERROR(VLOOKUP($B32,'Tabelas auxiliares'!$A$65:$C$102,2,FALSE),"")</f>
        <v>Assistência - Pesquisa</v>
      </c>
      <c r="H32" s="51" t="str">
        <f>IFERROR(VLOOKUP($B32,'Tabelas auxiliares'!$A$65:$C$102,3,FALSE),"")</f>
        <v>BOLSAS DE INICIACAO CIENTIFICA / BOLSAS PROJETOS DE PESQUISA E/OU EDITAIS LIGADOS A PESQUISA</v>
      </c>
      <c r="I32" t="s">
        <v>1511</v>
      </c>
      <c r="J32" t="s">
        <v>1533</v>
      </c>
      <c r="K32" t="s">
        <v>1538</v>
      </c>
      <c r="L32" t="s">
        <v>1539</v>
      </c>
      <c r="M32" t="s">
        <v>176</v>
      </c>
      <c r="N32" t="s">
        <v>177</v>
      </c>
      <c r="O32" t="s">
        <v>178</v>
      </c>
      <c r="P32" t="s">
        <v>288</v>
      </c>
      <c r="Q32" t="s">
        <v>179</v>
      </c>
      <c r="R32" t="s">
        <v>176</v>
      </c>
      <c r="S32" t="s">
        <v>1150</v>
      </c>
      <c r="T32" t="s">
        <v>174</v>
      </c>
      <c r="U32" t="s">
        <v>119</v>
      </c>
      <c r="V32" t="s">
        <v>719</v>
      </c>
      <c r="W32" t="s">
        <v>628</v>
      </c>
      <c r="X32" s="51" t="str">
        <f t="shared" si="0"/>
        <v>3</v>
      </c>
      <c r="Y32" s="51" t="str">
        <f>IF(T32="","",IF(AND(T32&lt;&gt;'Tabelas auxiliares'!$B$236,T32&lt;&gt;'Tabelas auxiliares'!$B$237,T32&lt;&gt;'Tabelas auxiliares'!$C$236,T32&lt;&gt;'Tabelas auxiliares'!$C$237,T32&lt;&gt;'Tabelas auxiliares'!$D$236),"FOLHA DE PESSOAL",IF(X32='Tabelas auxiliares'!$A$237,"CUSTEIO",IF(X32='Tabelas auxiliares'!$A$236,"INVESTIMENTO","ERRO - VERIFICAR"))))</f>
        <v>CUSTEIO</v>
      </c>
      <c r="Z32" s="64">
        <f t="shared" si="1"/>
        <v>84000</v>
      </c>
      <c r="AA32" s="44">
        <v>2000</v>
      </c>
      <c r="AC32" s="44">
        <v>82000</v>
      </c>
      <c r="AD32" s="73" t="s">
        <v>882</v>
      </c>
      <c r="AE32" s="73" t="s">
        <v>883</v>
      </c>
      <c r="AF32" s="73" t="s">
        <v>177</v>
      </c>
      <c r="AG32" s="73" t="s">
        <v>178</v>
      </c>
      <c r="AH32" s="73" t="s">
        <v>288</v>
      </c>
      <c r="AI32" s="73" t="s">
        <v>179</v>
      </c>
      <c r="AJ32" s="73" t="s">
        <v>176</v>
      </c>
      <c r="AK32" s="73" t="s">
        <v>120</v>
      </c>
      <c r="AL32" s="73" t="s">
        <v>174</v>
      </c>
      <c r="AM32" s="73" t="s">
        <v>119</v>
      </c>
      <c r="AN32" s="73" t="s">
        <v>721</v>
      </c>
      <c r="AO32" s="73" t="s">
        <v>631</v>
      </c>
    </row>
    <row r="33" spans="1:41" x14ac:dyDescent="0.25">
      <c r="A33" t="s">
        <v>1099</v>
      </c>
      <c r="B33" t="s">
        <v>450</v>
      </c>
      <c r="C33" t="s">
        <v>1108</v>
      </c>
      <c r="D33" t="s">
        <v>15</v>
      </c>
      <c r="E33" t="s">
        <v>117</v>
      </c>
      <c r="F33" s="51" t="str">
        <f>IFERROR(VLOOKUP(D33,'Tabelas auxiliares'!$A$3:$B$61,2,FALSE),"")</f>
        <v>PROPES - PRÓ-REITORIA DE PESQUISA / CEM</v>
      </c>
      <c r="G33" s="51" t="str">
        <f>IFERROR(VLOOKUP($B33,'Tabelas auxiliares'!$A$65:$C$102,2,FALSE),"")</f>
        <v>Assistência - Pesquisa</v>
      </c>
      <c r="H33" s="51" t="str">
        <f>IFERROR(VLOOKUP($B33,'Tabelas auxiliares'!$A$65:$C$102,3,FALSE),"")</f>
        <v>BOLSAS DE INICIACAO CIENTIFICA / BOLSAS PROJETOS DE PESQUISA E/OU EDITAIS LIGADOS A PESQUISA</v>
      </c>
      <c r="I33" t="s">
        <v>1170</v>
      </c>
      <c r="J33" t="s">
        <v>1540</v>
      </c>
      <c r="K33" t="s">
        <v>1541</v>
      </c>
      <c r="L33" t="s">
        <v>1542</v>
      </c>
      <c r="M33" t="s">
        <v>176</v>
      </c>
      <c r="N33" t="s">
        <v>177</v>
      </c>
      <c r="O33" t="s">
        <v>178</v>
      </c>
      <c r="P33" t="s">
        <v>288</v>
      </c>
      <c r="Q33" t="s">
        <v>179</v>
      </c>
      <c r="R33" t="s">
        <v>176</v>
      </c>
      <c r="S33" t="s">
        <v>120</v>
      </c>
      <c r="T33" t="s">
        <v>174</v>
      </c>
      <c r="U33" t="s">
        <v>119</v>
      </c>
      <c r="V33" t="s">
        <v>719</v>
      </c>
      <c r="W33" t="s">
        <v>628</v>
      </c>
      <c r="X33" s="51" t="str">
        <f t="shared" si="0"/>
        <v>3</v>
      </c>
      <c r="Y33" s="51" t="str">
        <f>IF(T33="","",IF(AND(T33&lt;&gt;'Tabelas auxiliares'!$B$236,T33&lt;&gt;'Tabelas auxiliares'!$B$237,T33&lt;&gt;'Tabelas auxiliares'!$C$236,T33&lt;&gt;'Tabelas auxiliares'!$C$237,T33&lt;&gt;'Tabelas auxiliares'!$D$236),"FOLHA DE PESSOAL",IF(X33='Tabelas auxiliares'!$A$237,"CUSTEIO",IF(X33='Tabelas auxiliares'!$A$236,"INVESTIMENTO","ERRO - VERIFICAR"))))</f>
        <v>CUSTEIO</v>
      </c>
      <c r="Z33" s="64">
        <f t="shared" si="1"/>
        <v>84000</v>
      </c>
      <c r="AA33" s="44">
        <v>84000</v>
      </c>
      <c r="AD33" s="73" t="s">
        <v>884</v>
      </c>
      <c r="AE33" s="73" t="s">
        <v>885</v>
      </c>
      <c r="AF33" s="73" t="s">
        <v>177</v>
      </c>
      <c r="AG33" s="73" t="s">
        <v>178</v>
      </c>
      <c r="AH33" s="73" t="s">
        <v>288</v>
      </c>
      <c r="AI33" s="73" t="s">
        <v>179</v>
      </c>
      <c r="AJ33" s="73" t="s">
        <v>176</v>
      </c>
      <c r="AK33" s="73" t="s">
        <v>120</v>
      </c>
      <c r="AL33" s="73" t="s">
        <v>174</v>
      </c>
      <c r="AM33" s="73" t="s">
        <v>119</v>
      </c>
      <c r="AN33" s="73" t="s">
        <v>721</v>
      </c>
      <c r="AO33" s="73" t="s">
        <v>631</v>
      </c>
    </row>
    <row r="34" spans="1:41" x14ac:dyDescent="0.25">
      <c r="A34" t="s">
        <v>1099</v>
      </c>
      <c r="B34" t="s">
        <v>450</v>
      </c>
      <c r="C34" t="s">
        <v>1108</v>
      </c>
      <c r="D34" t="s">
        <v>15</v>
      </c>
      <c r="E34" t="s">
        <v>117</v>
      </c>
      <c r="F34" s="51" t="str">
        <f>IFERROR(VLOOKUP(D34,'Tabelas auxiliares'!$A$3:$B$61,2,FALSE),"")</f>
        <v>PROPES - PRÓ-REITORIA DE PESQUISA / CEM</v>
      </c>
      <c r="G34" s="51" t="str">
        <f>IFERROR(VLOOKUP($B34,'Tabelas auxiliares'!$A$65:$C$102,2,FALSE),"")</f>
        <v>Assistência - Pesquisa</v>
      </c>
      <c r="H34" s="51" t="str">
        <f>IFERROR(VLOOKUP($B34,'Tabelas auxiliares'!$A$65:$C$102,3,FALSE),"")</f>
        <v>BOLSAS DE INICIACAO CIENTIFICA / BOLSAS PROJETOS DE PESQUISA E/OU EDITAIS LIGADOS A PESQUISA</v>
      </c>
      <c r="I34" t="s">
        <v>1543</v>
      </c>
      <c r="J34" t="s">
        <v>1544</v>
      </c>
      <c r="K34" t="s">
        <v>1545</v>
      </c>
      <c r="L34" t="s">
        <v>1546</v>
      </c>
      <c r="M34" t="s">
        <v>176</v>
      </c>
      <c r="N34" t="s">
        <v>177</v>
      </c>
      <c r="O34" t="s">
        <v>178</v>
      </c>
      <c r="P34" t="s">
        <v>288</v>
      </c>
      <c r="Q34" t="s">
        <v>179</v>
      </c>
      <c r="R34" t="s">
        <v>176</v>
      </c>
      <c r="S34" t="s">
        <v>120</v>
      </c>
      <c r="T34" t="s">
        <v>174</v>
      </c>
      <c r="U34" t="s">
        <v>119</v>
      </c>
      <c r="V34" t="s">
        <v>719</v>
      </c>
      <c r="W34" t="s">
        <v>628</v>
      </c>
      <c r="X34" s="51" t="str">
        <f t="shared" si="0"/>
        <v>3</v>
      </c>
      <c r="Y34" s="51" t="str">
        <f>IF(T34="","",IF(AND(T34&lt;&gt;'Tabelas auxiliares'!$B$236,T34&lt;&gt;'Tabelas auxiliares'!$B$237,T34&lt;&gt;'Tabelas auxiliares'!$C$236,T34&lt;&gt;'Tabelas auxiliares'!$C$237,T34&lt;&gt;'Tabelas auxiliares'!$D$236),"FOLHA DE PESSOAL",IF(X34='Tabelas auxiliares'!$A$237,"CUSTEIO",IF(X34='Tabelas auxiliares'!$A$236,"INVESTIMENTO","ERRO - VERIFICAR"))))</f>
        <v>CUSTEIO</v>
      </c>
      <c r="Z34" s="64">
        <f t="shared" si="1"/>
        <v>252000</v>
      </c>
      <c r="AA34" s="44">
        <v>186200</v>
      </c>
      <c r="AB34" s="44">
        <v>65800</v>
      </c>
      <c r="AD34" s="73" t="s">
        <v>886</v>
      </c>
      <c r="AE34" s="73" t="s">
        <v>885</v>
      </c>
      <c r="AF34" s="73" t="s">
        <v>177</v>
      </c>
      <c r="AG34" s="73" t="s">
        <v>178</v>
      </c>
      <c r="AH34" s="73" t="s">
        <v>288</v>
      </c>
      <c r="AI34" s="73" t="s">
        <v>179</v>
      </c>
      <c r="AJ34" s="73" t="s">
        <v>176</v>
      </c>
      <c r="AK34" s="73" t="s">
        <v>120</v>
      </c>
      <c r="AL34" s="73" t="s">
        <v>174</v>
      </c>
      <c r="AM34" s="73" t="s">
        <v>119</v>
      </c>
      <c r="AN34" s="73" t="s">
        <v>721</v>
      </c>
      <c r="AO34" s="73" t="s">
        <v>631</v>
      </c>
    </row>
    <row r="35" spans="1:41" x14ac:dyDescent="0.25">
      <c r="A35" t="s">
        <v>1099</v>
      </c>
      <c r="B35" t="s">
        <v>450</v>
      </c>
      <c r="C35" t="s">
        <v>1108</v>
      </c>
      <c r="D35" t="s">
        <v>84</v>
      </c>
      <c r="E35" t="s">
        <v>117</v>
      </c>
      <c r="F35" s="51" t="str">
        <f>IFERROR(VLOOKUP(D35,'Tabelas auxiliares'!$A$3:$B$61,2,FALSE),"")</f>
        <v>AGÊNCIA DE INOVAÇÃO</v>
      </c>
      <c r="G35" s="51" t="str">
        <f>IFERROR(VLOOKUP($B35,'Tabelas auxiliares'!$A$65:$C$102,2,FALSE),"")</f>
        <v>Assistência - Pesquisa</v>
      </c>
      <c r="H35" s="51" t="str">
        <f>IFERROR(VLOOKUP($B35,'Tabelas auxiliares'!$A$65:$C$102,3,FALSE),"")</f>
        <v>BOLSAS DE INICIACAO CIENTIFICA / BOLSAS PROJETOS DE PESQUISA E/OU EDITAIS LIGADOS A PESQUISA</v>
      </c>
      <c r="I35" t="s">
        <v>1547</v>
      </c>
      <c r="J35" t="s">
        <v>1548</v>
      </c>
      <c r="K35" t="s">
        <v>1549</v>
      </c>
      <c r="L35" t="s">
        <v>1550</v>
      </c>
      <c r="M35" t="s">
        <v>176</v>
      </c>
      <c r="N35" t="s">
        <v>177</v>
      </c>
      <c r="O35" t="s">
        <v>178</v>
      </c>
      <c r="P35" t="s">
        <v>288</v>
      </c>
      <c r="Q35" t="s">
        <v>179</v>
      </c>
      <c r="R35" t="s">
        <v>176</v>
      </c>
      <c r="S35" t="s">
        <v>120</v>
      </c>
      <c r="T35" t="s">
        <v>174</v>
      </c>
      <c r="U35" t="s">
        <v>119</v>
      </c>
      <c r="V35" t="s">
        <v>719</v>
      </c>
      <c r="W35" t="s">
        <v>628</v>
      </c>
      <c r="X35" s="51" t="str">
        <f t="shared" si="0"/>
        <v>3</v>
      </c>
      <c r="Y35" s="51" t="str">
        <f>IF(T35="","",IF(AND(T35&lt;&gt;'Tabelas auxiliares'!$B$236,T35&lt;&gt;'Tabelas auxiliares'!$B$237,T35&lt;&gt;'Tabelas auxiliares'!$C$236,T35&lt;&gt;'Tabelas auxiliares'!$C$237,T35&lt;&gt;'Tabelas auxiliares'!$D$236),"FOLHA DE PESSOAL",IF(X35='Tabelas auxiliares'!$A$237,"CUSTEIO",IF(X35='Tabelas auxiliares'!$A$236,"INVESTIMENTO","ERRO - VERIFICAR"))))</f>
        <v>CUSTEIO</v>
      </c>
      <c r="Z35" s="64">
        <f t="shared" si="1"/>
        <v>8400</v>
      </c>
      <c r="AA35" s="44">
        <v>8400</v>
      </c>
      <c r="AD35" s="73" t="s">
        <v>887</v>
      </c>
      <c r="AE35" s="73" t="s">
        <v>176</v>
      </c>
      <c r="AF35" s="73" t="s">
        <v>177</v>
      </c>
      <c r="AG35" s="73" t="s">
        <v>178</v>
      </c>
      <c r="AH35" s="73" t="s">
        <v>288</v>
      </c>
      <c r="AI35" s="73" t="s">
        <v>179</v>
      </c>
      <c r="AJ35" s="73" t="s">
        <v>176</v>
      </c>
      <c r="AK35" s="73" t="s">
        <v>120</v>
      </c>
      <c r="AL35" s="73" t="s">
        <v>174</v>
      </c>
      <c r="AM35" s="73" t="s">
        <v>119</v>
      </c>
      <c r="AN35" s="73" t="s">
        <v>719</v>
      </c>
      <c r="AO35" s="73" t="s">
        <v>628</v>
      </c>
    </row>
    <row r="36" spans="1:41" x14ac:dyDescent="0.25">
      <c r="A36" t="s">
        <v>1099</v>
      </c>
      <c r="B36" t="s">
        <v>452</v>
      </c>
      <c r="C36" t="s">
        <v>1468</v>
      </c>
      <c r="D36" t="s">
        <v>55</v>
      </c>
      <c r="E36" t="s">
        <v>117</v>
      </c>
      <c r="F36" s="51" t="str">
        <f>IFERROR(VLOOKUP(D36,'Tabelas auxiliares'!$A$3:$B$61,2,FALSE),"")</f>
        <v>PROEC - PRÓ-REITORIA DE EXTENSÃO E CULTURA</v>
      </c>
      <c r="G36" s="51" t="str">
        <f>IFERROR(VLOOKUP($B36,'Tabelas auxiliares'!$A$65:$C$102,2,FALSE),"")</f>
        <v>Assistência - Extensão</v>
      </c>
      <c r="H36" s="51" t="str">
        <f>IFERROR(VLOOKUP($B36,'Tabelas auxiliares'!$A$65:$C$102,3,FALSE),"")</f>
        <v>BOLSAS DE EXTENSAO / PROJETOS EXTENSIONISTAS</v>
      </c>
      <c r="I36" t="s">
        <v>1551</v>
      </c>
      <c r="J36" t="s">
        <v>1552</v>
      </c>
      <c r="K36" t="s">
        <v>1553</v>
      </c>
      <c r="L36" t="s">
        <v>181</v>
      </c>
      <c r="M36" t="s">
        <v>176</v>
      </c>
      <c r="N36" t="s">
        <v>182</v>
      </c>
      <c r="O36" t="s">
        <v>183</v>
      </c>
      <c r="P36" t="s">
        <v>184</v>
      </c>
      <c r="Q36" t="s">
        <v>179</v>
      </c>
      <c r="R36" t="s">
        <v>176</v>
      </c>
      <c r="S36" t="s">
        <v>120</v>
      </c>
      <c r="T36" t="s">
        <v>174</v>
      </c>
      <c r="U36" t="s">
        <v>409</v>
      </c>
      <c r="V36" t="s">
        <v>719</v>
      </c>
      <c r="W36" t="s">
        <v>628</v>
      </c>
      <c r="X36" s="51" t="str">
        <f t="shared" si="0"/>
        <v>3</v>
      </c>
      <c r="Y36" s="51" t="str">
        <f>IF(T36="","",IF(AND(T36&lt;&gt;'Tabelas auxiliares'!$B$236,T36&lt;&gt;'Tabelas auxiliares'!$B$237,T36&lt;&gt;'Tabelas auxiliares'!$C$236,T36&lt;&gt;'Tabelas auxiliares'!$C$237,T36&lt;&gt;'Tabelas auxiliares'!$D$236),"FOLHA DE PESSOAL",IF(X36='Tabelas auxiliares'!$A$237,"CUSTEIO",IF(X36='Tabelas auxiliares'!$A$236,"INVESTIMENTO","ERRO - VERIFICAR"))))</f>
        <v>CUSTEIO</v>
      </c>
      <c r="Z36" s="64">
        <f t="shared" si="1"/>
        <v>76800</v>
      </c>
      <c r="AC36" s="44">
        <v>76800</v>
      </c>
      <c r="AD36" s="73" t="s">
        <v>888</v>
      </c>
      <c r="AE36" s="73" t="s">
        <v>176</v>
      </c>
      <c r="AF36" s="73" t="s">
        <v>177</v>
      </c>
      <c r="AG36" s="73" t="s">
        <v>178</v>
      </c>
      <c r="AH36" s="73" t="s">
        <v>288</v>
      </c>
      <c r="AI36" s="73" t="s">
        <v>179</v>
      </c>
      <c r="AJ36" s="73" t="s">
        <v>176</v>
      </c>
      <c r="AK36" s="73" t="s">
        <v>120</v>
      </c>
      <c r="AL36" s="73" t="s">
        <v>174</v>
      </c>
      <c r="AM36" s="73" t="s">
        <v>119</v>
      </c>
      <c r="AN36" s="73" t="s">
        <v>719</v>
      </c>
      <c r="AO36" s="73" t="s">
        <v>628</v>
      </c>
    </row>
    <row r="37" spans="1:41" x14ac:dyDescent="0.25">
      <c r="A37" t="s">
        <v>1099</v>
      </c>
      <c r="B37" t="s">
        <v>452</v>
      </c>
      <c r="C37" t="s">
        <v>1468</v>
      </c>
      <c r="D37" t="s">
        <v>55</v>
      </c>
      <c r="E37" t="s">
        <v>117</v>
      </c>
      <c r="F37" s="51" t="str">
        <f>IFERROR(VLOOKUP(D37,'Tabelas auxiliares'!$A$3:$B$61,2,FALSE),"")</f>
        <v>PROEC - PRÓ-REITORIA DE EXTENSÃO E CULTURA</v>
      </c>
      <c r="G37" s="51" t="str">
        <f>IFERROR(VLOOKUP($B37,'Tabelas auxiliares'!$A$65:$C$102,2,FALSE),"")</f>
        <v>Assistência - Extensão</v>
      </c>
      <c r="H37" s="51" t="str">
        <f>IFERROR(VLOOKUP($B37,'Tabelas auxiliares'!$A$65:$C$102,3,FALSE),"")</f>
        <v>BOLSAS DE EXTENSAO / PROJETOS EXTENSIONISTAS</v>
      </c>
      <c r="I37" t="s">
        <v>1358</v>
      </c>
      <c r="J37" t="s">
        <v>1554</v>
      </c>
      <c r="K37" t="s">
        <v>1555</v>
      </c>
      <c r="L37" t="s">
        <v>430</v>
      </c>
      <c r="M37" t="s">
        <v>176</v>
      </c>
      <c r="N37" t="s">
        <v>182</v>
      </c>
      <c r="O37" t="s">
        <v>183</v>
      </c>
      <c r="P37" t="s">
        <v>184</v>
      </c>
      <c r="Q37" t="s">
        <v>179</v>
      </c>
      <c r="R37" t="s">
        <v>176</v>
      </c>
      <c r="S37" t="s">
        <v>120</v>
      </c>
      <c r="T37" t="s">
        <v>174</v>
      </c>
      <c r="U37" t="s">
        <v>409</v>
      </c>
      <c r="V37" t="s">
        <v>719</v>
      </c>
      <c r="W37" t="s">
        <v>628</v>
      </c>
      <c r="X37" s="51" t="str">
        <f t="shared" si="0"/>
        <v>3</v>
      </c>
      <c r="Y37" s="51" t="str">
        <f>IF(T37="","",IF(AND(T37&lt;&gt;'Tabelas auxiliares'!$B$236,T37&lt;&gt;'Tabelas auxiliares'!$B$237,T37&lt;&gt;'Tabelas auxiliares'!$C$236,T37&lt;&gt;'Tabelas auxiliares'!$C$237,T37&lt;&gt;'Tabelas auxiliares'!$D$236),"FOLHA DE PESSOAL",IF(X37='Tabelas auxiliares'!$A$237,"CUSTEIO",IF(X37='Tabelas auxiliares'!$A$236,"INVESTIMENTO","ERRO - VERIFICAR"))))</f>
        <v>CUSTEIO</v>
      </c>
      <c r="Z37" s="64">
        <f t="shared" si="1"/>
        <v>77700</v>
      </c>
      <c r="AC37" s="44">
        <v>77700</v>
      </c>
      <c r="AD37" s="73" t="s">
        <v>325</v>
      </c>
      <c r="AE37" s="73" t="s">
        <v>889</v>
      </c>
      <c r="AF37" s="73" t="s">
        <v>177</v>
      </c>
      <c r="AG37" s="73" t="s">
        <v>178</v>
      </c>
      <c r="AH37" s="73" t="s">
        <v>288</v>
      </c>
      <c r="AI37" s="73" t="s">
        <v>179</v>
      </c>
      <c r="AJ37" s="73" t="s">
        <v>176</v>
      </c>
      <c r="AK37" s="73" t="s">
        <v>120</v>
      </c>
      <c r="AL37" s="73" t="s">
        <v>174</v>
      </c>
      <c r="AM37" s="73" t="s">
        <v>119</v>
      </c>
      <c r="AN37" s="73" t="s">
        <v>721</v>
      </c>
      <c r="AO37" s="73" t="s">
        <v>631</v>
      </c>
    </row>
    <row r="38" spans="1:41" x14ac:dyDescent="0.25">
      <c r="A38" t="s">
        <v>1099</v>
      </c>
      <c r="B38" t="s">
        <v>452</v>
      </c>
      <c r="C38" t="s">
        <v>1468</v>
      </c>
      <c r="D38" t="s">
        <v>55</v>
      </c>
      <c r="E38" t="s">
        <v>117</v>
      </c>
      <c r="F38" s="51" t="str">
        <f>IFERROR(VLOOKUP(D38,'Tabelas auxiliares'!$A$3:$B$61,2,FALSE),"")</f>
        <v>PROEC - PRÓ-REITORIA DE EXTENSÃO E CULTURA</v>
      </c>
      <c r="G38" s="51" t="str">
        <f>IFERROR(VLOOKUP($B38,'Tabelas auxiliares'!$A$65:$C$102,2,FALSE),"")</f>
        <v>Assistência - Extensão</v>
      </c>
      <c r="H38" s="51" t="str">
        <f>IFERROR(VLOOKUP($B38,'Tabelas auxiliares'!$A$65:$C$102,3,FALSE),"")</f>
        <v>BOLSAS DE EXTENSAO / PROJETOS EXTENSIONISTAS</v>
      </c>
      <c r="I38" t="s">
        <v>1358</v>
      </c>
      <c r="J38" t="s">
        <v>1556</v>
      </c>
      <c r="K38" t="s">
        <v>1557</v>
      </c>
      <c r="L38" t="s">
        <v>408</v>
      </c>
      <c r="M38" t="s">
        <v>176</v>
      </c>
      <c r="N38" t="s">
        <v>182</v>
      </c>
      <c r="O38" t="s">
        <v>183</v>
      </c>
      <c r="P38" t="s">
        <v>184</v>
      </c>
      <c r="Q38" t="s">
        <v>179</v>
      </c>
      <c r="R38" t="s">
        <v>176</v>
      </c>
      <c r="S38" t="s">
        <v>120</v>
      </c>
      <c r="T38" t="s">
        <v>174</v>
      </c>
      <c r="U38" t="s">
        <v>409</v>
      </c>
      <c r="V38" t="s">
        <v>719</v>
      </c>
      <c r="W38" t="s">
        <v>628</v>
      </c>
      <c r="X38" s="51" t="str">
        <f t="shared" si="0"/>
        <v>3</v>
      </c>
      <c r="Y38" s="51" t="str">
        <f>IF(T38="","",IF(AND(T38&lt;&gt;'Tabelas auxiliares'!$B$236,T38&lt;&gt;'Tabelas auxiliares'!$B$237,T38&lt;&gt;'Tabelas auxiliares'!$C$236,T38&lt;&gt;'Tabelas auxiliares'!$C$237,T38&lt;&gt;'Tabelas auxiliares'!$D$236),"FOLHA DE PESSOAL",IF(X38='Tabelas auxiliares'!$A$237,"CUSTEIO",IF(X38='Tabelas auxiliares'!$A$236,"INVESTIMENTO","ERRO - VERIFICAR"))))</f>
        <v>CUSTEIO</v>
      </c>
      <c r="Z38" s="64">
        <f t="shared" si="1"/>
        <v>297500</v>
      </c>
      <c r="AB38" s="44">
        <v>700</v>
      </c>
      <c r="AC38" s="44">
        <v>296800</v>
      </c>
      <c r="AD38" s="73" t="s">
        <v>890</v>
      </c>
      <c r="AE38" s="73" t="s">
        <v>891</v>
      </c>
      <c r="AF38" s="73" t="s">
        <v>177</v>
      </c>
      <c r="AG38" s="73" t="s">
        <v>178</v>
      </c>
      <c r="AH38" s="73" t="s">
        <v>288</v>
      </c>
      <c r="AI38" s="73" t="s">
        <v>179</v>
      </c>
      <c r="AJ38" s="73" t="s">
        <v>176</v>
      </c>
      <c r="AK38" s="73" t="s">
        <v>120</v>
      </c>
      <c r="AL38" s="73" t="s">
        <v>174</v>
      </c>
      <c r="AM38" s="73" t="s">
        <v>119</v>
      </c>
      <c r="AN38" s="73" t="s">
        <v>721</v>
      </c>
      <c r="AO38" s="73" t="s">
        <v>631</v>
      </c>
    </row>
    <row r="39" spans="1:41" x14ac:dyDescent="0.25">
      <c r="A39" t="s">
        <v>1099</v>
      </c>
      <c r="B39" t="s">
        <v>452</v>
      </c>
      <c r="C39" t="s">
        <v>1468</v>
      </c>
      <c r="D39" t="s">
        <v>55</v>
      </c>
      <c r="E39" t="s">
        <v>117</v>
      </c>
      <c r="F39" s="51" t="str">
        <f>IFERROR(VLOOKUP(D39,'Tabelas auxiliares'!$A$3:$B$61,2,FALSE),"")</f>
        <v>PROEC - PRÓ-REITORIA DE EXTENSÃO E CULTURA</v>
      </c>
      <c r="G39" s="51" t="str">
        <f>IFERROR(VLOOKUP($B39,'Tabelas auxiliares'!$A$65:$C$102,2,FALSE),"")</f>
        <v>Assistência - Extensão</v>
      </c>
      <c r="H39" s="51" t="str">
        <f>IFERROR(VLOOKUP($B39,'Tabelas auxiliares'!$A$65:$C$102,3,FALSE),"")</f>
        <v>BOLSAS DE EXTENSAO / PROJETOS EXTENSIONISTAS</v>
      </c>
      <c r="I39" t="s">
        <v>1558</v>
      </c>
      <c r="J39" t="s">
        <v>1556</v>
      </c>
      <c r="K39" t="s">
        <v>1559</v>
      </c>
      <c r="L39" t="s">
        <v>408</v>
      </c>
      <c r="M39" t="s">
        <v>176</v>
      </c>
      <c r="N39" t="s">
        <v>177</v>
      </c>
      <c r="O39" t="s">
        <v>178</v>
      </c>
      <c r="P39" t="s">
        <v>288</v>
      </c>
      <c r="Q39" t="s">
        <v>179</v>
      </c>
      <c r="R39" t="s">
        <v>176</v>
      </c>
      <c r="S39" t="s">
        <v>120</v>
      </c>
      <c r="T39" t="s">
        <v>174</v>
      </c>
      <c r="U39" t="s">
        <v>119</v>
      </c>
      <c r="V39" t="s">
        <v>719</v>
      </c>
      <c r="W39" t="s">
        <v>628</v>
      </c>
      <c r="X39" s="51" t="str">
        <f t="shared" si="0"/>
        <v>3</v>
      </c>
      <c r="Y39" s="51" t="str">
        <f>IF(T39="","",IF(AND(T39&lt;&gt;'Tabelas auxiliares'!$B$236,T39&lt;&gt;'Tabelas auxiliares'!$B$237,T39&lt;&gt;'Tabelas auxiliares'!$C$236,T39&lt;&gt;'Tabelas auxiliares'!$C$237,T39&lt;&gt;'Tabelas auxiliares'!$D$236),"FOLHA DE PESSOAL",IF(X39='Tabelas auxiliares'!$A$237,"CUSTEIO",IF(X39='Tabelas auxiliares'!$A$236,"INVESTIMENTO","ERRO - VERIFICAR"))))</f>
        <v>CUSTEIO</v>
      </c>
      <c r="Z39" s="64">
        <f t="shared" si="1"/>
        <v>658700</v>
      </c>
      <c r="AA39" s="44">
        <v>260400</v>
      </c>
      <c r="AB39" s="44">
        <v>93800</v>
      </c>
      <c r="AC39" s="44">
        <v>304500</v>
      </c>
      <c r="AD39" s="73" t="s">
        <v>1030</v>
      </c>
      <c r="AE39" s="73" t="s">
        <v>1041</v>
      </c>
      <c r="AF39" s="73" t="s">
        <v>177</v>
      </c>
      <c r="AG39" s="73" t="s">
        <v>178</v>
      </c>
      <c r="AH39" s="73" t="s">
        <v>288</v>
      </c>
      <c r="AI39" s="73" t="s">
        <v>179</v>
      </c>
      <c r="AJ39" s="73" t="s">
        <v>176</v>
      </c>
      <c r="AK39" s="73" t="s">
        <v>120</v>
      </c>
      <c r="AL39" s="73" t="s">
        <v>174</v>
      </c>
      <c r="AM39" s="73" t="s">
        <v>119</v>
      </c>
      <c r="AN39" s="73" t="s">
        <v>721</v>
      </c>
      <c r="AO39" s="73" t="s">
        <v>631</v>
      </c>
    </row>
    <row r="40" spans="1:41" x14ac:dyDescent="0.25">
      <c r="A40" t="s">
        <v>1099</v>
      </c>
      <c r="B40" t="s">
        <v>452</v>
      </c>
      <c r="C40" t="s">
        <v>1468</v>
      </c>
      <c r="D40" t="s">
        <v>55</v>
      </c>
      <c r="E40" t="s">
        <v>117</v>
      </c>
      <c r="F40" s="51" t="str">
        <f>IFERROR(VLOOKUP(D40,'Tabelas auxiliares'!$A$3:$B$61,2,FALSE),"")</f>
        <v>PROEC - PRÓ-REITORIA DE EXTENSÃO E CULTURA</v>
      </c>
      <c r="G40" s="51" t="str">
        <f>IFERROR(VLOOKUP($B40,'Tabelas auxiliares'!$A$65:$C$102,2,FALSE),"")</f>
        <v>Assistência - Extensão</v>
      </c>
      <c r="H40" s="51" t="str">
        <f>IFERROR(VLOOKUP($B40,'Tabelas auxiliares'!$A$65:$C$102,3,FALSE),"")</f>
        <v>BOLSAS DE EXTENSAO / PROJETOS EXTENSIONISTAS</v>
      </c>
      <c r="I40" t="s">
        <v>1558</v>
      </c>
      <c r="J40" t="s">
        <v>1560</v>
      </c>
      <c r="K40" t="s">
        <v>1561</v>
      </c>
      <c r="L40" t="s">
        <v>876</v>
      </c>
      <c r="M40" t="s">
        <v>176</v>
      </c>
      <c r="N40" t="s">
        <v>177</v>
      </c>
      <c r="O40" t="s">
        <v>178</v>
      </c>
      <c r="P40" t="s">
        <v>288</v>
      </c>
      <c r="Q40" t="s">
        <v>179</v>
      </c>
      <c r="R40" t="s">
        <v>176</v>
      </c>
      <c r="S40" t="s">
        <v>120</v>
      </c>
      <c r="T40" t="s">
        <v>174</v>
      </c>
      <c r="U40" t="s">
        <v>119</v>
      </c>
      <c r="V40" t="s">
        <v>719</v>
      </c>
      <c r="W40" t="s">
        <v>628</v>
      </c>
      <c r="X40" s="51" t="str">
        <f t="shared" si="0"/>
        <v>3</v>
      </c>
      <c r="Y40" s="51" t="str">
        <f>IF(T40="","",IF(AND(T40&lt;&gt;'Tabelas auxiliares'!$B$236,T40&lt;&gt;'Tabelas auxiliares'!$B$237,T40&lt;&gt;'Tabelas auxiliares'!$C$236,T40&lt;&gt;'Tabelas auxiliares'!$C$237,T40&lt;&gt;'Tabelas auxiliares'!$D$236),"FOLHA DE PESSOAL",IF(X40='Tabelas auxiliares'!$A$237,"CUSTEIO",IF(X40='Tabelas auxiliares'!$A$236,"INVESTIMENTO","ERRO - VERIFICAR"))))</f>
        <v>CUSTEIO</v>
      </c>
      <c r="Z40" s="64">
        <f t="shared" si="1"/>
        <v>25200</v>
      </c>
      <c r="AA40" s="44">
        <v>9800</v>
      </c>
      <c r="AB40" s="44">
        <v>2800</v>
      </c>
      <c r="AC40" s="44">
        <v>12600</v>
      </c>
      <c r="AD40" s="73" t="s">
        <v>325</v>
      </c>
      <c r="AE40" s="73" t="s">
        <v>415</v>
      </c>
      <c r="AF40" s="73" t="s">
        <v>177</v>
      </c>
      <c r="AG40" s="73" t="s">
        <v>178</v>
      </c>
      <c r="AH40" s="73" t="s">
        <v>288</v>
      </c>
      <c r="AI40" s="73" t="s">
        <v>179</v>
      </c>
      <c r="AJ40" s="73" t="s">
        <v>176</v>
      </c>
      <c r="AK40" s="73" t="s">
        <v>120</v>
      </c>
      <c r="AL40" s="73" t="s">
        <v>174</v>
      </c>
      <c r="AM40" s="73" t="s">
        <v>119</v>
      </c>
      <c r="AN40" s="73" t="s">
        <v>721</v>
      </c>
      <c r="AO40" s="73" t="s">
        <v>631</v>
      </c>
    </row>
    <row r="41" spans="1:41" x14ac:dyDescent="0.25">
      <c r="A41" t="s">
        <v>1099</v>
      </c>
      <c r="B41" t="s">
        <v>452</v>
      </c>
      <c r="C41" t="s">
        <v>1468</v>
      </c>
      <c r="D41" t="s">
        <v>55</v>
      </c>
      <c r="E41" t="s">
        <v>117</v>
      </c>
      <c r="F41" s="51" t="str">
        <f>IFERROR(VLOOKUP(D41,'Tabelas auxiliares'!$A$3:$B$61,2,FALSE),"")</f>
        <v>PROEC - PRÓ-REITORIA DE EXTENSÃO E CULTURA</v>
      </c>
      <c r="G41" s="51" t="str">
        <f>IFERROR(VLOOKUP($B41,'Tabelas auxiliares'!$A$65:$C$102,2,FALSE),"")</f>
        <v>Assistência - Extensão</v>
      </c>
      <c r="H41" s="51" t="str">
        <f>IFERROR(VLOOKUP($B41,'Tabelas auxiliares'!$A$65:$C$102,3,FALSE),"")</f>
        <v>BOLSAS DE EXTENSAO / PROJETOS EXTENSIONISTAS</v>
      </c>
      <c r="I41" t="s">
        <v>1558</v>
      </c>
      <c r="J41" t="s">
        <v>1562</v>
      </c>
      <c r="K41" t="s">
        <v>1563</v>
      </c>
      <c r="L41" t="s">
        <v>877</v>
      </c>
      <c r="M41" t="s">
        <v>176</v>
      </c>
      <c r="N41" t="s">
        <v>177</v>
      </c>
      <c r="O41" t="s">
        <v>178</v>
      </c>
      <c r="P41" t="s">
        <v>288</v>
      </c>
      <c r="Q41" t="s">
        <v>179</v>
      </c>
      <c r="R41" t="s">
        <v>176</v>
      </c>
      <c r="S41" t="s">
        <v>120</v>
      </c>
      <c r="T41" t="s">
        <v>174</v>
      </c>
      <c r="U41" t="s">
        <v>119</v>
      </c>
      <c r="V41" t="s">
        <v>719</v>
      </c>
      <c r="W41" t="s">
        <v>628</v>
      </c>
      <c r="X41" s="51" t="str">
        <f t="shared" si="0"/>
        <v>3</v>
      </c>
      <c r="Y41" s="51" t="str">
        <f>IF(T41="","",IF(AND(T41&lt;&gt;'Tabelas auxiliares'!$B$236,T41&lt;&gt;'Tabelas auxiliares'!$B$237,T41&lt;&gt;'Tabelas auxiliares'!$C$236,T41&lt;&gt;'Tabelas auxiliares'!$C$237,T41&lt;&gt;'Tabelas auxiliares'!$D$236),"FOLHA DE PESSOAL",IF(X41='Tabelas auxiliares'!$A$237,"CUSTEIO",IF(X41='Tabelas auxiliares'!$A$236,"INVESTIMENTO","ERRO - VERIFICAR"))))</f>
        <v>CUSTEIO</v>
      </c>
      <c r="Z41" s="64">
        <f t="shared" si="1"/>
        <v>35700</v>
      </c>
      <c r="AA41" s="44">
        <v>10500</v>
      </c>
      <c r="AB41" s="44">
        <v>4200</v>
      </c>
      <c r="AC41" s="44">
        <v>21000</v>
      </c>
      <c r="AD41" s="73" t="s">
        <v>325</v>
      </c>
      <c r="AE41" s="73" t="s">
        <v>416</v>
      </c>
      <c r="AF41" s="73" t="s">
        <v>177</v>
      </c>
      <c r="AG41" s="73" t="s">
        <v>178</v>
      </c>
      <c r="AH41" s="73" t="s">
        <v>288</v>
      </c>
      <c r="AI41" s="73" t="s">
        <v>179</v>
      </c>
      <c r="AJ41" s="73" t="s">
        <v>176</v>
      </c>
      <c r="AK41" s="73" t="s">
        <v>120</v>
      </c>
      <c r="AL41" s="73" t="s">
        <v>174</v>
      </c>
      <c r="AM41" s="73" t="s">
        <v>119</v>
      </c>
      <c r="AN41" s="73" t="s">
        <v>721</v>
      </c>
      <c r="AO41" s="73" t="s">
        <v>631</v>
      </c>
    </row>
    <row r="42" spans="1:41" x14ac:dyDescent="0.25">
      <c r="A42" t="s">
        <v>1099</v>
      </c>
      <c r="B42" t="s">
        <v>452</v>
      </c>
      <c r="C42" t="s">
        <v>1468</v>
      </c>
      <c r="D42" t="s">
        <v>55</v>
      </c>
      <c r="E42" t="s">
        <v>117</v>
      </c>
      <c r="F42" s="51" t="str">
        <f>IFERROR(VLOOKUP(D42,'Tabelas auxiliares'!$A$3:$B$61,2,FALSE),"")</f>
        <v>PROEC - PRÓ-REITORIA DE EXTENSÃO E CULTURA</v>
      </c>
      <c r="G42" s="51" t="str">
        <f>IFERROR(VLOOKUP($B42,'Tabelas auxiliares'!$A$65:$C$102,2,FALSE),"")</f>
        <v>Assistência - Extensão</v>
      </c>
      <c r="H42" s="51" t="str">
        <f>IFERROR(VLOOKUP($B42,'Tabelas auxiliares'!$A$65:$C$102,3,FALSE),"")</f>
        <v>BOLSAS DE EXTENSAO / PROJETOS EXTENSIONISTAS</v>
      </c>
      <c r="I42" t="s">
        <v>1558</v>
      </c>
      <c r="J42" t="s">
        <v>1564</v>
      </c>
      <c r="K42" t="s">
        <v>1565</v>
      </c>
      <c r="L42" t="s">
        <v>878</v>
      </c>
      <c r="M42" t="s">
        <v>176</v>
      </c>
      <c r="N42" t="s">
        <v>177</v>
      </c>
      <c r="O42" t="s">
        <v>178</v>
      </c>
      <c r="P42" t="s">
        <v>288</v>
      </c>
      <c r="Q42" t="s">
        <v>179</v>
      </c>
      <c r="R42" t="s">
        <v>176</v>
      </c>
      <c r="S42" t="s">
        <v>120</v>
      </c>
      <c r="T42" t="s">
        <v>174</v>
      </c>
      <c r="U42" t="s">
        <v>119</v>
      </c>
      <c r="V42" t="s">
        <v>719</v>
      </c>
      <c r="W42" t="s">
        <v>628</v>
      </c>
      <c r="X42" s="51" t="str">
        <f t="shared" si="0"/>
        <v>3</v>
      </c>
      <c r="Y42" s="51" t="str">
        <f>IF(T42="","",IF(AND(T42&lt;&gt;'Tabelas auxiliares'!$B$236,T42&lt;&gt;'Tabelas auxiliares'!$B$237,T42&lt;&gt;'Tabelas auxiliares'!$C$236,T42&lt;&gt;'Tabelas auxiliares'!$C$237,T42&lt;&gt;'Tabelas auxiliares'!$D$236),"FOLHA DE PESSOAL",IF(X42='Tabelas auxiliares'!$A$237,"CUSTEIO",IF(X42='Tabelas auxiliares'!$A$236,"INVESTIMENTO","ERRO - VERIFICAR"))))</f>
        <v>CUSTEIO</v>
      </c>
      <c r="Z42" s="64">
        <f t="shared" si="1"/>
        <v>25200</v>
      </c>
      <c r="AA42" s="44">
        <v>8400</v>
      </c>
      <c r="AB42" s="44">
        <v>2800</v>
      </c>
      <c r="AC42" s="44">
        <v>14000</v>
      </c>
      <c r="AD42" s="73" t="s">
        <v>431</v>
      </c>
      <c r="AE42" s="73" t="s">
        <v>632</v>
      </c>
      <c r="AF42" s="73" t="s">
        <v>177</v>
      </c>
      <c r="AG42" s="73" t="s">
        <v>178</v>
      </c>
      <c r="AH42" s="73" t="s">
        <v>288</v>
      </c>
      <c r="AI42" s="73" t="s">
        <v>179</v>
      </c>
      <c r="AJ42" s="73" t="s">
        <v>176</v>
      </c>
      <c r="AK42" s="73" t="s">
        <v>120</v>
      </c>
      <c r="AL42" s="73" t="s">
        <v>174</v>
      </c>
      <c r="AM42" s="73" t="s">
        <v>119</v>
      </c>
      <c r="AN42" s="73" t="s">
        <v>721</v>
      </c>
      <c r="AO42" s="73" t="s">
        <v>631</v>
      </c>
    </row>
    <row r="43" spans="1:41" x14ac:dyDescent="0.25">
      <c r="A43" t="s">
        <v>1099</v>
      </c>
      <c r="B43" t="s">
        <v>452</v>
      </c>
      <c r="C43" t="s">
        <v>1468</v>
      </c>
      <c r="D43" t="s">
        <v>55</v>
      </c>
      <c r="E43" t="s">
        <v>117</v>
      </c>
      <c r="F43" s="51" t="str">
        <f>IFERROR(VLOOKUP(D43,'Tabelas auxiliares'!$A$3:$B$61,2,FALSE),"")</f>
        <v>PROEC - PRÓ-REITORIA DE EXTENSÃO E CULTURA</v>
      </c>
      <c r="G43" s="51" t="str">
        <f>IFERROR(VLOOKUP($B43,'Tabelas auxiliares'!$A$65:$C$102,2,FALSE),"")</f>
        <v>Assistência - Extensão</v>
      </c>
      <c r="H43" s="51" t="str">
        <f>IFERROR(VLOOKUP($B43,'Tabelas auxiliares'!$A$65:$C$102,3,FALSE),"")</f>
        <v>BOLSAS DE EXTENSAO / PROJETOS EXTENSIONISTAS</v>
      </c>
      <c r="I43" t="s">
        <v>1566</v>
      </c>
      <c r="J43" t="s">
        <v>1567</v>
      </c>
      <c r="K43" t="s">
        <v>1568</v>
      </c>
      <c r="L43" t="s">
        <v>1006</v>
      </c>
      <c r="M43" t="s">
        <v>176</v>
      </c>
      <c r="N43" t="s">
        <v>177</v>
      </c>
      <c r="O43" t="s">
        <v>178</v>
      </c>
      <c r="P43" t="s">
        <v>288</v>
      </c>
      <c r="Q43" t="s">
        <v>179</v>
      </c>
      <c r="R43" t="s">
        <v>176</v>
      </c>
      <c r="S43" t="s">
        <v>120</v>
      </c>
      <c r="T43" t="s">
        <v>174</v>
      </c>
      <c r="U43" t="s">
        <v>119</v>
      </c>
      <c r="V43" t="s">
        <v>719</v>
      </c>
      <c r="W43" t="s">
        <v>628</v>
      </c>
      <c r="X43" s="51" t="str">
        <f t="shared" si="0"/>
        <v>3</v>
      </c>
      <c r="Y43" s="51" t="str">
        <f>IF(T43="","",IF(AND(T43&lt;&gt;'Tabelas auxiliares'!$B$236,T43&lt;&gt;'Tabelas auxiliares'!$B$237,T43&lt;&gt;'Tabelas auxiliares'!$C$236,T43&lt;&gt;'Tabelas auxiliares'!$C$237,T43&lt;&gt;'Tabelas auxiliares'!$D$236),"FOLHA DE PESSOAL",IF(X43='Tabelas auxiliares'!$A$237,"CUSTEIO",IF(X43='Tabelas auxiliares'!$A$236,"INVESTIMENTO","ERRO - VERIFICAR"))))</f>
        <v>CUSTEIO</v>
      </c>
      <c r="Z43" s="64">
        <f t="shared" si="1"/>
        <v>6300</v>
      </c>
      <c r="AC43" s="44">
        <v>6300</v>
      </c>
      <c r="AD43" s="73" t="s">
        <v>325</v>
      </c>
      <c r="AE43" s="73" t="s">
        <v>633</v>
      </c>
      <c r="AF43" s="73" t="s">
        <v>177</v>
      </c>
      <c r="AG43" s="73" t="s">
        <v>178</v>
      </c>
      <c r="AH43" s="73" t="s">
        <v>288</v>
      </c>
      <c r="AI43" s="73" t="s">
        <v>179</v>
      </c>
      <c r="AJ43" s="73" t="s">
        <v>176</v>
      </c>
      <c r="AK43" s="73" t="s">
        <v>120</v>
      </c>
      <c r="AL43" s="73" t="s">
        <v>174</v>
      </c>
      <c r="AM43" s="73" t="s">
        <v>119</v>
      </c>
      <c r="AN43" s="73" t="s">
        <v>721</v>
      </c>
      <c r="AO43" s="73" t="s">
        <v>631</v>
      </c>
    </row>
    <row r="44" spans="1:41" x14ac:dyDescent="0.25">
      <c r="A44" t="s">
        <v>1099</v>
      </c>
      <c r="B44" t="s">
        <v>452</v>
      </c>
      <c r="C44" t="s">
        <v>1468</v>
      </c>
      <c r="D44" t="s">
        <v>55</v>
      </c>
      <c r="E44" t="s">
        <v>117</v>
      </c>
      <c r="F44" s="51" t="str">
        <f>IFERROR(VLOOKUP(D44,'Tabelas auxiliares'!$A$3:$B$61,2,FALSE),"")</f>
        <v>PROEC - PRÓ-REITORIA DE EXTENSÃO E CULTURA</v>
      </c>
      <c r="G44" s="51" t="str">
        <f>IFERROR(VLOOKUP($B44,'Tabelas auxiliares'!$A$65:$C$102,2,FALSE),"")</f>
        <v>Assistência - Extensão</v>
      </c>
      <c r="H44" s="51" t="str">
        <f>IFERROR(VLOOKUP($B44,'Tabelas auxiliares'!$A$65:$C$102,3,FALSE),"")</f>
        <v>BOLSAS DE EXTENSAO / PROJETOS EXTENSIONISTAS</v>
      </c>
      <c r="I44" t="s">
        <v>1569</v>
      </c>
      <c r="J44" t="s">
        <v>1570</v>
      </c>
      <c r="K44" t="s">
        <v>1571</v>
      </c>
      <c r="L44" t="s">
        <v>1007</v>
      </c>
      <c r="M44" t="s">
        <v>1008</v>
      </c>
      <c r="N44" t="s">
        <v>177</v>
      </c>
      <c r="O44" t="s">
        <v>178</v>
      </c>
      <c r="P44" t="s">
        <v>288</v>
      </c>
      <c r="Q44" t="s">
        <v>179</v>
      </c>
      <c r="R44" t="s">
        <v>176</v>
      </c>
      <c r="S44" t="s">
        <v>120</v>
      </c>
      <c r="T44" t="s">
        <v>174</v>
      </c>
      <c r="U44" t="s">
        <v>119</v>
      </c>
      <c r="V44" t="s">
        <v>721</v>
      </c>
      <c r="W44" t="s">
        <v>631</v>
      </c>
      <c r="X44" s="51" t="str">
        <f t="shared" si="0"/>
        <v>3</v>
      </c>
      <c r="Y44" s="51" t="str">
        <f>IF(T44="","",IF(AND(T44&lt;&gt;'Tabelas auxiliares'!$B$236,T44&lt;&gt;'Tabelas auxiliares'!$B$237,T44&lt;&gt;'Tabelas auxiliares'!$C$236,T44&lt;&gt;'Tabelas auxiliares'!$C$237,T44&lt;&gt;'Tabelas auxiliares'!$D$236),"FOLHA DE PESSOAL",IF(X44='Tabelas auxiliares'!$A$237,"CUSTEIO",IF(X44='Tabelas auxiliares'!$A$236,"INVESTIMENTO","ERRO - VERIFICAR"))))</f>
        <v>CUSTEIO</v>
      </c>
      <c r="Z44" s="64">
        <f t="shared" si="1"/>
        <v>1000</v>
      </c>
      <c r="AC44" s="44">
        <v>1000</v>
      </c>
      <c r="AD44" s="73" t="s">
        <v>325</v>
      </c>
      <c r="AE44" s="73" t="s">
        <v>892</v>
      </c>
      <c r="AF44" s="73" t="s">
        <v>177</v>
      </c>
      <c r="AG44" s="73" t="s">
        <v>178</v>
      </c>
      <c r="AH44" s="73" t="s">
        <v>288</v>
      </c>
      <c r="AI44" s="73" t="s">
        <v>179</v>
      </c>
      <c r="AJ44" s="73" t="s">
        <v>176</v>
      </c>
      <c r="AK44" s="73" t="s">
        <v>120</v>
      </c>
      <c r="AL44" s="73" t="s">
        <v>174</v>
      </c>
      <c r="AM44" s="73" t="s">
        <v>119</v>
      </c>
      <c r="AN44" s="73" t="s">
        <v>721</v>
      </c>
      <c r="AO44" s="73" t="s">
        <v>631</v>
      </c>
    </row>
    <row r="45" spans="1:41" x14ac:dyDescent="0.25">
      <c r="A45" t="s">
        <v>1099</v>
      </c>
      <c r="B45" t="s">
        <v>452</v>
      </c>
      <c r="C45" t="s">
        <v>1468</v>
      </c>
      <c r="D45" t="s">
        <v>55</v>
      </c>
      <c r="E45" t="s">
        <v>117</v>
      </c>
      <c r="F45" s="51" t="str">
        <f>IFERROR(VLOOKUP(D45,'Tabelas auxiliares'!$A$3:$B$61,2,FALSE),"")</f>
        <v>PROEC - PRÓ-REITORIA DE EXTENSÃO E CULTURA</v>
      </c>
      <c r="G45" s="51" t="str">
        <f>IFERROR(VLOOKUP($B45,'Tabelas auxiliares'!$A$65:$C$102,2,FALSE),"")</f>
        <v>Assistência - Extensão</v>
      </c>
      <c r="H45" s="51" t="str">
        <f>IFERROR(VLOOKUP($B45,'Tabelas auxiliares'!$A$65:$C$102,3,FALSE),"")</f>
        <v>BOLSAS DE EXTENSAO / PROJETOS EXTENSIONISTAS</v>
      </c>
      <c r="I45" t="s">
        <v>1572</v>
      </c>
      <c r="J45" t="s">
        <v>1554</v>
      </c>
      <c r="K45" t="s">
        <v>1573</v>
      </c>
      <c r="L45" t="s">
        <v>1574</v>
      </c>
      <c r="M45" t="s">
        <v>176</v>
      </c>
      <c r="N45" t="s">
        <v>177</v>
      </c>
      <c r="O45" t="s">
        <v>178</v>
      </c>
      <c r="P45" t="s">
        <v>288</v>
      </c>
      <c r="Q45" t="s">
        <v>179</v>
      </c>
      <c r="R45" t="s">
        <v>176</v>
      </c>
      <c r="S45" t="s">
        <v>120</v>
      </c>
      <c r="T45" t="s">
        <v>174</v>
      </c>
      <c r="U45" t="s">
        <v>119</v>
      </c>
      <c r="V45" t="s">
        <v>719</v>
      </c>
      <c r="W45" t="s">
        <v>628</v>
      </c>
      <c r="X45" s="51" t="str">
        <f t="shared" si="0"/>
        <v>3</v>
      </c>
      <c r="Y45" s="51" t="str">
        <f>IF(T45="","",IF(AND(T45&lt;&gt;'Tabelas auxiliares'!$B$236,T45&lt;&gt;'Tabelas auxiliares'!$B$237,T45&lt;&gt;'Tabelas auxiliares'!$C$236,T45&lt;&gt;'Tabelas auxiliares'!$C$237,T45&lt;&gt;'Tabelas auxiliares'!$D$236),"FOLHA DE PESSOAL",IF(X45='Tabelas auxiliares'!$A$237,"CUSTEIO",IF(X45='Tabelas auxiliares'!$A$236,"INVESTIMENTO","ERRO - VERIFICAR"))))</f>
        <v>CUSTEIO</v>
      </c>
      <c r="Z45" s="64">
        <f t="shared" si="1"/>
        <v>129500</v>
      </c>
      <c r="AA45" s="44">
        <v>33600</v>
      </c>
      <c r="AB45" s="44">
        <v>23800</v>
      </c>
      <c r="AC45" s="44">
        <v>72100</v>
      </c>
      <c r="AD45" s="73" t="s">
        <v>325</v>
      </c>
      <c r="AE45" s="73" t="s">
        <v>893</v>
      </c>
      <c r="AF45" s="73" t="s">
        <v>177</v>
      </c>
      <c r="AG45" s="73" t="s">
        <v>178</v>
      </c>
      <c r="AH45" s="73" t="s">
        <v>288</v>
      </c>
      <c r="AI45" s="73" t="s">
        <v>179</v>
      </c>
      <c r="AJ45" s="73" t="s">
        <v>176</v>
      </c>
      <c r="AK45" s="73" t="s">
        <v>120</v>
      </c>
      <c r="AL45" s="73" t="s">
        <v>174</v>
      </c>
      <c r="AM45" s="73" t="s">
        <v>119</v>
      </c>
      <c r="AN45" s="73" t="s">
        <v>721</v>
      </c>
      <c r="AO45" s="73" t="s">
        <v>631</v>
      </c>
    </row>
    <row r="46" spans="1:41" x14ac:dyDescent="0.25">
      <c r="A46" t="s">
        <v>1099</v>
      </c>
      <c r="B46" t="s">
        <v>452</v>
      </c>
      <c r="C46" t="s">
        <v>1468</v>
      </c>
      <c r="D46" t="s">
        <v>55</v>
      </c>
      <c r="E46" t="s">
        <v>117</v>
      </c>
      <c r="F46" s="51" t="str">
        <f>IFERROR(VLOOKUP(D46,'Tabelas auxiliares'!$A$3:$B$61,2,FALSE),"")</f>
        <v>PROEC - PRÓ-REITORIA DE EXTENSÃO E CULTURA</v>
      </c>
      <c r="G46" s="51" t="str">
        <f>IFERROR(VLOOKUP($B46,'Tabelas auxiliares'!$A$65:$C$102,2,FALSE),"")</f>
        <v>Assistência - Extensão</v>
      </c>
      <c r="H46" s="51" t="str">
        <f>IFERROR(VLOOKUP($B46,'Tabelas auxiliares'!$A$65:$C$102,3,FALSE),"")</f>
        <v>BOLSAS DE EXTENSAO / PROJETOS EXTENSIONISTAS</v>
      </c>
      <c r="I46" t="s">
        <v>1572</v>
      </c>
      <c r="J46" t="s">
        <v>1575</v>
      </c>
      <c r="K46" t="s">
        <v>1576</v>
      </c>
      <c r="L46" t="s">
        <v>1577</v>
      </c>
      <c r="M46" t="s">
        <v>176</v>
      </c>
      <c r="N46" t="s">
        <v>177</v>
      </c>
      <c r="O46" t="s">
        <v>178</v>
      </c>
      <c r="P46" t="s">
        <v>288</v>
      </c>
      <c r="Q46" t="s">
        <v>179</v>
      </c>
      <c r="R46" t="s">
        <v>176</v>
      </c>
      <c r="S46" t="s">
        <v>120</v>
      </c>
      <c r="T46" t="s">
        <v>174</v>
      </c>
      <c r="U46" t="s">
        <v>119</v>
      </c>
      <c r="V46" t="s">
        <v>721</v>
      </c>
      <c r="W46" t="s">
        <v>631</v>
      </c>
      <c r="X46" s="51" t="str">
        <f t="shared" si="0"/>
        <v>3</v>
      </c>
      <c r="Y46" s="51" t="str">
        <f>IF(T46="","",IF(AND(T46&lt;&gt;'Tabelas auxiliares'!$B$236,T46&lt;&gt;'Tabelas auxiliares'!$B$237,T46&lt;&gt;'Tabelas auxiliares'!$C$236,T46&lt;&gt;'Tabelas auxiliares'!$C$237,T46&lt;&gt;'Tabelas auxiliares'!$D$236),"FOLHA DE PESSOAL",IF(X46='Tabelas auxiliares'!$A$237,"CUSTEIO",IF(X46='Tabelas auxiliares'!$A$236,"INVESTIMENTO","ERRO - VERIFICAR"))))</f>
        <v>CUSTEIO</v>
      </c>
      <c r="Z46" s="64">
        <f t="shared" si="1"/>
        <v>389</v>
      </c>
      <c r="AC46" s="44">
        <v>389</v>
      </c>
      <c r="AD46" s="73" t="s">
        <v>326</v>
      </c>
      <c r="AE46" s="73" t="s">
        <v>894</v>
      </c>
      <c r="AF46" s="73" t="s">
        <v>177</v>
      </c>
      <c r="AG46" s="73" t="s">
        <v>178</v>
      </c>
      <c r="AH46" s="73" t="s">
        <v>288</v>
      </c>
      <c r="AI46" s="73" t="s">
        <v>179</v>
      </c>
      <c r="AJ46" s="73" t="s">
        <v>176</v>
      </c>
      <c r="AK46" s="73" t="s">
        <v>120</v>
      </c>
      <c r="AL46" s="73" t="s">
        <v>174</v>
      </c>
      <c r="AM46" s="73" t="s">
        <v>119</v>
      </c>
      <c r="AN46" s="73" t="s">
        <v>721</v>
      </c>
      <c r="AO46" s="73" t="s">
        <v>631</v>
      </c>
    </row>
    <row r="47" spans="1:41" x14ac:dyDescent="0.25">
      <c r="A47" t="s">
        <v>1099</v>
      </c>
      <c r="B47" t="s">
        <v>452</v>
      </c>
      <c r="C47" t="s">
        <v>1468</v>
      </c>
      <c r="D47" t="s">
        <v>55</v>
      </c>
      <c r="E47" t="s">
        <v>117</v>
      </c>
      <c r="F47" s="51" t="str">
        <f>IFERROR(VLOOKUP(D47,'Tabelas auxiliares'!$A$3:$B$61,2,FALSE),"")</f>
        <v>PROEC - PRÓ-REITORIA DE EXTENSÃO E CULTURA</v>
      </c>
      <c r="G47" s="51" t="str">
        <f>IFERROR(VLOOKUP($B47,'Tabelas auxiliares'!$A$65:$C$102,2,FALSE),"")</f>
        <v>Assistência - Extensão</v>
      </c>
      <c r="H47" s="51" t="str">
        <f>IFERROR(VLOOKUP($B47,'Tabelas auxiliares'!$A$65:$C$102,3,FALSE),"")</f>
        <v>BOLSAS DE EXTENSAO / PROJETOS EXTENSIONISTAS</v>
      </c>
      <c r="I47" t="s">
        <v>1572</v>
      </c>
      <c r="J47" t="s">
        <v>1578</v>
      </c>
      <c r="K47" t="s">
        <v>1579</v>
      </c>
      <c r="L47" t="s">
        <v>1580</v>
      </c>
      <c r="M47" t="s">
        <v>176</v>
      </c>
      <c r="N47" t="s">
        <v>177</v>
      </c>
      <c r="O47" t="s">
        <v>178</v>
      </c>
      <c r="P47" t="s">
        <v>288</v>
      </c>
      <c r="Q47" t="s">
        <v>179</v>
      </c>
      <c r="R47" t="s">
        <v>176</v>
      </c>
      <c r="S47" t="s">
        <v>120</v>
      </c>
      <c r="T47" t="s">
        <v>174</v>
      </c>
      <c r="U47" t="s">
        <v>119</v>
      </c>
      <c r="V47" t="s">
        <v>719</v>
      </c>
      <c r="W47" t="s">
        <v>628</v>
      </c>
      <c r="X47" s="51" t="str">
        <f t="shared" si="0"/>
        <v>3</v>
      </c>
      <c r="Y47" s="51" t="str">
        <f>IF(T47="","",IF(AND(T47&lt;&gt;'Tabelas auxiliares'!$B$236,T47&lt;&gt;'Tabelas auxiliares'!$B$237,T47&lt;&gt;'Tabelas auxiliares'!$C$236,T47&lt;&gt;'Tabelas auxiliares'!$C$237,T47&lt;&gt;'Tabelas auxiliares'!$D$236),"FOLHA DE PESSOAL",IF(X47='Tabelas auxiliares'!$A$237,"CUSTEIO",IF(X47='Tabelas auxiliares'!$A$236,"INVESTIMENTO","ERRO - VERIFICAR"))))</f>
        <v>CUSTEIO</v>
      </c>
      <c r="Z47" s="64">
        <f t="shared" si="1"/>
        <v>22400</v>
      </c>
      <c r="AA47" s="44">
        <v>8400</v>
      </c>
      <c r="AB47" s="44">
        <v>2800</v>
      </c>
      <c r="AC47" s="44">
        <v>11200</v>
      </c>
      <c r="AD47" s="73" t="s">
        <v>325</v>
      </c>
      <c r="AE47" s="73" t="s">
        <v>895</v>
      </c>
      <c r="AF47" s="73" t="s">
        <v>177</v>
      </c>
      <c r="AG47" s="73" t="s">
        <v>178</v>
      </c>
      <c r="AH47" s="73" t="s">
        <v>288</v>
      </c>
      <c r="AI47" s="73" t="s">
        <v>179</v>
      </c>
      <c r="AJ47" s="73" t="s">
        <v>176</v>
      </c>
      <c r="AK47" s="73" t="s">
        <v>120</v>
      </c>
      <c r="AL47" s="73" t="s">
        <v>174</v>
      </c>
      <c r="AM47" s="73" t="s">
        <v>119</v>
      </c>
      <c r="AN47" s="73" t="s">
        <v>721</v>
      </c>
      <c r="AO47" s="73" t="s">
        <v>631</v>
      </c>
    </row>
    <row r="48" spans="1:41" x14ac:dyDescent="0.25">
      <c r="A48" t="s">
        <v>1099</v>
      </c>
      <c r="B48" t="s">
        <v>452</v>
      </c>
      <c r="C48" t="s">
        <v>1468</v>
      </c>
      <c r="D48" t="s">
        <v>55</v>
      </c>
      <c r="E48" t="s">
        <v>117</v>
      </c>
      <c r="F48" s="51" t="str">
        <f>IFERROR(VLOOKUP(D48,'Tabelas auxiliares'!$A$3:$B$61,2,FALSE),"")</f>
        <v>PROEC - PRÓ-REITORIA DE EXTENSÃO E CULTURA</v>
      </c>
      <c r="G48" s="51" t="str">
        <f>IFERROR(VLOOKUP($B48,'Tabelas auxiliares'!$A$65:$C$102,2,FALSE),"")</f>
        <v>Assistência - Extensão</v>
      </c>
      <c r="H48" s="51" t="str">
        <f>IFERROR(VLOOKUP($B48,'Tabelas auxiliares'!$A$65:$C$102,3,FALSE),"")</f>
        <v>BOLSAS DE EXTENSAO / PROJETOS EXTENSIONISTAS</v>
      </c>
      <c r="I48" t="s">
        <v>1581</v>
      </c>
      <c r="J48" t="s">
        <v>1552</v>
      </c>
      <c r="K48" t="s">
        <v>1582</v>
      </c>
      <c r="L48" t="s">
        <v>1583</v>
      </c>
      <c r="M48" t="s">
        <v>176</v>
      </c>
      <c r="N48" t="s">
        <v>177</v>
      </c>
      <c r="O48" t="s">
        <v>178</v>
      </c>
      <c r="P48" t="s">
        <v>288</v>
      </c>
      <c r="Q48" t="s">
        <v>179</v>
      </c>
      <c r="R48" t="s">
        <v>176</v>
      </c>
      <c r="S48" t="s">
        <v>120</v>
      </c>
      <c r="T48" t="s">
        <v>174</v>
      </c>
      <c r="U48" t="s">
        <v>119</v>
      </c>
      <c r="V48" t="s">
        <v>719</v>
      </c>
      <c r="W48" t="s">
        <v>628</v>
      </c>
      <c r="X48" s="51" t="str">
        <f t="shared" si="0"/>
        <v>3</v>
      </c>
      <c r="Y48" s="51" t="str">
        <f>IF(T48="","",IF(AND(T48&lt;&gt;'Tabelas auxiliares'!$B$236,T48&lt;&gt;'Tabelas auxiliares'!$B$237,T48&lt;&gt;'Tabelas auxiliares'!$C$236,T48&lt;&gt;'Tabelas auxiliares'!$C$237,T48&lt;&gt;'Tabelas auxiliares'!$D$236),"FOLHA DE PESSOAL",IF(X48='Tabelas auxiliares'!$A$237,"CUSTEIO",IF(X48='Tabelas auxiliares'!$A$236,"INVESTIMENTO","ERRO - VERIFICAR"))))</f>
        <v>CUSTEIO</v>
      </c>
      <c r="Z48" s="64">
        <f t="shared" si="1"/>
        <v>48000</v>
      </c>
      <c r="AA48" s="44">
        <v>33600</v>
      </c>
      <c r="AB48" s="44">
        <v>11200</v>
      </c>
      <c r="AC48" s="44">
        <v>3200</v>
      </c>
      <c r="AD48" s="73" t="s">
        <v>410</v>
      </c>
      <c r="AE48" s="73" t="s">
        <v>176</v>
      </c>
      <c r="AF48" s="73" t="s">
        <v>182</v>
      </c>
      <c r="AG48" s="73" t="s">
        <v>183</v>
      </c>
      <c r="AH48" s="73" t="s">
        <v>184</v>
      </c>
      <c r="AI48" s="73" t="s">
        <v>179</v>
      </c>
      <c r="AJ48" s="73" t="s">
        <v>176</v>
      </c>
      <c r="AK48" s="73" t="s">
        <v>120</v>
      </c>
      <c r="AL48" s="73" t="s">
        <v>174</v>
      </c>
      <c r="AM48" s="73" t="s">
        <v>409</v>
      </c>
      <c r="AN48" s="73" t="s">
        <v>719</v>
      </c>
      <c r="AO48" s="73" t="s">
        <v>628</v>
      </c>
    </row>
    <row r="49" spans="1:41" x14ac:dyDescent="0.25">
      <c r="A49" t="s">
        <v>1099</v>
      </c>
      <c r="B49" t="s">
        <v>452</v>
      </c>
      <c r="C49" t="s">
        <v>1468</v>
      </c>
      <c r="D49" t="s">
        <v>55</v>
      </c>
      <c r="E49" t="s">
        <v>117</v>
      </c>
      <c r="F49" s="51" t="str">
        <f>IFERROR(VLOOKUP(D49,'Tabelas auxiliares'!$A$3:$B$61,2,FALSE),"")</f>
        <v>PROEC - PRÓ-REITORIA DE EXTENSÃO E CULTURA</v>
      </c>
      <c r="G49" s="51" t="str">
        <f>IFERROR(VLOOKUP($B49,'Tabelas auxiliares'!$A$65:$C$102,2,FALSE),"")</f>
        <v>Assistência - Extensão</v>
      </c>
      <c r="H49" s="51" t="str">
        <f>IFERROR(VLOOKUP($B49,'Tabelas auxiliares'!$A$65:$C$102,3,FALSE),"")</f>
        <v>BOLSAS DE EXTENSAO / PROJETOS EXTENSIONISTAS</v>
      </c>
      <c r="I49" t="s">
        <v>1584</v>
      </c>
      <c r="J49" t="s">
        <v>1585</v>
      </c>
      <c r="K49" t="s">
        <v>1586</v>
      </c>
      <c r="L49" t="s">
        <v>1587</v>
      </c>
      <c r="M49" t="s">
        <v>176</v>
      </c>
      <c r="N49" t="s">
        <v>177</v>
      </c>
      <c r="O49" t="s">
        <v>178</v>
      </c>
      <c r="P49" t="s">
        <v>288</v>
      </c>
      <c r="Q49" t="s">
        <v>179</v>
      </c>
      <c r="R49" t="s">
        <v>176</v>
      </c>
      <c r="S49" t="s">
        <v>120</v>
      </c>
      <c r="T49" t="s">
        <v>174</v>
      </c>
      <c r="U49" t="s">
        <v>119</v>
      </c>
      <c r="V49" t="s">
        <v>721</v>
      </c>
      <c r="W49" t="s">
        <v>631</v>
      </c>
      <c r="X49" s="51" t="str">
        <f t="shared" si="0"/>
        <v>3</v>
      </c>
      <c r="Y49" s="51" t="str">
        <f>IF(T49="","",IF(AND(T49&lt;&gt;'Tabelas auxiliares'!$B$236,T49&lt;&gt;'Tabelas auxiliares'!$B$237,T49&lt;&gt;'Tabelas auxiliares'!$C$236,T49&lt;&gt;'Tabelas auxiliares'!$C$237,T49&lt;&gt;'Tabelas auxiliares'!$D$236),"FOLHA DE PESSOAL",IF(X49='Tabelas auxiliares'!$A$237,"CUSTEIO",IF(X49='Tabelas auxiliares'!$A$236,"INVESTIMENTO","ERRO - VERIFICAR"))))</f>
        <v>CUSTEIO</v>
      </c>
      <c r="Z49" s="64">
        <f t="shared" si="1"/>
        <v>881.6</v>
      </c>
      <c r="AC49" s="44">
        <v>881.6</v>
      </c>
      <c r="AD49" s="73" t="s">
        <v>634</v>
      </c>
      <c r="AE49" s="73" t="s">
        <v>176</v>
      </c>
      <c r="AF49" s="73" t="s">
        <v>177</v>
      </c>
      <c r="AG49" s="73" t="s">
        <v>178</v>
      </c>
      <c r="AH49" s="73" t="s">
        <v>288</v>
      </c>
      <c r="AI49" s="73" t="s">
        <v>179</v>
      </c>
      <c r="AJ49" s="73" t="s">
        <v>176</v>
      </c>
      <c r="AK49" s="73" t="s">
        <v>120</v>
      </c>
      <c r="AL49" s="73" t="s">
        <v>174</v>
      </c>
      <c r="AM49" s="73" t="s">
        <v>119</v>
      </c>
      <c r="AN49" s="73" t="s">
        <v>719</v>
      </c>
      <c r="AO49" s="73" t="s">
        <v>628</v>
      </c>
    </row>
    <row r="50" spans="1:41" x14ac:dyDescent="0.25">
      <c r="A50" t="s">
        <v>1099</v>
      </c>
      <c r="B50" t="s">
        <v>452</v>
      </c>
      <c r="C50" t="s">
        <v>1468</v>
      </c>
      <c r="D50" t="s">
        <v>55</v>
      </c>
      <c r="E50" t="s">
        <v>117</v>
      </c>
      <c r="F50" s="51" t="str">
        <f>IFERROR(VLOOKUP(D50,'Tabelas auxiliares'!$A$3:$B$61,2,FALSE),"")</f>
        <v>PROEC - PRÓ-REITORIA DE EXTENSÃO E CULTURA</v>
      </c>
      <c r="G50" s="51" t="str">
        <f>IFERROR(VLOOKUP($B50,'Tabelas auxiliares'!$A$65:$C$102,2,FALSE),"")</f>
        <v>Assistência - Extensão</v>
      </c>
      <c r="H50" s="51" t="str">
        <f>IFERROR(VLOOKUP($B50,'Tabelas auxiliares'!$A$65:$C$102,3,FALSE),"")</f>
        <v>BOLSAS DE EXTENSAO / PROJETOS EXTENSIONISTAS</v>
      </c>
      <c r="I50" t="s">
        <v>1166</v>
      </c>
      <c r="J50" t="s">
        <v>1092</v>
      </c>
      <c r="K50" t="s">
        <v>1588</v>
      </c>
      <c r="L50" t="s">
        <v>1589</v>
      </c>
      <c r="M50" t="s">
        <v>176</v>
      </c>
      <c r="N50" t="s">
        <v>177</v>
      </c>
      <c r="O50" t="s">
        <v>178</v>
      </c>
      <c r="P50" t="s">
        <v>288</v>
      </c>
      <c r="Q50" t="s">
        <v>179</v>
      </c>
      <c r="R50" t="s">
        <v>176</v>
      </c>
      <c r="S50" t="s">
        <v>120</v>
      </c>
      <c r="T50" t="s">
        <v>174</v>
      </c>
      <c r="U50" t="s">
        <v>119</v>
      </c>
      <c r="V50" t="s">
        <v>719</v>
      </c>
      <c r="W50" t="s">
        <v>628</v>
      </c>
      <c r="X50" s="51" t="str">
        <f t="shared" si="0"/>
        <v>3</v>
      </c>
      <c r="Y50" s="51" t="str">
        <f>IF(T50="","",IF(AND(T50&lt;&gt;'Tabelas auxiliares'!$B$236,T50&lt;&gt;'Tabelas auxiliares'!$B$237,T50&lt;&gt;'Tabelas auxiliares'!$C$236,T50&lt;&gt;'Tabelas auxiliares'!$C$237,T50&lt;&gt;'Tabelas auxiliares'!$D$236),"FOLHA DE PESSOAL",IF(X50='Tabelas auxiliares'!$A$237,"CUSTEIO",IF(X50='Tabelas auxiliares'!$A$236,"INVESTIMENTO","ERRO - VERIFICAR"))))</f>
        <v>CUSTEIO</v>
      </c>
      <c r="Z50" s="64">
        <f t="shared" si="1"/>
        <v>37800</v>
      </c>
      <c r="AA50" s="44">
        <v>23100</v>
      </c>
      <c r="AB50" s="44">
        <v>7700</v>
      </c>
      <c r="AC50" s="44">
        <v>7000</v>
      </c>
      <c r="AD50" s="73" t="s">
        <v>634</v>
      </c>
      <c r="AE50" s="73" t="s">
        <v>176</v>
      </c>
      <c r="AF50" s="73" t="s">
        <v>177</v>
      </c>
      <c r="AG50" s="73" t="s">
        <v>178</v>
      </c>
      <c r="AH50" s="73" t="s">
        <v>288</v>
      </c>
      <c r="AI50" s="73" t="s">
        <v>179</v>
      </c>
      <c r="AJ50" s="73" t="s">
        <v>176</v>
      </c>
      <c r="AK50" s="73" t="s">
        <v>120</v>
      </c>
      <c r="AL50" s="73" t="s">
        <v>174</v>
      </c>
      <c r="AM50" s="73" t="s">
        <v>119</v>
      </c>
      <c r="AN50" s="73" t="s">
        <v>719</v>
      </c>
      <c r="AO50" s="73" t="s">
        <v>628</v>
      </c>
    </row>
    <row r="51" spans="1:41" x14ac:dyDescent="0.25">
      <c r="A51" t="s">
        <v>1099</v>
      </c>
      <c r="B51" t="s">
        <v>455</v>
      </c>
      <c r="C51" t="s">
        <v>1115</v>
      </c>
      <c r="D51" t="s">
        <v>53</v>
      </c>
      <c r="E51" t="s">
        <v>117</v>
      </c>
      <c r="F51" s="51" t="str">
        <f>IFERROR(VLOOKUP(D51,'Tabelas auxiliares'!$A$3:$B$61,2,FALSE),"")</f>
        <v>PROGRAD - PRÓ-REITORIA DE GRADUAÇÃO</v>
      </c>
      <c r="G51" s="51" t="str">
        <f>IFERROR(VLOOKUP($B51,'Tabelas auxiliares'!$A$65:$C$102,2,FALSE),"")</f>
        <v>Assistência - Graduação</v>
      </c>
      <c r="H51" s="51" t="str">
        <f>IFERROR(VLOOKUP($B51,'Tabelas auxiliares'!$A$65:$C$102,3,FALSE),"")</f>
        <v>MONITORIA ACADEMICA DA GRADUACAO / MONITORIA SEMIPRESENCIAL / AUXILIO ACESSIBILIDADE / MONITORIA INCLUSIVA</v>
      </c>
      <c r="I51" t="s">
        <v>1590</v>
      </c>
      <c r="J51" t="s">
        <v>1591</v>
      </c>
      <c r="K51" t="s">
        <v>1592</v>
      </c>
      <c r="L51" t="s">
        <v>879</v>
      </c>
      <c r="M51" t="s">
        <v>880</v>
      </c>
      <c r="N51" t="s">
        <v>177</v>
      </c>
      <c r="O51" t="s">
        <v>178</v>
      </c>
      <c r="P51" t="s">
        <v>288</v>
      </c>
      <c r="Q51" t="s">
        <v>179</v>
      </c>
      <c r="R51" t="s">
        <v>176</v>
      </c>
      <c r="S51" t="s">
        <v>120</v>
      </c>
      <c r="T51" t="s">
        <v>174</v>
      </c>
      <c r="U51" t="s">
        <v>119</v>
      </c>
      <c r="V51" t="s">
        <v>721</v>
      </c>
      <c r="W51" t="s">
        <v>631</v>
      </c>
      <c r="X51" s="51" t="str">
        <f t="shared" si="0"/>
        <v>3</v>
      </c>
      <c r="Y51" s="51" t="str">
        <f>IF(T51="","",IF(AND(T51&lt;&gt;'Tabelas auxiliares'!$B$236,T51&lt;&gt;'Tabelas auxiliares'!$B$237,T51&lt;&gt;'Tabelas auxiliares'!$C$236,T51&lt;&gt;'Tabelas auxiliares'!$C$237,T51&lt;&gt;'Tabelas auxiliares'!$D$236),"FOLHA DE PESSOAL",IF(X51='Tabelas auxiliares'!$A$237,"CUSTEIO",IF(X51='Tabelas auxiliares'!$A$236,"INVESTIMENTO","ERRO - VERIFICAR"))))</f>
        <v>CUSTEIO</v>
      </c>
      <c r="Z51" s="64">
        <f t="shared" si="1"/>
        <v>7480</v>
      </c>
      <c r="AC51" s="44">
        <v>7480</v>
      </c>
      <c r="AD51" s="73" t="s">
        <v>1042</v>
      </c>
      <c r="AE51" s="73" t="s">
        <v>320</v>
      </c>
      <c r="AF51" s="73" t="s">
        <v>316</v>
      </c>
      <c r="AG51" s="73" t="s">
        <v>178</v>
      </c>
      <c r="AH51" s="73" t="s">
        <v>317</v>
      </c>
      <c r="AI51" s="73" t="s">
        <v>179</v>
      </c>
      <c r="AJ51" s="73" t="s">
        <v>176</v>
      </c>
      <c r="AK51" s="73" t="s">
        <v>120</v>
      </c>
      <c r="AL51" s="73" t="s">
        <v>174</v>
      </c>
      <c r="AM51" s="73" t="s">
        <v>720</v>
      </c>
      <c r="AN51" s="73" t="s">
        <v>807</v>
      </c>
      <c r="AO51" s="73" t="s">
        <v>695</v>
      </c>
    </row>
    <row r="52" spans="1:41" x14ac:dyDescent="0.25">
      <c r="A52" t="s">
        <v>1099</v>
      </c>
      <c r="B52" t="s">
        <v>455</v>
      </c>
      <c r="C52" t="s">
        <v>1115</v>
      </c>
      <c r="D52" t="s">
        <v>53</v>
      </c>
      <c r="E52" t="s">
        <v>117</v>
      </c>
      <c r="F52" s="51" t="str">
        <f>IFERROR(VLOOKUP(D52,'Tabelas auxiliares'!$A$3:$B$61,2,FALSE),"")</f>
        <v>PROGRAD - PRÓ-REITORIA DE GRADUAÇÃO</v>
      </c>
      <c r="G52" s="51" t="str">
        <f>IFERROR(VLOOKUP($B52,'Tabelas auxiliares'!$A$65:$C$102,2,FALSE),"")</f>
        <v>Assistência - Graduação</v>
      </c>
      <c r="H52" s="51" t="str">
        <f>IFERROR(VLOOKUP($B52,'Tabelas auxiliares'!$A$65:$C$102,3,FALSE),"")</f>
        <v>MONITORIA ACADEMICA DA GRADUACAO / MONITORIA SEMIPRESENCIAL / AUXILIO ACESSIBILIDADE / MONITORIA INCLUSIVA</v>
      </c>
      <c r="I52" t="s">
        <v>1590</v>
      </c>
      <c r="J52" t="s">
        <v>1593</v>
      </c>
      <c r="K52" t="s">
        <v>1594</v>
      </c>
      <c r="L52" t="s">
        <v>881</v>
      </c>
      <c r="M52" t="s">
        <v>394</v>
      </c>
      <c r="N52" t="s">
        <v>177</v>
      </c>
      <c r="O52" t="s">
        <v>178</v>
      </c>
      <c r="P52" t="s">
        <v>288</v>
      </c>
      <c r="Q52" t="s">
        <v>179</v>
      </c>
      <c r="R52" t="s">
        <v>176</v>
      </c>
      <c r="S52" t="s">
        <v>120</v>
      </c>
      <c r="T52" t="s">
        <v>174</v>
      </c>
      <c r="U52" t="s">
        <v>119</v>
      </c>
      <c r="V52" t="s">
        <v>721</v>
      </c>
      <c r="W52" t="s">
        <v>631</v>
      </c>
      <c r="X52" s="51" t="str">
        <f t="shared" si="0"/>
        <v>3</v>
      </c>
      <c r="Y52" s="51" t="str">
        <f>IF(T52="","",IF(AND(T52&lt;&gt;'Tabelas auxiliares'!$B$236,T52&lt;&gt;'Tabelas auxiliares'!$B$237,T52&lt;&gt;'Tabelas auxiliares'!$C$236,T52&lt;&gt;'Tabelas auxiliares'!$C$237,T52&lt;&gt;'Tabelas auxiliares'!$D$236),"FOLHA DE PESSOAL",IF(X52='Tabelas auxiliares'!$A$237,"CUSTEIO",IF(X52='Tabelas auxiliares'!$A$236,"INVESTIMENTO","ERRO - VERIFICAR"))))</f>
        <v>CUSTEIO</v>
      </c>
      <c r="Z52" s="64">
        <f t="shared" si="1"/>
        <v>4147.3</v>
      </c>
      <c r="AC52" s="44">
        <v>4147.3</v>
      </c>
      <c r="AD52" s="73" t="s">
        <v>327</v>
      </c>
      <c r="AE52" s="73" t="s">
        <v>176</v>
      </c>
      <c r="AF52" s="73" t="s">
        <v>182</v>
      </c>
      <c r="AG52" s="73" t="s">
        <v>183</v>
      </c>
      <c r="AH52" s="73" t="s">
        <v>184</v>
      </c>
      <c r="AI52" s="73" t="s">
        <v>179</v>
      </c>
      <c r="AJ52" s="73" t="s">
        <v>176</v>
      </c>
      <c r="AK52" s="73" t="s">
        <v>120</v>
      </c>
      <c r="AL52" s="73" t="s">
        <v>174</v>
      </c>
      <c r="AM52" s="73" t="s">
        <v>409</v>
      </c>
      <c r="AN52" s="73" t="s">
        <v>719</v>
      </c>
      <c r="AO52" s="73" t="s">
        <v>628</v>
      </c>
    </row>
    <row r="53" spans="1:41" x14ac:dyDescent="0.25">
      <c r="A53" t="s">
        <v>1099</v>
      </c>
      <c r="B53" t="s">
        <v>455</v>
      </c>
      <c r="C53" t="s">
        <v>1115</v>
      </c>
      <c r="D53" t="s">
        <v>53</v>
      </c>
      <c r="E53" t="s">
        <v>117</v>
      </c>
      <c r="F53" s="51" t="str">
        <f>IFERROR(VLOOKUP(D53,'Tabelas auxiliares'!$A$3:$B$61,2,FALSE),"")</f>
        <v>PROGRAD - PRÓ-REITORIA DE GRADUAÇÃO</v>
      </c>
      <c r="G53" s="51" t="str">
        <f>IFERROR(VLOOKUP($B53,'Tabelas auxiliares'!$A$65:$C$102,2,FALSE),"")</f>
        <v>Assistência - Graduação</v>
      </c>
      <c r="H53" s="51" t="str">
        <f>IFERROR(VLOOKUP($B53,'Tabelas auxiliares'!$A$65:$C$102,3,FALSE),"")</f>
        <v>MONITORIA ACADEMICA DA GRADUACAO / MONITORIA SEMIPRESENCIAL / AUXILIO ACESSIBILIDADE / MONITORIA INCLUSIVA</v>
      </c>
      <c r="I53" t="s">
        <v>1530</v>
      </c>
      <c r="J53" t="s">
        <v>1595</v>
      </c>
      <c r="K53" t="s">
        <v>1596</v>
      </c>
      <c r="L53" t="s">
        <v>882</v>
      </c>
      <c r="M53" t="s">
        <v>883</v>
      </c>
      <c r="N53" t="s">
        <v>177</v>
      </c>
      <c r="O53" t="s">
        <v>178</v>
      </c>
      <c r="P53" t="s">
        <v>288</v>
      </c>
      <c r="Q53" t="s">
        <v>179</v>
      </c>
      <c r="R53" t="s">
        <v>176</v>
      </c>
      <c r="S53" t="s">
        <v>120</v>
      </c>
      <c r="T53" t="s">
        <v>174</v>
      </c>
      <c r="U53" t="s">
        <v>119</v>
      </c>
      <c r="V53" t="s">
        <v>721</v>
      </c>
      <c r="W53" t="s">
        <v>631</v>
      </c>
      <c r="X53" s="51" t="str">
        <f t="shared" si="0"/>
        <v>3</v>
      </c>
      <c r="Y53" s="51" t="str">
        <f>IF(T53="","",IF(AND(T53&lt;&gt;'Tabelas auxiliares'!$B$236,T53&lt;&gt;'Tabelas auxiliares'!$B$237,T53&lt;&gt;'Tabelas auxiliares'!$C$236,T53&lt;&gt;'Tabelas auxiliares'!$C$237,T53&lt;&gt;'Tabelas auxiliares'!$D$236),"FOLHA DE PESSOAL",IF(X53='Tabelas auxiliares'!$A$237,"CUSTEIO",IF(X53='Tabelas auxiliares'!$A$236,"INVESTIMENTO","ERRO - VERIFICAR"))))</f>
        <v>CUSTEIO</v>
      </c>
      <c r="Z53" s="64">
        <f t="shared" si="1"/>
        <v>2102.5</v>
      </c>
      <c r="AC53" s="44">
        <v>2102.5</v>
      </c>
      <c r="AD53" s="73" t="s">
        <v>896</v>
      </c>
      <c r="AE53" s="73" t="s">
        <v>176</v>
      </c>
      <c r="AF53" s="73" t="s">
        <v>182</v>
      </c>
      <c r="AG53" s="73" t="s">
        <v>183</v>
      </c>
      <c r="AH53" s="73" t="s">
        <v>184</v>
      </c>
      <c r="AI53" s="73" t="s">
        <v>179</v>
      </c>
      <c r="AJ53" s="73" t="s">
        <v>176</v>
      </c>
      <c r="AK53" s="73" t="s">
        <v>120</v>
      </c>
      <c r="AL53" s="73" t="s">
        <v>174</v>
      </c>
      <c r="AM53" s="73" t="s">
        <v>409</v>
      </c>
      <c r="AN53" s="73" t="s">
        <v>719</v>
      </c>
      <c r="AO53" s="73" t="s">
        <v>628</v>
      </c>
    </row>
    <row r="54" spans="1:41" x14ac:dyDescent="0.25">
      <c r="A54" t="s">
        <v>1099</v>
      </c>
      <c r="B54" t="s">
        <v>455</v>
      </c>
      <c r="C54" t="s">
        <v>1115</v>
      </c>
      <c r="D54" t="s">
        <v>53</v>
      </c>
      <c r="E54" t="s">
        <v>117</v>
      </c>
      <c r="F54" s="51" t="str">
        <f>IFERROR(VLOOKUP(D54,'Tabelas auxiliares'!$A$3:$B$61,2,FALSE),"")</f>
        <v>PROGRAD - PRÓ-REITORIA DE GRADUAÇÃO</v>
      </c>
      <c r="G54" s="51" t="str">
        <f>IFERROR(VLOOKUP($B54,'Tabelas auxiliares'!$A$65:$C$102,2,FALSE),"")</f>
        <v>Assistência - Graduação</v>
      </c>
      <c r="H54" s="51" t="str">
        <f>IFERROR(VLOOKUP($B54,'Tabelas auxiliares'!$A$65:$C$102,3,FALSE),"")</f>
        <v>MONITORIA ACADEMICA DA GRADUACAO / MONITORIA SEMIPRESENCIAL / AUXILIO ACESSIBILIDADE / MONITORIA INCLUSIVA</v>
      </c>
      <c r="I54" t="s">
        <v>1530</v>
      </c>
      <c r="J54" t="s">
        <v>1597</v>
      </c>
      <c r="K54" t="s">
        <v>1598</v>
      </c>
      <c r="L54" t="s">
        <v>884</v>
      </c>
      <c r="M54" t="s">
        <v>885</v>
      </c>
      <c r="N54" t="s">
        <v>177</v>
      </c>
      <c r="O54" t="s">
        <v>178</v>
      </c>
      <c r="P54" t="s">
        <v>288</v>
      </c>
      <c r="Q54" t="s">
        <v>179</v>
      </c>
      <c r="R54" t="s">
        <v>176</v>
      </c>
      <c r="S54" t="s">
        <v>120</v>
      </c>
      <c r="T54" t="s">
        <v>174</v>
      </c>
      <c r="U54" t="s">
        <v>119</v>
      </c>
      <c r="V54" t="s">
        <v>721</v>
      </c>
      <c r="W54" t="s">
        <v>631</v>
      </c>
      <c r="X54" s="51" t="str">
        <f t="shared" si="0"/>
        <v>3</v>
      </c>
      <c r="Y54" s="51" t="str">
        <f>IF(T54="","",IF(AND(T54&lt;&gt;'Tabelas auxiliares'!$B$236,T54&lt;&gt;'Tabelas auxiliares'!$B$237,T54&lt;&gt;'Tabelas auxiliares'!$C$236,T54&lt;&gt;'Tabelas auxiliares'!$C$237,T54&lt;&gt;'Tabelas auxiliares'!$D$236),"FOLHA DE PESSOAL",IF(X54='Tabelas auxiliares'!$A$237,"CUSTEIO",IF(X54='Tabelas auxiliares'!$A$236,"INVESTIMENTO","ERRO - VERIFICAR"))))</f>
        <v>CUSTEIO</v>
      </c>
      <c r="Z54" s="64">
        <f t="shared" si="1"/>
        <v>495</v>
      </c>
      <c r="AA54" s="44">
        <v>45</v>
      </c>
      <c r="AC54" s="44">
        <v>450</v>
      </c>
      <c r="AD54" s="73" t="s">
        <v>185</v>
      </c>
      <c r="AE54" s="73" t="s">
        <v>176</v>
      </c>
      <c r="AF54" s="73" t="s">
        <v>177</v>
      </c>
      <c r="AG54" s="73" t="s">
        <v>178</v>
      </c>
      <c r="AH54" s="73" t="s">
        <v>288</v>
      </c>
      <c r="AI54" s="73" t="s">
        <v>179</v>
      </c>
      <c r="AJ54" s="73" t="s">
        <v>176</v>
      </c>
      <c r="AK54" s="73" t="s">
        <v>120</v>
      </c>
      <c r="AL54" s="73" t="s">
        <v>174</v>
      </c>
      <c r="AM54" s="73" t="s">
        <v>119</v>
      </c>
      <c r="AN54" s="73" t="s">
        <v>719</v>
      </c>
      <c r="AO54" s="73" t="s">
        <v>628</v>
      </c>
    </row>
    <row r="55" spans="1:41" x14ac:dyDescent="0.25">
      <c r="A55" t="s">
        <v>1099</v>
      </c>
      <c r="B55" t="s">
        <v>455</v>
      </c>
      <c r="C55" t="s">
        <v>1115</v>
      </c>
      <c r="D55" t="s">
        <v>53</v>
      </c>
      <c r="E55" t="s">
        <v>117</v>
      </c>
      <c r="F55" s="51" t="str">
        <f>IFERROR(VLOOKUP(D55,'Tabelas auxiliares'!$A$3:$B$61,2,FALSE),"")</f>
        <v>PROGRAD - PRÓ-REITORIA DE GRADUAÇÃO</v>
      </c>
      <c r="G55" s="51" t="str">
        <f>IFERROR(VLOOKUP($B55,'Tabelas auxiliares'!$A$65:$C$102,2,FALSE),"")</f>
        <v>Assistência - Graduação</v>
      </c>
      <c r="H55" s="51" t="str">
        <f>IFERROR(VLOOKUP($B55,'Tabelas auxiliares'!$A$65:$C$102,3,FALSE),"")</f>
        <v>MONITORIA ACADEMICA DA GRADUACAO / MONITORIA SEMIPRESENCIAL / AUXILIO ACESSIBILIDADE / MONITORIA INCLUSIVA</v>
      </c>
      <c r="I55" t="s">
        <v>1530</v>
      </c>
      <c r="J55" t="s">
        <v>1599</v>
      </c>
      <c r="K55" t="s">
        <v>1600</v>
      </c>
      <c r="L55" t="s">
        <v>886</v>
      </c>
      <c r="M55" t="s">
        <v>885</v>
      </c>
      <c r="N55" t="s">
        <v>177</v>
      </c>
      <c r="O55" t="s">
        <v>178</v>
      </c>
      <c r="P55" t="s">
        <v>288</v>
      </c>
      <c r="Q55" t="s">
        <v>179</v>
      </c>
      <c r="R55" t="s">
        <v>176</v>
      </c>
      <c r="S55" t="s">
        <v>120</v>
      </c>
      <c r="T55" t="s">
        <v>174</v>
      </c>
      <c r="U55" t="s">
        <v>119</v>
      </c>
      <c r="V55" t="s">
        <v>721</v>
      </c>
      <c r="W55" t="s">
        <v>631</v>
      </c>
      <c r="X55" s="51" t="str">
        <f t="shared" si="0"/>
        <v>3</v>
      </c>
      <c r="Y55" s="51" t="str">
        <f>IF(T55="","",IF(AND(T55&lt;&gt;'Tabelas auxiliares'!$B$236,T55&lt;&gt;'Tabelas auxiliares'!$B$237,T55&lt;&gt;'Tabelas auxiliares'!$C$236,T55&lt;&gt;'Tabelas auxiliares'!$C$237,T55&lt;&gt;'Tabelas auxiliares'!$D$236),"FOLHA DE PESSOAL",IF(X55='Tabelas auxiliares'!$A$237,"CUSTEIO",IF(X55='Tabelas auxiliares'!$A$236,"INVESTIMENTO","ERRO - VERIFICAR"))))</f>
        <v>CUSTEIO</v>
      </c>
      <c r="Z55" s="64">
        <f t="shared" si="1"/>
        <v>462</v>
      </c>
      <c r="AA55" s="44">
        <v>95.5</v>
      </c>
      <c r="AC55" s="44">
        <v>366.5</v>
      </c>
      <c r="AD55" s="73" t="s">
        <v>897</v>
      </c>
      <c r="AE55" s="73" t="s">
        <v>898</v>
      </c>
      <c r="AF55" s="73" t="s">
        <v>329</v>
      </c>
      <c r="AG55" s="73" t="s">
        <v>899</v>
      </c>
      <c r="AH55" s="73" t="s">
        <v>900</v>
      </c>
      <c r="AI55" s="73" t="s">
        <v>179</v>
      </c>
      <c r="AJ55" s="73" t="s">
        <v>176</v>
      </c>
      <c r="AK55" s="73" t="s">
        <v>120</v>
      </c>
      <c r="AL55" s="73" t="s">
        <v>174</v>
      </c>
      <c r="AM55" s="73" t="s">
        <v>901</v>
      </c>
      <c r="AN55" s="73" t="s">
        <v>809</v>
      </c>
      <c r="AO55" s="73" t="s">
        <v>696</v>
      </c>
    </row>
    <row r="56" spans="1:41" x14ac:dyDescent="0.25">
      <c r="A56" t="s">
        <v>1099</v>
      </c>
      <c r="B56" t="s">
        <v>455</v>
      </c>
      <c r="C56" t="s">
        <v>1115</v>
      </c>
      <c r="D56" t="s">
        <v>53</v>
      </c>
      <c r="E56" t="s">
        <v>117</v>
      </c>
      <c r="F56" s="51" t="str">
        <f>IFERROR(VLOOKUP(D56,'Tabelas auxiliares'!$A$3:$B$61,2,FALSE),"")</f>
        <v>PROGRAD - PRÓ-REITORIA DE GRADUAÇÃO</v>
      </c>
      <c r="G56" s="51" t="str">
        <f>IFERROR(VLOOKUP($B56,'Tabelas auxiliares'!$A$65:$C$102,2,FALSE),"")</f>
        <v>Assistência - Graduação</v>
      </c>
      <c r="H56" s="51" t="str">
        <f>IFERROR(VLOOKUP($B56,'Tabelas auxiliares'!$A$65:$C$102,3,FALSE),"")</f>
        <v>MONITORIA ACADEMICA DA GRADUACAO / MONITORIA SEMIPRESENCIAL / AUXILIO ACESSIBILIDADE / MONITORIA INCLUSIVA</v>
      </c>
      <c r="I56" t="s">
        <v>1206</v>
      </c>
      <c r="J56" t="s">
        <v>1481</v>
      </c>
      <c r="K56" t="s">
        <v>1601</v>
      </c>
      <c r="L56" t="s">
        <v>887</v>
      </c>
      <c r="M56" t="s">
        <v>176</v>
      </c>
      <c r="N56" t="s">
        <v>177</v>
      </c>
      <c r="O56" t="s">
        <v>178</v>
      </c>
      <c r="P56" t="s">
        <v>288</v>
      </c>
      <c r="Q56" t="s">
        <v>179</v>
      </c>
      <c r="R56" t="s">
        <v>176</v>
      </c>
      <c r="S56" t="s">
        <v>120</v>
      </c>
      <c r="T56" t="s">
        <v>174</v>
      </c>
      <c r="U56" t="s">
        <v>119</v>
      </c>
      <c r="V56" t="s">
        <v>719</v>
      </c>
      <c r="W56" t="s">
        <v>628</v>
      </c>
      <c r="X56" s="51" t="str">
        <f t="shared" si="0"/>
        <v>3</v>
      </c>
      <c r="Y56" s="51" t="str">
        <f>IF(T56="","",IF(AND(T56&lt;&gt;'Tabelas auxiliares'!$B$236,T56&lt;&gt;'Tabelas auxiliares'!$B$237,T56&lt;&gt;'Tabelas auxiliares'!$C$236,T56&lt;&gt;'Tabelas auxiliares'!$C$237,T56&lt;&gt;'Tabelas auxiliares'!$D$236),"FOLHA DE PESSOAL",IF(X56='Tabelas auxiliares'!$A$237,"CUSTEIO",IF(X56='Tabelas auxiliares'!$A$236,"INVESTIMENTO","ERRO - VERIFICAR"))))</f>
        <v>CUSTEIO</v>
      </c>
      <c r="Z56" s="64">
        <f t="shared" si="1"/>
        <v>25200</v>
      </c>
      <c r="AA56" s="44">
        <v>18200</v>
      </c>
      <c r="AC56" s="44">
        <v>7000</v>
      </c>
      <c r="AD56" s="73" t="s">
        <v>1009</v>
      </c>
      <c r="AE56" s="73" t="s">
        <v>328</v>
      </c>
      <c r="AF56" s="73" t="s">
        <v>329</v>
      </c>
      <c r="AG56" s="73" t="s">
        <v>330</v>
      </c>
      <c r="AH56" s="73" t="s">
        <v>331</v>
      </c>
      <c r="AI56" s="73" t="s">
        <v>179</v>
      </c>
      <c r="AJ56" s="73" t="s">
        <v>176</v>
      </c>
      <c r="AK56" s="73" t="s">
        <v>120</v>
      </c>
      <c r="AL56" s="73" t="s">
        <v>174</v>
      </c>
      <c r="AM56" s="73" t="s">
        <v>808</v>
      </c>
      <c r="AN56" s="73" t="s">
        <v>809</v>
      </c>
      <c r="AO56" s="73" t="s">
        <v>696</v>
      </c>
    </row>
    <row r="57" spans="1:41" x14ac:dyDescent="0.25">
      <c r="A57" t="s">
        <v>1099</v>
      </c>
      <c r="B57" t="s">
        <v>455</v>
      </c>
      <c r="C57" t="s">
        <v>1115</v>
      </c>
      <c r="D57" t="s">
        <v>53</v>
      </c>
      <c r="E57" t="s">
        <v>117</v>
      </c>
      <c r="F57" s="51" t="str">
        <f>IFERROR(VLOOKUP(D57,'Tabelas auxiliares'!$A$3:$B$61,2,FALSE),"")</f>
        <v>PROGRAD - PRÓ-REITORIA DE GRADUAÇÃO</v>
      </c>
      <c r="G57" s="51" t="str">
        <f>IFERROR(VLOOKUP($B57,'Tabelas auxiliares'!$A$65:$C$102,2,FALSE),"")</f>
        <v>Assistência - Graduação</v>
      </c>
      <c r="H57" s="51" t="str">
        <f>IFERROR(VLOOKUP($B57,'Tabelas auxiliares'!$A$65:$C$102,3,FALSE),"")</f>
        <v>MONITORIA ACADEMICA DA GRADUACAO / MONITORIA SEMIPRESENCIAL / AUXILIO ACESSIBILIDADE / MONITORIA INCLUSIVA</v>
      </c>
      <c r="I57" t="s">
        <v>1602</v>
      </c>
      <c r="J57" t="s">
        <v>1603</v>
      </c>
      <c r="K57" t="s">
        <v>1604</v>
      </c>
      <c r="L57" t="s">
        <v>888</v>
      </c>
      <c r="M57" t="s">
        <v>176</v>
      </c>
      <c r="N57" t="s">
        <v>177</v>
      </c>
      <c r="O57" t="s">
        <v>178</v>
      </c>
      <c r="P57" t="s">
        <v>288</v>
      </c>
      <c r="Q57" t="s">
        <v>179</v>
      </c>
      <c r="R57" t="s">
        <v>176</v>
      </c>
      <c r="S57" t="s">
        <v>120</v>
      </c>
      <c r="T57" t="s">
        <v>174</v>
      </c>
      <c r="U57" t="s">
        <v>119</v>
      </c>
      <c r="V57" t="s">
        <v>719</v>
      </c>
      <c r="W57" t="s">
        <v>628</v>
      </c>
      <c r="X57" s="51" t="str">
        <f t="shared" si="0"/>
        <v>3</v>
      </c>
      <c r="Y57" s="51" t="str">
        <f>IF(T57="","",IF(AND(T57&lt;&gt;'Tabelas auxiliares'!$B$236,T57&lt;&gt;'Tabelas auxiliares'!$B$237,T57&lt;&gt;'Tabelas auxiliares'!$C$236,T57&lt;&gt;'Tabelas auxiliares'!$C$237,T57&lt;&gt;'Tabelas auxiliares'!$D$236),"FOLHA DE PESSOAL",IF(X57='Tabelas auxiliares'!$A$237,"CUSTEIO",IF(X57='Tabelas auxiliares'!$A$236,"INVESTIMENTO","ERRO - VERIFICAR"))))</f>
        <v>CUSTEIO</v>
      </c>
      <c r="Z57" s="64">
        <f t="shared" si="1"/>
        <v>56700</v>
      </c>
      <c r="AA57" s="44">
        <v>19600</v>
      </c>
      <c r="AB57" s="44">
        <v>5600</v>
      </c>
      <c r="AC57" s="44">
        <v>31500</v>
      </c>
      <c r="AD57" s="73" t="s">
        <v>186</v>
      </c>
      <c r="AE57" s="73" t="s">
        <v>187</v>
      </c>
      <c r="AF57" s="73" t="s">
        <v>177</v>
      </c>
      <c r="AG57" s="73" t="s">
        <v>178</v>
      </c>
      <c r="AH57" s="73" t="s">
        <v>288</v>
      </c>
      <c r="AI57" s="73" t="s">
        <v>179</v>
      </c>
      <c r="AJ57" s="73" t="s">
        <v>176</v>
      </c>
      <c r="AK57" s="73" t="s">
        <v>120</v>
      </c>
      <c r="AL57" s="73" t="s">
        <v>174</v>
      </c>
      <c r="AM57" s="73" t="s">
        <v>119</v>
      </c>
      <c r="AN57" s="73" t="s">
        <v>722</v>
      </c>
      <c r="AO57" s="73" t="s">
        <v>902</v>
      </c>
    </row>
    <row r="58" spans="1:41" x14ac:dyDescent="0.25">
      <c r="A58" t="s">
        <v>1099</v>
      </c>
      <c r="B58" t="s">
        <v>455</v>
      </c>
      <c r="C58" t="s">
        <v>1115</v>
      </c>
      <c r="D58" t="s">
        <v>53</v>
      </c>
      <c r="E58" t="s">
        <v>117</v>
      </c>
      <c r="F58" s="51" t="str">
        <f>IFERROR(VLOOKUP(D58,'Tabelas auxiliares'!$A$3:$B$61,2,FALSE),"")</f>
        <v>PROGRAD - PRÓ-REITORIA DE GRADUAÇÃO</v>
      </c>
      <c r="G58" s="51" t="str">
        <f>IFERROR(VLOOKUP($B58,'Tabelas auxiliares'!$A$65:$C$102,2,FALSE),"")</f>
        <v>Assistência - Graduação</v>
      </c>
      <c r="H58" s="51" t="str">
        <f>IFERROR(VLOOKUP($B58,'Tabelas auxiliares'!$A$65:$C$102,3,FALSE),"")</f>
        <v>MONITORIA ACADEMICA DA GRADUACAO / MONITORIA SEMIPRESENCIAL / AUXILIO ACESSIBILIDADE / MONITORIA INCLUSIVA</v>
      </c>
      <c r="I58" t="s">
        <v>1399</v>
      </c>
      <c r="J58" t="s">
        <v>1605</v>
      </c>
      <c r="K58" t="s">
        <v>1606</v>
      </c>
      <c r="L58" t="s">
        <v>325</v>
      </c>
      <c r="M58" t="s">
        <v>889</v>
      </c>
      <c r="N58" t="s">
        <v>177</v>
      </c>
      <c r="O58" t="s">
        <v>178</v>
      </c>
      <c r="P58" t="s">
        <v>288</v>
      </c>
      <c r="Q58" t="s">
        <v>179</v>
      </c>
      <c r="R58" t="s">
        <v>176</v>
      </c>
      <c r="S58" t="s">
        <v>120</v>
      </c>
      <c r="T58" t="s">
        <v>174</v>
      </c>
      <c r="U58" t="s">
        <v>119</v>
      </c>
      <c r="V58" t="s">
        <v>721</v>
      </c>
      <c r="W58" t="s">
        <v>631</v>
      </c>
      <c r="X58" s="51" t="str">
        <f t="shared" si="0"/>
        <v>3</v>
      </c>
      <c r="Y58" s="51" t="str">
        <f>IF(T58="","",IF(AND(T58&lt;&gt;'Tabelas auxiliares'!$B$236,T58&lt;&gt;'Tabelas auxiliares'!$B$237,T58&lt;&gt;'Tabelas auxiliares'!$C$236,T58&lt;&gt;'Tabelas auxiliares'!$C$237,T58&lt;&gt;'Tabelas auxiliares'!$D$236),"FOLHA DE PESSOAL",IF(X58='Tabelas auxiliares'!$A$237,"CUSTEIO",IF(X58='Tabelas auxiliares'!$A$236,"INVESTIMENTO","ERRO - VERIFICAR"))))</f>
        <v>CUSTEIO</v>
      </c>
      <c r="Z58" s="64">
        <f t="shared" si="1"/>
        <v>2000</v>
      </c>
      <c r="AC58" s="44">
        <v>2000</v>
      </c>
      <c r="AD58" s="73" t="s">
        <v>186</v>
      </c>
      <c r="AE58" s="73" t="s">
        <v>188</v>
      </c>
      <c r="AF58" s="73" t="s">
        <v>177</v>
      </c>
      <c r="AG58" s="73" t="s">
        <v>178</v>
      </c>
      <c r="AH58" s="73" t="s">
        <v>288</v>
      </c>
      <c r="AI58" s="73" t="s">
        <v>179</v>
      </c>
      <c r="AJ58" s="73" t="s">
        <v>176</v>
      </c>
      <c r="AK58" s="73" t="s">
        <v>120</v>
      </c>
      <c r="AL58" s="73" t="s">
        <v>174</v>
      </c>
      <c r="AM58" s="73" t="s">
        <v>119</v>
      </c>
      <c r="AN58" s="73" t="s">
        <v>723</v>
      </c>
      <c r="AO58" s="73" t="s">
        <v>635</v>
      </c>
    </row>
    <row r="59" spans="1:41" x14ac:dyDescent="0.25">
      <c r="A59" t="s">
        <v>1099</v>
      </c>
      <c r="B59" t="s">
        <v>455</v>
      </c>
      <c r="C59" t="s">
        <v>1115</v>
      </c>
      <c r="D59" t="s">
        <v>53</v>
      </c>
      <c r="E59" t="s">
        <v>117</v>
      </c>
      <c r="F59" s="51" t="str">
        <f>IFERROR(VLOOKUP(D59,'Tabelas auxiliares'!$A$3:$B$61,2,FALSE),"")</f>
        <v>PROGRAD - PRÓ-REITORIA DE GRADUAÇÃO</v>
      </c>
      <c r="G59" s="51" t="str">
        <f>IFERROR(VLOOKUP($B59,'Tabelas auxiliares'!$A$65:$C$102,2,FALSE),"")</f>
        <v>Assistência - Graduação</v>
      </c>
      <c r="H59" s="51" t="str">
        <f>IFERROR(VLOOKUP($B59,'Tabelas auxiliares'!$A$65:$C$102,3,FALSE),"")</f>
        <v>MONITORIA ACADEMICA DA GRADUACAO / MONITORIA SEMIPRESENCIAL / AUXILIO ACESSIBILIDADE / MONITORIA INCLUSIVA</v>
      </c>
      <c r="I59" t="s">
        <v>1399</v>
      </c>
      <c r="J59" t="s">
        <v>1607</v>
      </c>
      <c r="K59" t="s">
        <v>1608</v>
      </c>
      <c r="L59" t="s">
        <v>890</v>
      </c>
      <c r="M59" t="s">
        <v>891</v>
      </c>
      <c r="N59" t="s">
        <v>177</v>
      </c>
      <c r="O59" t="s">
        <v>178</v>
      </c>
      <c r="P59" t="s">
        <v>288</v>
      </c>
      <c r="Q59" t="s">
        <v>179</v>
      </c>
      <c r="R59" t="s">
        <v>176</v>
      </c>
      <c r="S59" t="s">
        <v>120</v>
      </c>
      <c r="T59" t="s">
        <v>174</v>
      </c>
      <c r="U59" t="s">
        <v>119</v>
      </c>
      <c r="V59" t="s">
        <v>721</v>
      </c>
      <c r="W59" t="s">
        <v>631</v>
      </c>
      <c r="X59" s="51" t="str">
        <f t="shared" si="0"/>
        <v>3</v>
      </c>
      <c r="Y59" s="51" t="str">
        <f>IF(T59="","",IF(AND(T59&lt;&gt;'Tabelas auxiliares'!$B$236,T59&lt;&gt;'Tabelas auxiliares'!$B$237,T59&lt;&gt;'Tabelas auxiliares'!$C$236,T59&lt;&gt;'Tabelas auxiliares'!$C$237,T59&lt;&gt;'Tabelas auxiliares'!$D$236),"FOLHA DE PESSOAL",IF(X59='Tabelas auxiliares'!$A$237,"CUSTEIO",IF(X59='Tabelas auxiliares'!$A$236,"INVESTIMENTO","ERRO - VERIFICAR"))))</f>
        <v>CUSTEIO</v>
      </c>
      <c r="Z59" s="64">
        <f t="shared" si="1"/>
        <v>750</v>
      </c>
      <c r="AA59" s="44">
        <v>235.39</v>
      </c>
      <c r="AC59" s="44">
        <v>514.61</v>
      </c>
      <c r="AD59" s="73" t="s">
        <v>186</v>
      </c>
      <c r="AE59" s="73" t="s">
        <v>187</v>
      </c>
      <c r="AF59" s="73" t="s">
        <v>177</v>
      </c>
      <c r="AG59" s="73" t="s">
        <v>178</v>
      </c>
      <c r="AH59" s="73" t="s">
        <v>288</v>
      </c>
      <c r="AI59" s="73" t="s">
        <v>179</v>
      </c>
      <c r="AJ59" s="73" t="s">
        <v>176</v>
      </c>
      <c r="AK59" s="73" t="s">
        <v>120</v>
      </c>
      <c r="AL59" s="73" t="s">
        <v>174</v>
      </c>
      <c r="AM59" s="73" t="s">
        <v>119</v>
      </c>
      <c r="AN59" s="73" t="s">
        <v>723</v>
      </c>
      <c r="AO59" s="73" t="s">
        <v>635</v>
      </c>
    </row>
    <row r="60" spans="1:41" x14ac:dyDescent="0.25">
      <c r="A60" t="s">
        <v>1099</v>
      </c>
      <c r="B60" t="s">
        <v>455</v>
      </c>
      <c r="C60" t="s">
        <v>1115</v>
      </c>
      <c r="D60" t="s">
        <v>53</v>
      </c>
      <c r="E60" t="s">
        <v>117</v>
      </c>
      <c r="F60" s="51" t="str">
        <f>IFERROR(VLOOKUP(D60,'Tabelas auxiliares'!$A$3:$B$61,2,FALSE),"")</f>
        <v>PROGRAD - PRÓ-REITORIA DE GRADUAÇÃO</v>
      </c>
      <c r="G60" s="51" t="str">
        <f>IFERROR(VLOOKUP($B60,'Tabelas auxiliares'!$A$65:$C$102,2,FALSE),"")</f>
        <v>Assistência - Graduação</v>
      </c>
      <c r="H60" s="51" t="str">
        <f>IFERROR(VLOOKUP($B60,'Tabelas auxiliares'!$A$65:$C$102,3,FALSE),"")</f>
        <v>MONITORIA ACADEMICA DA GRADUACAO / MONITORIA SEMIPRESENCIAL / AUXILIO ACESSIBILIDADE / MONITORIA INCLUSIVA</v>
      </c>
      <c r="I60" t="s">
        <v>1609</v>
      </c>
      <c r="J60" t="s">
        <v>1610</v>
      </c>
      <c r="K60" t="s">
        <v>1611</v>
      </c>
      <c r="L60" t="s">
        <v>1030</v>
      </c>
      <c r="M60" t="s">
        <v>1041</v>
      </c>
      <c r="N60" t="s">
        <v>177</v>
      </c>
      <c r="O60" t="s">
        <v>178</v>
      </c>
      <c r="P60" t="s">
        <v>288</v>
      </c>
      <c r="Q60" t="s">
        <v>179</v>
      </c>
      <c r="R60" t="s">
        <v>176</v>
      </c>
      <c r="S60" t="s">
        <v>120</v>
      </c>
      <c r="T60" t="s">
        <v>174</v>
      </c>
      <c r="U60" t="s">
        <v>119</v>
      </c>
      <c r="V60" t="s">
        <v>721</v>
      </c>
      <c r="W60" t="s">
        <v>631</v>
      </c>
      <c r="X60" s="51" t="str">
        <f t="shared" si="0"/>
        <v>3</v>
      </c>
      <c r="Y60" s="51" t="str">
        <f>IF(T60="","",IF(AND(T60&lt;&gt;'Tabelas auxiliares'!$B$236,T60&lt;&gt;'Tabelas auxiliares'!$B$237,T60&lt;&gt;'Tabelas auxiliares'!$C$236,T60&lt;&gt;'Tabelas auxiliares'!$C$237,T60&lt;&gt;'Tabelas auxiliares'!$D$236),"FOLHA DE PESSOAL",IF(X60='Tabelas auxiliares'!$A$237,"CUSTEIO",IF(X60='Tabelas auxiliares'!$A$236,"INVESTIMENTO","ERRO - VERIFICAR"))))</f>
        <v>CUSTEIO</v>
      </c>
      <c r="Z60" s="64">
        <f t="shared" si="1"/>
        <v>1950</v>
      </c>
      <c r="AC60" s="44">
        <v>1950</v>
      </c>
      <c r="AD60" s="73" t="s">
        <v>186</v>
      </c>
      <c r="AE60" s="73" t="s">
        <v>188</v>
      </c>
      <c r="AF60" s="73" t="s">
        <v>177</v>
      </c>
      <c r="AG60" s="73" t="s">
        <v>178</v>
      </c>
      <c r="AH60" s="73" t="s">
        <v>288</v>
      </c>
      <c r="AI60" s="73" t="s">
        <v>179</v>
      </c>
      <c r="AJ60" s="73" t="s">
        <v>176</v>
      </c>
      <c r="AK60" s="73" t="s">
        <v>120</v>
      </c>
      <c r="AL60" s="73" t="s">
        <v>174</v>
      </c>
      <c r="AM60" s="73" t="s">
        <v>119</v>
      </c>
      <c r="AN60" s="73" t="s">
        <v>722</v>
      </c>
      <c r="AO60" s="73" t="s">
        <v>902</v>
      </c>
    </row>
    <row r="61" spans="1:41" x14ac:dyDescent="0.25">
      <c r="A61" t="s">
        <v>1099</v>
      </c>
      <c r="B61" t="s">
        <v>455</v>
      </c>
      <c r="C61" t="s">
        <v>1115</v>
      </c>
      <c r="D61" t="s">
        <v>53</v>
      </c>
      <c r="E61" t="s">
        <v>117</v>
      </c>
      <c r="F61" s="51" t="str">
        <f>IFERROR(VLOOKUP(D61,'Tabelas auxiliares'!$A$3:$B$61,2,FALSE),"")</f>
        <v>PROGRAD - PRÓ-REITORIA DE GRADUAÇÃO</v>
      </c>
      <c r="G61" s="51" t="str">
        <f>IFERROR(VLOOKUP($B61,'Tabelas auxiliares'!$A$65:$C$102,2,FALSE),"")</f>
        <v>Assistência - Graduação</v>
      </c>
      <c r="H61" s="51" t="str">
        <f>IFERROR(VLOOKUP($B61,'Tabelas auxiliares'!$A$65:$C$102,3,FALSE),"")</f>
        <v>MONITORIA ACADEMICA DA GRADUACAO / MONITORIA SEMIPRESENCIAL / AUXILIO ACESSIBILIDADE / MONITORIA INCLUSIVA</v>
      </c>
      <c r="I61" t="s">
        <v>1581</v>
      </c>
      <c r="J61" t="s">
        <v>1612</v>
      </c>
      <c r="K61" t="s">
        <v>1613</v>
      </c>
      <c r="L61" t="s">
        <v>1614</v>
      </c>
      <c r="M61" t="s">
        <v>176</v>
      </c>
      <c r="N61" t="s">
        <v>177</v>
      </c>
      <c r="O61" t="s">
        <v>178</v>
      </c>
      <c r="P61" t="s">
        <v>288</v>
      </c>
      <c r="Q61" t="s">
        <v>179</v>
      </c>
      <c r="R61" t="s">
        <v>176</v>
      </c>
      <c r="S61" t="s">
        <v>120</v>
      </c>
      <c r="T61" t="s">
        <v>174</v>
      </c>
      <c r="U61" t="s">
        <v>119</v>
      </c>
      <c r="V61" t="s">
        <v>719</v>
      </c>
      <c r="W61" t="s">
        <v>628</v>
      </c>
      <c r="X61" s="51" t="str">
        <f t="shared" si="0"/>
        <v>3</v>
      </c>
      <c r="Y61" s="51" t="str">
        <f>IF(T61="","",IF(AND(T61&lt;&gt;'Tabelas auxiliares'!$B$236,T61&lt;&gt;'Tabelas auxiliares'!$B$237,T61&lt;&gt;'Tabelas auxiliares'!$C$236,T61&lt;&gt;'Tabelas auxiliares'!$C$237,T61&lt;&gt;'Tabelas auxiliares'!$D$236),"FOLHA DE PESSOAL",IF(X61='Tabelas auxiliares'!$A$237,"CUSTEIO",IF(X61='Tabelas auxiliares'!$A$236,"INVESTIMENTO","ERRO - VERIFICAR"))))</f>
        <v>CUSTEIO</v>
      </c>
      <c r="Z61" s="64">
        <f t="shared" si="1"/>
        <v>63000</v>
      </c>
      <c r="AA61" s="44">
        <v>37800</v>
      </c>
      <c r="AB61" s="44">
        <v>6300</v>
      </c>
      <c r="AC61" s="44">
        <v>18900</v>
      </c>
      <c r="AD61" s="73" t="s">
        <v>186</v>
      </c>
      <c r="AE61" s="73" t="s">
        <v>188</v>
      </c>
      <c r="AF61" s="73" t="s">
        <v>177</v>
      </c>
      <c r="AG61" s="73" t="s">
        <v>178</v>
      </c>
      <c r="AH61" s="73" t="s">
        <v>288</v>
      </c>
      <c r="AI61" s="73" t="s">
        <v>179</v>
      </c>
      <c r="AJ61" s="73" t="s">
        <v>176</v>
      </c>
      <c r="AK61" s="73" t="s">
        <v>120</v>
      </c>
      <c r="AL61" s="73" t="s">
        <v>174</v>
      </c>
      <c r="AM61" s="73" t="s">
        <v>119</v>
      </c>
      <c r="AN61" s="73" t="s">
        <v>723</v>
      </c>
      <c r="AO61" s="73" t="s">
        <v>635</v>
      </c>
    </row>
    <row r="62" spans="1:41" x14ac:dyDescent="0.25">
      <c r="A62" t="s">
        <v>1099</v>
      </c>
      <c r="B62" t="s">
        <v>455</v>
      </c>
      <c r="C62" t="s">
        <v>1115</v>
      </c>
      <c r="D62" t="s">
        <v>53</v>
      </c>
      <c r="E62" t="s">
        <v>117</v>
      </c>
      <c r="F62" s="51" t="str">
        <f>IFERROR(VLOOKUP(D62,'Tabelas auxiliares'!$A$3:$B$61,2,FALSE),"")</f>
        <v>PROGRAD - PRÓ-REITORIA DE GRADUAÇÃO</v>
      </c>
      <c r="G62" s="51" t="str">
        <f>IFERROR(VLOOKUP($B62,'Tabelas auxiliares'!$A$65:$C$102,2,FALSE),"")</f>
        <v>Assistência - Graduação</v>
      </c>
      <c r="H62" s="51" t="str">
        <f>IFERROR(VLOOKUP($B62,'Tabelas auxiliares'!$A$65:$C$102,3,FALSE),"")</f>
        <v>MONITORIA ACADEMICA DA GRADUACAO / MONITORIA SEMIPRESENCIAL / AUXILIO ACESSIBILIDADE / MONITORIA INCLUSIVA</v>
      </c>
      <c r="I62" t="s">
        <v>1374</v>
      </c>
      <c r="J62" t="s">
        <v>1615</v>
      </c>
      <c r="K62" t="s">
        <v>1616</v>
      </c>
      <c r="L62" t="s">
        <v>1617</v>
      </c>
      <c r="M62" t="s">
        <v>1618</v>
      </c>
      <c r="N62" t="s">
        <v>177</v>
      </c>
      <c r="O62" t="s">
        <v>178</v>
      </c>
      <c r="P62" t="s">
        <v>288</v>
      </c>
      <c r="Q62" t="s">
        <v>179</v>
      </c>
      <c r="R62" t="s">
        <v>176</v>
      </c>
      <c r="S62" t="s">
        <v>120</v>
      </c>
      <c r="T62" t="s">
        <v>174</v>
      </c>
      <c r="U62" t="s">
        <v>119</v>
      </c>
      <c r="V62" t="s">
        <v>721</v>
      </c>
      <c r="W62" t="s">
        <v>631</v>
      </c>
      <c r="X62" s="51" t="str">
        <f t="shared" si="0"/>
        <v>3</v>
      </c>
      <c r="Y62" s="51" t="str">
        <f>IF(T62="","",IF(AND(T62&lt;&gt;'Tabelas auxiliares'!$B$236,T62&lt;&gt;'Tabelas auxiliares'!$B$237,T62&lt;&gt;'Tabelas auxiliares'!$C$236,T62&lt;&gt;'Tabelas auxiliares'!$C$237,T62&lt;&gt;'Tabelas auxiliares'!$D$236),"FOLHA DE PESSOAL",IF(X62='Tabelas auxiliares'!$A$237,"CUSTEIO",IF(X62='Tabelas auxiliares'!$A$236,"INVESTIMENTO","ERRO - VERIFICAR"))))</f>
        <v>CUSTEIO</v>
      </c>
      <c r="Z62" s="64">
        <f t="shared" si="1"/>
        <v>14387.23</v>
      </c>
      <c r="AC62" s="44">
        <v>14387.23</v>
      </c>
      <c r="AD62" s="73" t="s">
        <v>417</v>
      </c>
      <c r="AE62" s="73" t="s">
        <v>333</v>
      </c>
      <c r="AF62" s="73" t="s">
        <v>177</v>
      </c>
      <c r="AG62" s="73" t="s">
        <v>178</v>
      </c>
      <c r="AH62" s="73" t="s">
        <v>288</v>
      </c>
      <c r="AI62" s="73" t="s">
        <v>179</v>
      </c>
      <c r="AJ62" s="73" t="s">
        <v>176</v>
      </c>
      <c r="AK62" s="73" t="s">
        <v>120</v>
      </c>
      <c r="AL62" s="73" t="s">
        <v>174</v>
      </c>
      <c r="AM62" s="73" t="s">
        <v>119</v>
      </c>
      <c r="AN62" s="73" t="s">
        <v>724</v>
      </c>
      <c r="AO62" s="73" t="s">
        <v>636</v>
      </c>
    </row>
    <row r="63" spans="1:41" x14ac:dyDescent="0.25">
      <c r="A63" t="s">
        <v>1099</v>
      </c>
      <c r="B63" t="s">
        <v>455</v>
      </c>
      <c r="C63" t="s">
        <v>1115</v>
      </c>
      <c r="D63" t="s">
        <v>304</v>
      </c>
      <c r="E63" t="s">
        <v>117</v>
      </c>
      <c r="F63" s="51" t="str">
        <f>IFERROR(VLOOKUP(D63,'Tabelas auxiliares'!$A$3:$B$61,2,FALSE),"")</f>
        <v>PROGRAD - TRI</v>
      </c>
      <c r="G63" s="51" t="str">
        <f>IFERROR(VLOOKUP($B63,'Tabelas auxiliares'!$A$65:$C$102,2,FALSE),"")</f>
        <v>Assistência - Graduação</v>
      </c>
      <c r="H63" s="51" t="str">
        <f>IFERROR(VLOOKUP($B63,'Tabelas auxiliares'!$A$65:$C$102,3,FALSE),"")</f>
        <v>MONITORIA ACADEMICA DA GRADUACAO / MONITORIA SEMIPRESENCIAL / AUXILIO ACESSIBILIDADE / MONITORIA INCLUSIVA</v>
      </c>
      <c r="I63" t="s">
        <v>1619</v>
      </c>
      <c r="J63" t="s">
        <v>1085</v>
      </c>
      <c r="K63" t="s">
        <v>1620</v>
      </c>
      <c r="L63" t="s">
        <v>326</v>
      </c>
      <c r="M63" t="s">
        <v>1621</v>
      </c>
      <c r="N63" t="s">
        <v>177</v>
      </c>
      <c r="O63" t="s">
        <v>178</v>
      </c>
      <c r="P63" t="s">
        <v>288</v>
      </c>
      <c r="Q63" t="s">
        <v>179</v>
      </c>
      <c r="R63" t="s">
        <v>176</v>
      </c>
      <c r="S63" t="s">
        <v>180</v>
      </c>
      <c r="T63" t="s">
        <v>174</v>
      </c>
      <c r="U63" t="s">
        <v>119</v>
      </c>
      <c r="V63" t="s">
        <v>721</v>
      </c>
      <c r="W63" t="s">
        <v>631</v>
      </c>
      <c r="X63" s="51" t="str">
        <f t="shared" si="0"/>
        <v>3</v>
      </c>
      <c r="Y63" s="51" t="str">
        <f>IF(T63="","",IF(AND(T63&lt;&gt;'Tabelas auxiliares'!$B$236,T63&lt;&gt;'Tabelas auxiliares'!$B$237,T63&lt;&gt;'Tabelas auxiliares'!$C$236,T63&lt;&gt;'Tabelas auxiliares'!$C$237,T63&lt;&gt;'Tabelas auxiliares'!$D$236),"FOLHA DE PESSOAL",IF(X63='Tabelas auxiliares'!$A$237,"CUSTEIO",IF(X63='Tabelas auxiliares'!$A$236,"INVESTIMENTO","ERRO - VERIFICAR"))))</f>
        <v>CUSTEIO</v>
      </c>
      <c r="Z63" s="64">
        <f t="shared" si="1"/>
        <v>2246.8000000000002</v>
      </c>
      <c r="AC63" s="44">
        <v>2246.8000000000002</v>
      </c>
      <c r="AD63" s="73" t="s">
        <v>383</v>
      </c>
      <c r="AE63" s="73" t="s">
        <v>384</v>
      </c>
      <c r="AF63" s="73" t="s">
        <v>177</v>
      </c>
      <c r="AG63" s="73" t="s">
        <v>178</v>
      </c>
      <c r="AH63" s="73" t="s">
        <v>288</v>
      </c>
      <c r="AI63" s="73" t="s">
        <v>179</v>
      </c>
      <c r="AJ63" s="73" t="s">
        <v>176</v>
      </c>
      <c r="AK63" s="73" t="s">
        <v>120</v>
      </c>
      <c r="AL63" s="73" t="s">
        <v>174</v>
      </c>
      <c r="AM63" s="73" t="s">
        <v>119</v>
      </c>
      <c r="AN63" s="73" t="s">
        <v>798</v>
      </c>
      <c r="AO63" s="73" t="s">
        <v>684</v>
      </c>
    </row>
    <row r="64" spans="1:41" x14ac:dyDescent="0.25">
      <c r="A64" t="s">
        <v>1099</v>
      </c>
      <c r="B64" t="s">
        <v>455</v>
      </c>
      <c r="C64" t="s">
        <v>1115</v>
      </c>
      <c r="D64" t="s">
        <v>304</v>
      </c>
      <c r="E64" t="s">
        <v>117</v>
      </c>
      <c r="F64" s="51" t="str">
        <f>IFERROR(VLOOKUP(D64,'Tabelas auxiliares'!$A$3:$B$61,2,FALSE),"")</f>
        <v>PROGRAD - TRI</v>
      </c>
      <c r="G64" s="51" t="str">
        <f>IFERROR(VLOOKUP($B64,'Tabelas auxiliares'!$A$65:$C$102,2,FALSE),"")</f>
        <v>Assistência - Graduação</v>
      </c>
      <c r="H64" s="51" t="str">
        <f>IFERROR(VLOOKUP($B64,'Tabelas auxiliares'!$A$65:$C$102,3,FALSE),"")</f>
        <v>MONITORIA ACADEMICA DA GRADUACAO / MONITORIA SEMIPRESENCIAL / AUXILIO ACESSIBILIDADE / MONITORIA INCLUSIVA</v>
      </c>
      <c r="I64" t="s">
        <v>1619</v>
      </c>
      <c r="J64" t="s">
        <v>1084</v>
      </c>
      <c r="K64" t="s">
        <v>1622</v>
      </c>
      <c r="L64" t="s">
        <v>326</v>
      </c>
      <c r="M64" t="s">
        <v>1623</v>
      </c>
      <c r="N64" t="s">
        <v>177</v>
      </c>
      <c r="O64" t="s">
        <v>178</v>
      </c>
      <c r="P64" t="s">
        <v>288</v>
      </c>
      <c r="Q64" t="s">
        <v>179</v>
      </c>
      <c r="R64" t="s">
        <v>176</v>
      </c>
      <c r="S64" t="s">
        <v>180</v>
      </c>
      <c r="T64" t="s">
        <v>174</v>
      </c>
      <c r="U64" t="s">
        <v>119</v>
      </c>
      <c r="V64" t="s">
        <v>721</v>
      </c>
      <c r="W64" t="s">
        <v>631</v>
      </c>
      <c r="X64" s="51" t="str">
        <f t="shared" si="0"/>
        <v>3</v>
      </c>
      <c r="Y64" s="51" t="str">
        <f>IF(T64="","",IF(AND(T64&lt;&gt;'Tabelas auxiliares'!$B$236,T64&lt;&gt;'Tabelas auxiliares'!$B$237,T64&lt;&gt;'Tabelas auxiliares'!$C$236,T64&lt;&gt;'Tabelas auxiliares'!$C$237,T64&lt;&gt;'Tabelas auxiliares'!$D$236),"FOLHA DE PESSOAL",IF(X64='Tabelas auxiliares'!$A$237,"CUSTEIO",IF(X64='Tabelas auxiliares'!$A$236,"INVESTIMENTO","ERRO - VERIFICAR"))))</f>
        <v>CUSTEIO</v>
      </c>
      <c r="Z64" s="64">
        <f t="shared" si="1"/>
        <v>578.78</v>
      </c>
      <c r="AC64" s="44">
        <v>578.78</v>
      </c>
      <c r="AD64" s="73" t="s">
        <v>334</v>
      </c>
      <c r="AE64" s="73" t="s">
        <v>335</v>
      </c>
      <c r="AF64" s="73" t="s">
        <v>177</v>
      </c>
      <c r="AG64" s="73" t="s">
        <v>178</v>
      </c>
      <c r="AH64" s="73" t="s">
        <v>288</v>
      </c>
      <c r="AI64" s="73" t="s">
        <v>179</v>
      </c>
      <c r="AJ64" s="73" t="s">
        <v>176</v>
      </c>
      <c r="AK64" s="73" t="s">
        <v>120</v>
      </c>
      <c r="AL64" s="73" t="s">
        <v>174</v>
      </c>
      <c r="AM64" s="73" t="s">
        <v>119</v>
      </c>
      <c r="AN64" s="73" t="s">
        <v>812</v>
      </c>
      <c r="AO64" s="73" t="s">
        <v>699</v>
      </c>
    </row>
    <row r="65" spans="1:41" x14ac:dyDescent="0.25">
      <c r="A65" t="s">
        <v>1099</v>
      </c>
      <c r="B65" t="s">
        <v>455</v>
      </c>
      <c r="C65" t="s">
        <v>1108</v>
      </c>
      <c r="D65" t="s">
        <v>53</v>
      </c>
      <c r="E65" t="s">
        <v>117</v>
      </c>
      <c r="F65" s="51" t="str">
        <f>IFERROR(VLOOKUP(D65,'Tabelas auxiliares'!$A$3:$B$61,2,FALSE),"")</f>
        <v>PROGRAD - PRÓ-REITORIA DE GRADUAÇÃO</v>
      </c>
      <c r="G65" s="51" t="str">
        <f>IFERROR(VLOOKUP($B65,'Tabelas auxiliares'!$A$65:$C$102,2,FALSE),"")</f>
        <v>Assistência - Graduação</v>
      </c>
      <c r="H65" s="51" t="str">
        <f>IFERROR(VLOOKUP($B65,'Tabelas auxiliares'!$A$65:$C$102,3,FALSE),"")</f>
        <v>MONITORIA ACADEMICA DA GRADUACAO / MONITORIA SEMIPRESENCIAL / AUXILIO ACESSIBILIDADE / MONITORIA INCLUSIVA</v>
      </c>
      <c r="I65" t="s">
        <v>1624</v>
      </c>
      <c r="J65" t="s">
        <v>1625</v>
      </c>
      <c r="K65" t="s">
        <v>1626</v>
      </c>
      <c r="L65" t="s">
        <v>325</v>
      </c>
      <c r="M65" t="s">
        <v>415</v>
      </c>
      <c r="N65" t="s">
        <v>177</v>
      </c>
      <c r="O65" t="s">
        <v>178</v>
      </c>
      <c r="P65" t="s">
        <v>288</v>
      </c>
      <c r="Q65" t="s">
        <v>179</v>
      </c>
      <c r="R65" t="s">
        <v>176</v>
      </c>
      <c r="S65" t="s">
        <v>120</v>
      </c>
      <c r="T65" t="s">
        <v>174</v>
      </c>
      <c r="U65" t="s">
        <v>119</v>
      </c>
      <c r="V65" t="s">
        <v>721</v>
      </c>
      <c r="W65" t="s">
        <v>631</v>
      </c>
      <c r="X65" s="51" t="str">
        <f t="shared" si="0"/>
        <v>3</v>
      </c>
      <c r="Y65" s="51" t="str">
        <f>IF(T65="","",IF(AND(T65&lt;&gt;'Tabelas auxiliares'!$B$236,T65&lt;&gt;'Tabelas auxiliares'!$B$237,T65&lt;&gt;'Tabelas auxiliares'!$C$236,T65&lt;&gt;'Tabelas auxiliares'!$C$237,T65&lt;&gt;'Tabelas auxiliares'!$D$236),"FOLHA DE PESSOAL",IF(X65='Tabelas auxiliares'!$A$237,"CUSTEIO",IF(X65='Tabelas auxiliares'!$A$236,"INVESTIMENTO","ERRO - VERIFICAR"))))</f>
        <v>CUSTEIO</v>
      </c>
      <c r="Z65" s="64">
        <f t="shared" si="1"/>
        <v>1147</v>
      </c>
      <c r="AC65" s="44">
        <v>1147</v>
      </c>
      <c r="AD65" s="73" t="s">
        <v>336</v>
      </c>
      <c r="AE65" s="73" t="s">
        <v>332</v>
      </c>
      <c r="AF65" s="73" t="s">
        <v>177</v>
      </c>
      <c r="AG65" s="73" t="s">
        <v>178</v>
      </c>
      <c r="AH65" s="73" t="s">
        <v>288</v>
      </c>
      <c r="AI65" s="73" t="s">
        <v>179</v>
      </c>
      <c r="AJ65" s="73" t="s">
        <v>176</v>
      </c>
      <c r="AK65" s="73" t="s">
        <v>120</v>
      </c>
      <c r="AL65" s="73" t="s">
        <v>174</v>
      </c>
      <c r="AM65" s="73" t="s">
        <v>119</v>
      </c>
      <c r="AN65" s="73" t="s">
        <v>811</v>
      </c>
      <c r="AO65" s="73" t="s">
        <v>698</v>
      </c>
    </row>
    <row r="66" spans="1:41" x14ac:dyDescent="0.25">
      <c r="A66" t="s">
        <v>1099</v>
      </c>
      <c r="B66" t="s">
        <v>455</v>
      </c>
      <c r="C66" t="s">
        <v>1108</v>
      </c>
      <c r="D66" t="s">
        <v>53</v>
      </c>
      <c r="E66" t="s">
        <v>117</v>
      </c>
      <c r="F66" s="51" t="str">
        <f>IFERROR(VLOOKUP(D66,'Tabelas auxiliares'!$A$3:$B$61,2,FALSE),"")</f>
        <v>PROGRAD - PRÓ-REITORIA DE GRADUAÇÃO</v>
      </c>
      <c r="G66" s="51" t="str">
        <f>IFERROR(VLOOKUP($B66,'Tabelas auxiliares'!$A$65:$C$102,2,FALSE),"")</f>
        <v>Assistência - Graduação</v>
      </c>
      <c r="H66" s="51" t="str">
        <f>IFERROR(VLOOKUP($B66,'Tabelas auxiliares'!$A$65:$C$102,3,FALSE),"")</f>
        <v>MONITORIA ACADEMICA DA GRADUACAO / MONITORIA SEMIPRESENCIAL / AUXILIO ACESSIBILIDADE / MONITORIA INCLUSIVA</v>
      </c>
      <c r="I66" t="s">
        <v>1624</v>
      </c>
      <c r="J66" t="s">
        <v>1627</v>
      </c>
      <c r="K66" t="s">
        <v>1628</v>
      </c>
      <c r="L66" t="s">
        <v>325</v>
      </c>
      <c r="M66" t="s">
        <v>416</v>
      </c>
      <c r="N66" t="s">
        <v>177</v>
      </c>
      <c r="O66" t="s">
        <v>178</v>
      </c>
      <c r="P66" t="s">
        <v>288</v>
      </c>
      <c r="Q66" t="s">
        <v>179</v>
      </c>
      <c r="R66" t="s">
        <v>176</v>
      </c>
      <c r="S66" t="s">
        <v>120</v>
      </c>
      <c r="T66" t="s">
        <v>174</v>
      </c>
      <c r="U66" t="s">
        <v>119</v>
      </c>
      <c r="V66" t="s">
        <v>721</v>
      </c>
      <c r="W66" t="s">
        <v>631</v>
      </c>
      <c r="X66" s="51" t="str">
        <f t="shared" si="0"/>
        <v>3</v>
      </c>
      <c r="Y66" s="51" t="str">
        <f>IF(T66="","",IF(AND(T66&lt;&gt;'Tabelas auxiliares'!$B$236,T66&lt;&gt;'Tabelas auxiliares'!$B$237,T66&lt;&gt;'Tabelas auxiliares'!$C$236,T66&lt;&gt;'Tabelas auxiliares'!$C$237,T66&lt;&gt;'Tabelas auxiliares'!$D$236),"FOLHA DE PESSOAL",IF(X66='Tabelas auxiliares'!$A$237,"CUSTEIO",IF(X66='Tabelas auxiliares'!$A$236,"INVESTIMENTO","ERRO - VERIFICAR"))))</f>
        <v>CUSTEIO</v>
      </c>
      <c r="Z66" s="64">
        <f t="shared" si="1"/>
        <v>1147</v>
      </c>
      <c r="AC66" s="44">
        <v>1147</v>
      </c>
      <c r="AD66" s="73" t="s">
        <v>411</v>
      </c>
      <c r="AE66" s="73" t="s">
        <v>433</v>
      </c>
      <c r="AF66" s="73" t="s">
        <v>329</v>
      </c>
      <c r="AG66" s="73" t="s">
        <v>434</v>
      </c>
      <c r="AH66" s="73" t="s">
        <v>435</v>
      </c>
      <c r="AI66" s="73" t="s">
        <v>179</v>
      </c>
      <c r="AJ66" s="73" t="s">
        <v>176</v>
      </c>
      <c r="AK66" s="73" t="s">
        <v>120</v>
      </c>
      <c r="AL66" s="73" t="s">
        <v>174</v>
      </c>
      <c r="AM66" s="73" t="s">
        <v>725</v>
      </c>
      <c r="AN66" s="73" t="s">
        <v>726</v>
      </c>
      <c r="AO66" s="73" t="s">
        <v>903</v>
      </c>
    </row>
    <row r="67" spans="1:41" x14ac:dyDescent="0.25">
      <c r="A67" t="s">
        <v>1099</v>
      </c>
      <c r="B67" t="s">
        <v>455</v>
      </c>
      <c r="C67" t="s">
        <v>1108</v>
      </c>
      <c r="D67" t="s">
        <v>53</v>
      </c>
      <c r="E67" t="s">
        <v>117</v>
      </c>
      <c r="F67" s="51" t="str">
        <f>IFERROR(VLOOKUP(D67,'Tabelas auxiliares'!$A$3:$B$61,2,FALSE),"")</f>
        <v>PROGRAD - PRÓ-REITORIA DE GRADUAÇÃO</v>
      </c>
      <c r="G67" s="51" t="str">
        <f>IFERROR(VLOOKUP($B67,'Tabelas auxiliares'!$A$65:$C$102,2,FALSE),"")</f>
        <v>Assistência - Graduação</v>
      </c>
      <c r="H67" s="51" t="str">
        <f>IFERROR(VLOOKUP($B67,'Tabelas auxiliares'!$A$65:$C$102,3,FALSE),"")</f>
        <v>MONITORIA ACADEMICA DA GRADUACAO / MONITORIA SEMIPRESENCIAL / AUXILIO ACESSIBILIDADE / MONITORIA INCLUSIVA</v>
      </c>
      <c r="I67" t="s">
        <v>1629</v>
      </c>
      <c r="J67" t="s">
        <v>1630</v>
      </c>
      <c r="K67" t="s">
        <v>1631</v>
      </c>
      <c r="L67" t="s">
        <v>431</v>
      </c>
      <c r="M67" t="s">
        <v>632</v>
      </c>
      <c r="N67" t="s">
        <v>177</v>
      </c>
      <c r="O67" t="s">
        <v>178</v>
      </c>
      <c r="P67" t="s">
        <v>288</v>
      </c>
      <c r="Q67" t="s">
        <v>179</v>
      </c>
      <c r="R67" t="s">
        <v>176</v>
      </c>
      <c r="S67" t="s">
        <v>120</v>
      </c>
      <c r="T67" t="s">
        <v>174</v>
      </c>
      <c r="U67" t="s">
        <v>119</v>
      </c>
      <c r="V67" t="s">
        <v>721</v>
      </c>
      <c r="W67" t="s">
        <v>631</v>
      </c>
      <c r="X67" s="51" t="str">
        <f t="shared" si="0"/>
        <v>3</v>
      </c>
      <c r="Y67" s="51" t="str">
        <f>IF(T67="","",IF(AND(T67&lt;&gt;'Tabelas auxiliares'!$B$236,T67&lt;&gt;'Tabelas auxiliares'!$B$237,T67&lt;&gt;'Tabelas auxiliares'!$C$236,T67&lt;&gt;'Tabelas auxiliares'!$C$237,T67&lt;&gt;'Tabelas auxiliares'!$D$236),"FOLHA DE PESSOAL",IF(X67='Tabelas auxiliares'!$A$237,"CUSTEIO",IF(X67='Tabelas auxiliares'!$A$236,"INVESTIMENTO","ERRO - VERIFICAR"))))</f>
        <v>CUSTEIO</v>
      </c>
      <c r="Z67" s="64">
        <f t="shared" si="1"/>
        <v>1280</v>
      </c>
      <c r="AC67" s="44">
        <v>1280</v>
      </c>
      <c r="AD67" s="73" t="s">
        <v>118</v>
      </c>
      <c r="AE67" s="73" t="s">
        <v>418</v>
      </c>
      <c r="AF67" s="73" t="s">
        <v>177</v>
      </c>
      <c r="AG67" s="73" t="s">
        <v>178</v>
      </c>
      <c r="AH67" s="73" t="s">
        <v>288</v>
      </c>
      <c r="AI67" s="73" t="s">
        <v>179</v>
      </c>
      <c r="AJ67" s="73" t="s">
        <v>176</v>
      </c>
      <c r="AK67" s="73" t="s">
        <v>120</v>
      </c>
      <c r="AL67" s="73" t="s">
        <v>174</v>
      </c>
      <c r="AM67" s="73" t="s">
        <v>119</v>
      </c>
      <c r="AN67" s="73" t="s">
        <v>727</v>
      </c>
      <c r="AO67" s="73" t="s">
        <v>637</v>
      </c>
    </row>
    <row r="68" spans="1:41" x14ac:dyDescent="0.25">
      <c r="A68" t="s">
        <v>1099</v>
      </c>
      <c r="B68" t="s">
        <v>455</v>
      </c>
      <c r="C68" t="s">
        <v>1108</v>
      </c>
      <c r="D68" t="s">
        <v>53</v>
      </c>
      <c r="E68" t="s">
        <v>117</v>
      </c>
      <c r="F68" s="51" t="str">
        <f>IFERROR(VLOOKUP(D68,'Tabelas auxiliares'!$A$3:$B$61,2,FALSE),"")</f>
        <v>PROGRAD - PRÓ-REITORIA DE GRADUAÇÃO</v>
      </c>
      <c r="G68" s="51" t="str">
        <f>IFERROR(VLOOKUP($B68,'Tabelas auxiliares'!$A$65:$C$102,2,FALSE),"")</f>
        <v>Assistência - Graduação</v>
      </c>
      <c r="H68" s="51" t="str">
        <f>IFERROR(VLOOKUP($B68,'Tabelas auxiliares'!$A$65:$C$102,3,FALSE),"")</f>
        <v>MONITORIA ACADEMICA DA GRADUACAO / MONITORIA SEMIPRESENCIAL / AUXILIO ACESSIBILIDADE / MONITORIA INCLUSIVA</v>
      </c>
      <c r="I68" t="s">
        <v>1632</v>
      </c>
      <c r="J68" t="s">
        <v>1633</v>
      </c>
      <c r="K68" t="s">
        <v>1634</v>
      </c>
      <c r="L68" t="s">
        <v>325</v>
      </c>
      <c r="M68" t="s">
        <v>633</v>
      </c>
      <c r="N68" t="s">
        <v>177</v>
      </c>
      <c r="O68" t="s">
        <v>178</v>
      </c>
      <c r="P68" t="s">
        <v>288</v>
      </c>
      <c r="Q68" t="s">
        <v>179</v>
      </c>
      <c r="R68" t="s">
        <v>176</v>
      </c>
      <c r="S68" t="s">
        <v>120</v>
      </c>
      <c r="T68" t="s">
        <v>174</v>
      </c>
      <c r="U68" t="s">
        <v>119</v>
      </c>
      <c r="V68" t="s">
        <v>721</v>
      </c>
      <c r="W68" t="s">
        <v>631</v>
      </c>
      <c r="X68" s="51" t="str">
        <f t="shared" ref="X68:X131" si="2">LEFT(V68,1)</f>
        <v>3</v>
      </c>
      <c r="Y68" s="51" t="str">
        <f>IF(T68="","",IF(AND(T68&lt;&gt;'Tabelas auxiliares'!$B$236,T68&lt;&gt;'Tabelas auxiliares'!$B$237,T68&lt;&gt;'Tabelas auxiliares'!$C$236,T68&lt;&gt;'Tabelas auxiliares'!$C$237,T68&lt;&gt;'Tabelas auxiliares'!$D$236),"FOLHA DE PESSOAL",IF(X68='Tabelas auxiliares'!$A$237,"CUSTEIO",IF(X68='Tabelas auxiliares'!$A$236,"INVESTIMENTO","ERRO - VERIFICAR"))))</f>
        <v>CUSTEIO</v>
      </c>
      <c r="Z68" s="64">
        <f t="shared" si="1"/>
        <v>1465.88</v>
      </c>
      <c r="AC68" s="44">
        <v>1465.88</v>
      </c>
      <c r="AD68" s="73" t="s">
        <v>189</v>
      </c>
      <c r="AE68" s="73" t="s">
        <v>190</v>
      </c>
      <c r="AF68" s="73" t="s">
        <v>177</v>
      </c>
      <c r="AG68" s="73" t="s">
        <v>178</v>
      </c>
      <c r="AH68" s="73" t="s">
        <v>288</v>
      </c>
      <c r="AI68" s="73" t="s">
        <v>179</v>
      </c>
      <c r="AJ68" s="73" t="s">
        <v>176</v>
      </c>
      <c r="AK68" s="73" t="s">
        <v>120</v>
      </c>
      <c r="AL68" s="73" t="s">
        <v>174</v>
      </c>
      <c r="AM68" s="73" t="s">
        <v>119</v>
      </c>
      <c r="AN68" s="73" t="s">
        <v>728</v>
      </c>
      <c r="AO68" s="73" t="s">
        <v>904</v>
      </c>
    </row>
    <row r="69" spans="1:41" x14ac:dyDescent="0.25">
      <c r="A69" t="s">
        <v>1099</v>
      </c>
      <c r="B69" t="s">
        <v>455</v>
      </c>
      <c r="C69" t="s">
        <v>1108</v>
      </c>
      <c r="D69" t="s">
        <v>53</v>
      </c>
      <c r="E69" t="s">
        <v>117</v>
      </c>
      <c r="F69" s="51" t="str">
        <f>IFERROR(VLOOKUP(D69,'Tabelas auxiliares'!$A$3:$B$61,2,FALSE),"")</f>
        <v>PROGRAD - PRÓ-REITORIA DE GRADUAÇÃO</v>
      </c>
      <c r="G69" s="51" t="str">
        <f>IFERROR(VLOOKUP($B69,'Tabelas auxiliares'!$A$65:$C$102,2,FALSE),"")</f>
        <v>Assistência - Graduação</v>
      </c>
      <c r="H69" s="51" t="str">
        <f>IFERROR(VLOOKUP($B69,'Tabelas auxiliares'!$A$65:$C$102,3,FALSE),"")</f>
        <v>MONITORIA ACADEMICA DA GRADUACAO / MONITORIA SEMIPRESENCIAL / AUXILIO ACESSIBILIDADE / MONITORIA INCLUSIVA</v>
      </c>
      <c r="I69" t="s">
        <v>1399</v>
      </c>
      <c r="J69" t="s">
        <v>1635</v>
      </c>
      <c r="K69" t="s">
        <v>1636</v>
      </c>
      <c r="L69" t="s">
        <v>325</v>
      </c>
      <c r="M69" t="s">
        <v>892</v>
      </c>
      <c r="N69" t="s">
        <v>177</v>
      </c>
      <c r="O69" t="s">
        <v>178</v>
      </c>
      <c r="P69" t="s">
        <v>288</v>
      </c>
      <c r="Q69" t="s">
        <v>179</v>
      </c>
      <c r="R69" t="s">
        <v>176</v>
      </c>
      <c r="S69" t="s">
        <v>120</v>
      </c>
      <c r="T69" t="s">
        <v>174</v>
      </c>
      <c r="U69" t="s">
        <v>119</v>
      </c>
      <c r="V69" t="s">
        <v>721</v>
      </c>
      <c r="W69" t="s">
        <v>631</v>
      </c>
      <c r="X69" s="51" t="str">
        <f t="shared" si="2"/>
        <v>3</v>
      </c>
      <c r="Y69" s="51" t="str">
        <f>IF(T69="","",IF(AND(T69&lt;&gt;'Tabelas auxiliares'!$B$236,T69&lt;&gt;'Tabelas auxiliares'!$B$237,T69&lt;&gt;'Tabelas auxiliares'!$C$236,T69&lt;&gt;'Tabelas auxiliares'!$C$237,T69&lt;&gt;'Tabelas auxiliares'!$D$236),"FOLHA DE PESSOAL",IF(X69='Tabelas auxiliares'!$A$237,"CUSTEIO",IF(X69='Tabelas auxiliares'!$A$236,"INVESTIMENTO","ERRO - VERIFICAR"))))</f>
        <v>CUSTEIO</v>
      </c>
      <c r="Z69" s="64">
        <f t="shared" ref="Z69:Z132" si="3">IF(AA69+AB69+AC69&lt;&gt;0,AA69+AB69+AC69,"")</f>
        <v>1137</v>
      </c>
      <c r="AC69" s="44">
        <v>1137</v>
      </c>
      <c r="AD69" s="73" t="s">
        <v>191</v>
      </c>
      <c r="AE69" s="73" t="s">
        <v>192</v>
      </c>
      <c r="AF69" s="73" t="s">
        <v>177</v>
      </c>
      <c r="AG69" s="73" t="s">
        <v>178</v>
      </c>
      <c r="AH69" s="73" t="s">
        <v>288</v>
      </c>
      <c r="AI69" s="73" t="s">
        <v>179</v>
      </c>
      <c r="AJ69" s="73" t="s">
        <v>176</v>
      </c>
      <c r="AK69" s="73" t="s">
        <v>120</v>
      </c>
      <c r="AL69" s="73" t="s">
        <v>174</v>
      </c>
      <c r="AM69" s="73" t="s">
        <v>119</v>
      </c>
      <c r="AN69" s="73" t="s">
        <v>729</v>
      </c>
      <c r="AO69" s="73" t="s">
        <v>638</v>
      </c>
    </row>
    <row r="70" spans="1:41" x14ac:dyDescent="0.25">
      <c r="A70" t="s">
        <v>1099</v>
      </c>
      <c r="B70" t="s">
        <v>455</v>
      </c>
      <c r="C70" t="s">
        <v>1108</v>
      </c>
      <c r="D70" t="s">
        <v>53</v>
      </c>
      <c r="E70" t="s">
        <v>117</v>
      </c>
      <c r="F70" s="51" t="str">
        <f>IFERROR(VLOOKUP(D70,'Tabelas auxiliares'!$A$3:$B$61,2,FALSE),"")</f>
        <v>PROGRAD - PRÓ-REITORIA DE GRADUAÇÃO</v>
      </c>
      <c r="G70" s="51" t="str">
        <f>IFERROR(VLOOKUP($B70,'Tabelas auxiliares'!$A$65:$C$102,2,FALSE),"")</f>
        <v>Assistência - Graduação</v>
      </c>
      <c r="H70" s="51" t="str">
        <f>IFERROR(VLOOKUP($B70,'Tabelas auxiliares'!$A$65:$C$102,3,FALSE),"")</f>
        <v>MONITORIA ACADEMICA DA GRADUACAO / MONITORIA SEMIPRESENCIAL / AUXILIO ACESSIBILIDADE / MONITORIA INCLUSIVA</v>
      </c>
      <c r="I70" t="s">
        <v>1399</v>
      </c>
      <c r="J70" t="s">
        <v>1637</v>
      </c>
      <c r="K70" t="s">
        <v>1638</v>
      </c>
      <c r="L70" t="s">
        <v>325</v>
      </c>
      <c r="M70" t="s">
        <v>893</v>
      </c>
      <c r="N70" t="s">
        <v>177</v>
      </c>
      <c r="O70" t="s">
        <v>178</v>
      </c>
      <c r="P70" t="s">
        <v>288</v>
      </c>
      <c r="Q70" t="s">
        <v>179</v>
      </c>
      <c r="R70" t="s">
        <v>176</v>
      </c>
      <c r="S70" t="s">
        <v>120</v>
      </c>
      <c r="T70" t="s">
        <v>174</v>
      </c>
      <c r="U70" t="s">
        <v>119</v>
      </c>
      <c r="V70" t="s">
        <v>721</v>
      </c>
      <c r="W70" t="s">
        <v>631</v>
      </c>
      <c r="X70" s="51" t="str">
        <f t="shared" si="2"/>
        <v>3</v>
      </c>
      <c r="Y70" s="51" t="str">
        <f>IF(T70="","",IF(AND(T70&lt;&gt;'Tabelas auxiliares'!$B$236,T70&lt;&gt;'Tabelas auxiliares'!$B$237,T70&lt;&gt;'Tabelas auxiliares'!$C$236,T70&lt;&gt;'Tabelas auxiliares'!$C$237,T70&lt;&gt;'Tabelas auxiliares'!$D$236),"FOLHA DE PESSOAL",IF(X70='Tabelas auxiliares'!$A$237,"CUSTEIO",IF(X70='Tabelas auxiliares'!$A$236,"INVESTIMENTO","ERRO - VERIFICAR"))))</f>
        <v>CUSTEIO</v>
      </c>
      <c r="Z70" s="64">
        <f t="shared" si="3"/>
        <v>1113</v>
      </c>
      <c r="AC70" s="44">
        <v>1113</v>
      </c>
      <c r="AD70" s="73" t="s">
        <v>193</v>
      </c>
      <c r="AE70" s="73" t="s">
        <v>194</v>
      </c>
      <c r="AF70" s="73" t="s">
        <v>177</v>
      </c>
      <c r="AG70" s="73" t="s">
        <v>178</v>
      </c>
      <c r="AH70" s="73" t="s">
        <v>288</v>
      </c>
      <c r="AI70" s="73" t="s">
        <v>179</v>
      </c>
      <c r="AJ70" s="73" t="s">
        <v>176</v>
      </c>
      <c r="AK70" s="73" t="s">
        <v>120</v>
      </c>
      <c r="AL70" s="73" t="s">
        <v>174</v>
      </c>
      <c r="AM70" s="73" t="s">
        <v>119</v>
      </c>
      <c r="AN70" s="73" t="s">
        <v>730</v>
      </c>
      <c r="AO70" s="73" t="s">
        <v>639</v>
      </c>
    </row>
    <row r="71" spans="1:41" x14ac:dyDescent="0.25">
      <c r="A71" t="s">
        <v>1099</v>
      </c>
      <c r="B71" t="s">
        <v>455</v>
      </c>
      <c r="C71" t="s">
        <v>1108</v>
      </c>
      <c r="D71" t="s">
        <v>53</v>
      </c>
      <c r="E71" t="s">
        <v>117</v>
      </c>
      <c r="F71" s="51" t="str">
        <f>IFERROR(VLOOKUP(D71,'Tabelas auxiliares'!$A$3:$B$61,2,FALSE),"")</f>
        <v>PROGRAD - PRÓ-REITORIA DE GRADUAÇÃO</v>
      </c>
      <c r="G71" s="51" t="str">
        <f>IFERROR(VLOOKUP($B71,'Tabelas auxiliares'!$A$65:$C$102,2,FALSE),"")</f>
        <v>Assistência - Graduação</v>
      </c>
      <c r="H71" s="51" t="str">
        <f>IFERROR(VLOOKUP($B71,'Tabelas auxiliares'!$A$65:$C$102,3,FALSE),"")</f>
        <v>MONITORIA ACADEMICA DA GRADUACAO / MONITORIA SEMIPRESENCIAL / AUXILIO ACESSIBILIDADE / MONITORIA INCLUSIVA</v>
      </c>
      <c r="I71" t="s">
        <v>1399</v>
      </c>
      <c r="J71" t="s">
        <v>1639</v>
      </c>
      <c r="K71" t="s">
        <v>1640</v>
      </c>
      <c r="L71" t="s">
        <v>326</v>
      </c>
      <c r="M71" t="s">
        <v>894</v>
      </c>
      <c r="N71" t="s">
        <v>177</v>
      </c>
      <c r="O71" t="s">
        <v>178</v>
      </c>
      <c r="P71" t="s">
        <v>288</v>
      </c>
      <c r="Q71" t="s">
        <v>179</v>
      </c>
      <c r="R71" t="s">
        <v>176</v>
      </c>
      <c r="S71" t="s">
        <v>120</v>
      </c>
      <c r="T71" t="s">
        <v>174</v>
      </c>
      <c r="U71" t="s">
        <v>119</v>
      </c>
      <c r="V71" t="s">
        <v>721</v>
      </c>
      <c r="W71" t="s">
        <v>631</v>
      </c>
      <c r="X71" s="51" t="str">
        <f t="shared" si="2"/>
        <v>3</v>
      </c>
      <c r="Y71" s="51" t="str">
        <f>IF(T71="","",IF(AND(T71&lt;&gt;'Tabelas auxiliares'!$B$236,T71&lt;&gt;'Tabelas auxiliares'!$B$237,T71&lt;&gt;'Tabelas auxiliares'!$C$236,T71&lt;&gt;'Tabelas auxiliares'!$C$237,T71&lt;&gt;'Tabelas auxiliares'!$D$236),"FOLHA DE PESSOAL",IF(X71='Tabelas auxiliares'!$A$237,"CUSTEIO",IF(X71='Tabelas auxiliares'!$A$236,"INVESTIMENTO","ERRO - VERIFICAR"))))</f>
        <v>CUSTEIO</v>
      </c>
      <c r="Z71" s="64">
        <f t="shared" si="3"/>
        <v>687</v>
      </c>
      <c r="AC71" s="44">
        <v>687</v>
      </c>
      <c r="AD71" s="73" t="s">
        <v>193</v>
      </c>
      <c r="AE71" s="73" t="s">
        <v>194</v>
      </c>
      <c r="AF71" s="73" t="s">
        <v>177</v>
      </c>
      <c r="AG71" s="73" t="s">
        <v>178</v>
      </c>
      <c r="AH71" s="73" t="s">
        <v>288</v>
      </c>
      <c r="AI71" s="73" t="s">
        <v>179</v>
      </c>
      <c r="AJ71" s="73" t="s">
        <v>176</v>
      </c>
      <c r="AK71" s="73" t="s">
        <v>120</v>
      </c>
      <c r="AL71" s="73" t="s">
        <v>174</v>
      </c>
      <c r="AM71" s="73" t="s">
        <v>119</v>
      </c>
      <c r="AN71" s="73" t="s">
        <v>731</v>
      </c>
      <c r="AO71" s="73" t="s">
        <v>640</v>
      </c>
    </row>
    <row r="72" spans="1:41" x14ac:dyDescent="0.25">
      <c r="A72" t="s">
        <v>1099</v>
      </c>
      <c r="B72" t="s">
        <v>455</v>
      </c>
      <c r="C72" t="s">
        <v>1108</v>
      </c>
      <c r="D72" t="s">
        <v>53</v>
      </c>
      <c r="E72" t="s">
        <v>117</v>
      </c>
      <c r="F72" s="51" t="str">
        <f>IFERROR(VLOOKUP(D72,'Tabelas auxiliares'!$A$3:$B$61,2,FALSE),"")</f>
        <v>PROGRAD - PRÓ-REITORIA DE GRADUAÇÃO</v>
      </c>
      <c r="G72" s="51" t="str">
        <f>IFERROR(VLOOKUP($B72,'Tabelas auxiliares'!$A$65:$C$102,2,FALSE),"")</f>
        <v>Assistência - Graduação</v>
      </c>
      <c r="H72" s="51" t="str">
        <f>IFERROR(VLOOKUP($B72,'Tabelas auxiliares'!$A$65:$C$102,3,FALSE),"")</f>
        <v>MONITORIA ACADEMICA DA GRADUACAO / MONITORIA SEMIPRESENCIAL / AUXILIO ACESSIBILIDADE / MONITORIA INCLUSIVA</v>
      </c>
      <c r="I72" t="s">
        <v>1399</v>
      </c>
      <c r="J72" t="s">
        <v>1641</v>
      </c>
      <c r="K72" t="s">
        <v>1642</v>
      </c>
      <c r="L72" t="s">
        <v>325</v>
      </c>
      <c r="M72" t="s">
        <v>895</v>
      </c>
      <c r="N72" t="s">
        <v>177</v>
      </c>
      <c r="O72" t="s">
        <v>178</v>
      </c>
      <c r="P72" t="s">
        <v>288</v>
      </c>
      <c r="Q72" t="s">
        <v>179</v>
      </c>
      <c r="R72" t="s">
        <v>176</v>
      </c>
      <c r="S72" t="s">
        <v>120</v>
      </c>
      <c r="T72" t="s">
        <v>174</v>
      </c>
      <c r="U72" t="s">
        <v>119</v>
      </c>
      <c r="V72" t="s">
        <v>721</v>
      </c>
      <c r="W72" t="s">
        <v>631</v>
      </c>
      <c r="X72" s="51" t="str">
        <f t="shared" si="2"/>
        <v>3</v>
      </c>
      <c r="Y72" s="51" t="str">
        <f>IF(T72="","",IF(AND(T72&lt;&gt;'Tabelas auxiliares'!$B$236,T72&lt;&gt;'Tabelas auxiliares'!$B$237,T72&lt;&gt;'Tabelas auxiliares'!$C$236,T72&lt;&gt;'Tabelas auxiliares'!$C$237,T72&lt;&gt;'Tabelas auxiliares'!$D$236),"FOLHA DE PESSOAL",IF(X72='Tabelas auxiliares'!$A$237,"CUSTEIO",IF(X72='Tabelas auxiliares'!$A$236,"INVESTIMENTO","ERRO - VERIFICAR"))))</f>
        <v>CUSTEIO</v>
      </c>
      <c r="Z72" s="64">
        <f t="shared" si="3"/>
        <v>690</v>
      </c>
      <c r="AC72" s="44">
        <v>690</v>
      </c>
      <c r="AD72" s="73" t="s">
        <v>195</v>
      </c>
      <c r="AE72" s="73" t="s">
        <v>194</v>
      </c>
      <c r="AF72" s="73" t="s">
        <v>177</v>
      </c>
      <c r="AG72" s="73" t="s">
        <v>178</v>
      </c>
      <c r="AH72" s="73" t="s">
        <v>288</v>
      </c>
      <c r="AI72" s="73" t="s">
        <v>179</v>
      </c>
      <c r="AJ72" s="73" t="s">
        <v>176</v>
      </c>
      <c r="AK72" s="73" t="s">
        <v>120</v>
      </c>
      <c r="AL72" s="73" t="s">
        <v>174</v>
      </c>
      <c r="AM72" s="73" t="s">
        <v>119</v>
      </c>
      <c r="AN72" s="73" t="s">
        <v>730</v>
      </c>
      <c r="AO72" s="73" t="s">
        <v>639</v>
      </c>
    </row>
    <row r="73" spans="1:41" x14ac:dyDescent="0.25">
      <c r="A73" t="s">
        <v>1099</v>
      </c>
      <c r="B73" t="s">
        <v>455</v>
      </c>
      <c r="C73" t="s">
        <v>1108</v>
      </c>
      <c r="D73" t="s">
        <v>304</v>
      </c>
      <c r="E73" t="s">
        <v>117</v>
      </c>
      <c r="F73" s="51" t="str">
        <f>IFERROR(VLOOKUP(D73,'Tabelas auxiliares'!$A$3:$B$61,2,FALSE),"")</f>
        <v>PROGRAD - TRI</v>
      </c>
      <c r="G73" s="51" t="str">
        <f>IFERROR(VLOOKUP($B73,'Tabelas auxiliares'!$A$65:$C$102,2,FALSE),"")</f>
        <v>Assistência - Graduação</v>
      </c>
      <c r="H73" s="51" t="str">
        <f>IFERROR(VLOOKUP($B73,'Tabelas auxiliares'!$A$65:$C$102,3,FALSE),"")</f>
        <v>MONITORIA ACADEMICA DA GRADUACAO / MONITORIA SEMIPRESENCIAL / AUXILIO ACESSIBILIDADE / MONITORIA INCLUSIVA</v>
      </c>
      <c r="I73" t="s">
        <v>1374</v>
      </c>
      <c r="J73" t="s">
        <v>1086</v>
      </c>
      <c r="K73" t="s">
        <v>1643</v>
      </c>
      <c r="L73" t="s">
        <v>325</v>
      </c>
      <c r="M73" t="s">
        <v>1644</v>
      </c>
      <c r="N73" t="s">
        <v>177</v>
      </c>
      <c r="O73" t="s">
        <v>178</v>
      </c>
      <c r="P73" t="s">
        <v>288</v>
      </c>
      <c r="Q73" t="s">
        <v>179</v>
      </c>
      <c r="R73" t="s">
        <v>176</v>
      </c>
      <c r="S73" t="s">
        <v>180</v>
      </c>
      <c r="T73" t="s">
        <v>174</v>
      </c>
      <c r="U73" t="s">
        <v>119</v>
      </c>
      <c r="V73" t="s">
        <v>721</v>
      </c>
      <c r="W73" t="s">
        <v>631</v>
      </c>
      <c r="X73" s="51" t="str">
        <f t="shared" si="2"/>
        <v>3</v>
      </c>
      <c r="Y73" s="51" t="str">
        <f>IF(T73="","",IF(AND(T73&lt;&gt;'Tabelas auxiliares'!$B$236,T73&lt;&gt;'Tabelas auxiliares'!$B$237,T73&lt;&gt;'Tabelas auxiliares'!$C$236,T73&lt;&gt;'Tabelas auxiliares'!$C$237,T73&lt;&gt;'Tabelas auxiliares'!$D$236),"FOLHA DE PESSOAL",IF(X73='Tabelas auxiliares'!$A$237,"CUSTEIO",IF(X73='Tabelas auxiliares'!$A$236,"INVESTIMENTO","ERRO - VERIFICAR"))))</f>
        <v>CUSTEIO</v>
      </c>
      <c r="Z73" s="64">
        <f t="shared" si="3"/>
        <v>1140</v>
      </c>
      <c r="AC73" s="44">
        <v>1140</v>
      </c>
      <c r="AD73" s="73" t="s">
        <v>905</v>
      </c>
      <c r="AE73" s="73" t="s">
        <v>194</v>
      </c>
      <c r="AF73" s="73" t="s">
        <v>177</v>
      </c>
      <c r="AG73" s="73" t="s">
        <v>178</v>
      </c>
      <c r="AH73" s="73" t="s">
        <v>288</v>
      </c>
      <c r="AI73" s="73" t="s">
        <v>179</v>
      </c>
      <c r="AJ73" s="73" t="s">
        <v>176</v>
      </c>
      <c r="AK73" s="73" t="s">
        <v>120</v>
      </c>
      <c r="AL73" s="73" t="s">
        <v>174</v>
      </c>
      <c r="AM73" s="73" t="s">
        <v>119</v>
      </c>
      <c r="AN73" s="73" t="s">
        <v>730</v>
      </c>
      <c r="AO73" s="73" t="s">
        <v>639</v>
      </c>
    </row>
    <row r="74" spans="1:41" x14ac:dyDescent="0.25">
      <c r="A74" t="s">
        <v>1099</v>
      </c>
      <c r="B74" t="s">
        <v>455</v>
      </c>
      <c r="C74" t="s">
        <v>1468</v>
      </c>
      <c r="D74" t="s">
        <v>53</v>
      </c>
      <c r="E74" t="s">
        <v>117</v>
      </c>
      <c r="F74" s="51" t="str">
        <f>IFERROR(VLOOKUP(D74,'Tabelas auxiliares'!$A$3:$B$61,2,FALSE),"")</f>
        <v>PROGRAD - PRÓ-REITORIA DE GRADUAÇÃO</v>
      </c>
      <c r="G74" s="51" t="str">
        <f>IFERROR(VLOOKUP($B74,'Tabelas auxiliares'!$A$65:$C$102,2,FALSE),"")</f>
        <v>Assistência - Graduação</v>
      </c>
      <c r="H74" s="51" t="str">
        <f>IFERROR(VLOOKUP($B74,'Tabelas auxiliares'!$A$65:$C$102,3,FALSE),"")</f>
        <v>MONITORIA ACADEMICA DA GRADUACAO / MONITORIA SEMIPRESENCIAL / AUXILIO ACESSIBILIDADE / MONITORIA INCLUSIVA</v>
      </c>
      <c r="I74" t="s">
        <v>1525</v>
      </c>
      <c r="J74" t="s">
        <v>1645</v>
      </c>
      <c r="K74" t="s">
        <v>1646</v>
      </c>
      <c r="L74" t="s">
        <v>410</v>
      </c>
      <c r="M74" t="s">
        <v>176</v>
      </c>
      <c r="N74" t="s">
        <v>182</v>
      </c>
      <c r="O74" t="s">
        <v>183</v>
      </c>
      <c r="P74" t="s">
        <v>184</v>
      </c>
      <c r="Q74" t="s">
        <v>179</v>
      </c>
      <c r="R74" t="s">
        <v>176</v>
      </c>
      <c r="S74" t="s">
        <v>120</v>
      </c>
      <c r="T74" t="s">
        <v>174</v>
      </c>
      <c r="U74" t="s">
        <v>409</v>
      </c>
      <c r="V74" t="s">
        <v>719</v>
      </c>
      <c r="W74" t="s">
        <v>628</v>
      </c>
      <c r="X74" s="51" t="str">
        <f t="shared" si="2"/>
        <v>3</v>
      </c>
      <c r="Y74" s="51" t="str">
        <f>IF(T74="","",IF(AND(T74&lt;&gt;'Tabelas auxiliares'!$B$236,T74&lt;&gt;'Tabelas auxiliares'!$B$237,T74&lt;&gt;'Tabelas auxiliares'!$C$236,T74&lt;&gt;'Tabelas auxiliares'!$C$237,T74&lt;&gt;'Tabelas auxiliares'!$D$236),"FOLHA DE PESSOAL",IF(X74='Tabelas auxiliares'!$A$237,"CUSTEIO",IF(X74='Tabelas auxiliares'!$A$236,"INVESTIMENTO","ERRO - VERIFICAR"))))</f>
        <v>CUSTEIO</v>
      </c>
      <c r="Z74" s="64">
        <f t="shared" si="3"/>
        <v>797600</v>
      </c>
      <c r="AA74" s="44">
        <v>205100</v>
      </c>
      <c r="AB74" s="44">
        <v>65800</v>
      </c>
      <c r="AC74" s="44">
        <v>526700</v>
      </c>
      <c r="AD74" s="73" t="s">
        <v>337</v>
      </c>
      <c r="AE74" s="73" t="s">
        <v>176</v>
      </c>
      <c r="AF74" s="73" t="s">
        <v>182</v>
      </c>
      <c r="AG74" s="73" t="s">
        <v>183</v>
      </c>
      <c r="AH74" s="73" t="s">
        <v>184</v>
      </c>
      <c r="AI74" s="73" t="s">
        <v>179</v>
      </c>
      <c r="AJ74" s="73" t="s">
        <v>176</v>
      </c>
      <c r="AK74" s="73" t="s">
        <v>120</v>
      </c>
      <c r="AL74" s="73" t="s">
        <v>174</v>
      </c>
      <c r="AM74" s="73" t="s">
        <v>409</v>
      </c>
      <c r="AN74" s="73" t="s">
        <v>719</v>
      </c>
      <c r="AO74" s="73" t="s">
        <v>628</v>
      </c>
    </row>
    <row r="75" spans="1:41" x14ac:dyDescent="0.25">
      <c r="A75" t="s">
        <v>1099</v>
      </c>
      <c r="B75" t="s">
        <v>457</v>
      </c>
      <c r="C75" t="s">
        <v>1469</v>
      </c>
      <c r="D75" t="s">
        <v>73</v>
      </c>
      <c r="E75" t="s">
        <v>117</v>
      </c>
      <c r="F75" s="51" t="str">
        <f>IFERROR(VLOOKUP(D75,'Tabelas auxiliares'!$A$3:$B$61,2,FALSE),"")</f>
        <v>PROPG - PRÓ-REITORIA DE PÓS-GRADUAÇÃO</v>
      </c>
      <c r="G75" s="51" t="str">
        <f>IFERROR(VLOOKUP($B75,'Tabelas auxiliares'!$A$65:$C$102,2,FALSE),"")</f>
        <v>Assistência - Pós-graduação</v>
      </c>
      <c r="H75" s="51" t="str">
        <f>IFERROR(VLOOKUP($B75,'Tabelas auxiliares'!$A$65:$C$102,3,FALSE),"")</f>
        <v>BOLSAS DE MESTRADO E DOUTORADO</v>
      </c>
      <c r="I75" t="s">
        <v>1647</v>
      </c>
      <c r="J75" t="s">
        <v>1648</v>
      </c>
      <c r="K75" t="s">
        <v>1649</v>
      </c>
      <c r="L75" t="s">
        <v>634</v>
      </c>
      <c r="M75" t="s">
        <v>176</v>
      </c>
      <c r="N75" t="s">
        <v>177</v>
      </c>
      <c r="O75" t="s">
        <v>178</v>
      </c>
      <c r="P75" t="s">
        <v>288</v>
      </c>
      <c r="Q75" t="s">
        <v>179</v>
      </c>
      <c r="R75" t="s">
        <v>176</v>
      </c>
      <c r="S75" t="s">
        <v>120</v>
      </c>
      <c r="T75" t="s">
        <v>174</v>
      </c>
      <c r="U75" t="s">
        <v>119</v>
      </c>
      <c r="V75" t="s">
        <v>719</v>
      </c>
      <c r="W75" t="s">
        <v>628</v>
      </c>
      <c r="X75" s="51" t="str">
        <f t="shared" si="2"/>
        <v>3</v>
      </c>
      <c r="Y75" s="51" t="str">
        <f>IF(T75="","",IF(AND(T75&lt;&gt;'Tabelas auxiliares'!$B$236,T75&lt;&gt;'Tabelas auxiliares'!$B$237,T75&lt;&gt;'Tabelas auxiliares'!$C$236,T75&lt;&gt;'Tabelas auxiliares'!$C$237,T75&lt;&gt;'Tabelas auxiliares'!$D$236),"FOLHA DE PESSOAL",IF(X75='Tabelas auxiliares'!$A$237,"CUSTEIO",IF(X75='Tabelas auxiliares'!$A$236,"INVESTIMENTO","ERRO - VERIFICAR"))))</f>
        <v>CUSTEIO</v>
      </c>
      <c r="Z75" s="64">
        <f t="shared" si="3"/>
        <v>1215300</v>
      </c>
      <c r="AA75" s="44">
        <v>210600</v>
      </c>
      <c r="AB75" s="44">
        <v>165900</v>
      </c>
      <c r="AC75" s="44">
        <v>838800</v>
      </c>
      <c r="AD75" s="73" t="s">
        <v>641</v>
      </c>
      <c r="AE75" s="73" t="s">
        <v>176</v>
      </c>
      <c r="AF75" s="73" t="s">
        <v>182</v>
      </c>
      <c r="AG75" s="73" t="s">
        <v>183</v>
      </c>
      <c r="AH75" s="73" t="s">
        <v>184</v>
      </c>
      <c r="AI75" s="73" t="s">
        <v>179</v>
      </c>
      <c r="AJ75" s="73" t="s">
        <v>176</v>
      </c>
      <c r="AK75" s="73" t="s">
        <v>120</v>
      </c>
      <c r="AL75" s="73" t="s">
        <v>174</v>
      </c>
      <c r="AM75" s="73" t="s">
        <v>409</v>
      </c>
      <c r="AN75" s="73" t="s">
        <v>719</v>
      </c>
      <c r="AO75" s="73" t="s">
        <v>628</v>
      </c>
    </row>
    <row r="76" spans="1:41" x14ac:dyDescent="0.25">
      <c r="A76" t="s">
        <v>1099</v>
      </c>
      <c r="B76" t="s">
        <v>457</v>
      </c>
      <c r="C76" t="s">
        <v>1470</v>
      </c>
      <c r="D76" t="s">
        <v>73</v>
      </c>
      <c r="E76" t="s">
        <v>117</v>
      </c>
      <c r="F76" s="51" t="str">
        <f>IFERROR(VLOOKUP(D76,'Tabelas auxiliares'!$A$3:$B$61,2,FALSE),"")</f>
        <v>PROPG - PRÓ-REITORIA DE PÓS-GRADUAÇÃO</v>
      </c>
      <c r="G76" s="51" t="str">
        <f>IFERROR(VLOOKUP($B76,'Tabelas auxiliares'!$A$65:$C$102,2,FALSE),"")</f>
        <v>Assistência - Pós-graduação</v>
      </c>
      <c r="H76" s="51" t="str">
        <f>IFERROR(VLOOKUP($B76,'Tabelas auxiliares'!$A$65:$C$102,3,FALSE),"")</f>
        <v>BOLSAS DE MESTRADO E DOUTORADO</v>
      </c>
      <c r="I76" t="s">
        <v>1647</v>
      </c>
      <c r="J76" t="s">
        <v>1648</v>
      </c>
      <c r="K76" t="s">
        <v>1650</v>
      </c>
      <c r="L76" t="s">
        <v>634</v>
      </c>
      <c r="M76" t="s">
        <v>176</v>
      </c>
      <c r="N76" t="s">
        <v>177</v>
      </c>
      <c r="O76" t="s">
        <v>178</v>
      </c>
      <c r="P76" t="s">
        <v>288</v>
      </c>
      <c r="Q76" t="s">
        <v>179</v>
      </c>
      <c r="R76" t="s">
        <v>176</v>
      </c>
      <c r="S76" t="s">
        <v>120</v>
      </c>
      <c r="T76" t="s">
        <v>174</v>
      </c>
      <c r="U76" t="s">
        <v>119</v>
      </c>
      <c r="V76" t="s">
        <v>719</v>
      </c>
      <c r="W76" t="s">
        <v>628</v>
      </c>
      <c r="X76" s="51" t="str">
        <f t="shared" si="2"/>
        <v>3</v>
      </c>
      <c r="Y76" s="51" t="str">
        <f>IF(T76="","",IF(AND(T76&lt;&gt;'Tabelas auxiliares'!$B$236,T76&lt;&gt;'Tabelas auxiliares'!$B$237,T76&lt;&gt;'Tabelas auxiliares'!$C$236,T76&lt;&gt;'Tabelas auxiliares'!$C$237,T76&lt;&gt;'Tabelas auxiliares'!$D$236),"FOLHA DE PESSOAL",IF(X76='Tabelas auxiliares'!$A$237,"CUSTEIO",IF(X76='Tabelas auxiliares'!$A$236,"INVESTIMENTO","ERRO - VERIFICAR"))))</f>
        <v>CUSTEIO</v>
      </c>
      <c r="Z76" s="64">
        <f t="shared" si="3"/>
        <v>799200</v>
      </c>
      <c r="AA76" s="44">
        <v>172060</v>
      </c>
      <c r="AB76" s="44">
        <v>164300</v>
      </c>
      <c r="AC76" s="44">
        <v>462840</v>
      </c>
      <c r="AD76" s="73" t="s">
        <v>641</v>
      </c>
      <c r="AE76" s="73" t="s">
        <v>176</v>
      </c>
      <c r="AF76" s="73" t="s">
        <v>177</v>
      </c>
      <c r="AG76" s="73" t="s">
        <v>178</v>
      </c>
      <c r="AH76" s="73" t="s">
        <v>288</v>
      </c>
      <c r="AI76" s="73" t="s">
        <v>179</v>
      </c>
      <c r="AJ76" s="73" t="s">
        <v>176</v>
      </c>
      <c r="AK76" s="73" t="s">
        <v>120</v>
      </c>
      <c r="AL76" s="73" t="s">
        <v>174</v>
      </c>
      <c r="AM76" s="73" t="s">
        <v>119</v>
      </c>
      <c r="AN76" s="73" t="s">
        <v>719</v>
      </c>
      <c r="AO76" s="73" t="s">
        <v>628</v>
      </c>
    </row>
    <row r="77" spans="1:41" x14ac:dyDescent="0.25">
      <c r="A77" t="s">
        <v>1099</v>
      </c>
      <c r="B77" t="s">
        <v>459</v>
      </c>
      <c r="C77" t="s">
        <v>1119</v>
      </c>
      <c r="D77" t="s">
        <v>69</v>
      </c>
      <c r="E77" t="s">
        <v>117</v>
      </c>
      <c r="F77" s="51" t="str">
        <f>IFERROR(VLOOKUP(D77,'Tabelas auxiliares'!$A$3:$B$61,2,FALSE),"")</f>
        <v>PROAP - PNAES</v>
      </c>
      <c r="G77" s="51" t="str">
        <f>IFERROR(VLOOKUP($B77,'Tabelas auxiliares'!$A$65:$C$102,2,FALSE),"")</f>
        <v>Assistência - Restaurante universitário</v>
      </c>
      <c r="H77" s="51" t="str">
        <f>IFERROR(VLOOKUP($B77,'Tabelas auxiliares'!$A$65:$C$102,3,FALSE),"")</f>
        <v>SUBSIDIO PARA PAGAMENTO DE REFEICOES NO RESTAURANTE UNIVERSITARIO PARA ALUNOS DA GRADUACAO /  SUBSIDIO DE ALIMENTACAO NO RU PÓS / SUBSIDIO DE ALIMENTACAO NO RU ESPECIALIZAÇÃO</v>
      </c>
      <c r="I77" t="s">
        <v>1651</v>
      </c>
      <c r="J77" t="s">
        <v>1652</v>
      </c>
      <c r="K77" t="s">
        <v>1653</v>
      </c>
      <c r="L77" t="s">
        <v>1042</v>
      </c>
      <c r="M77" t="s">
        <v>320</v>
      </c>
      <c r="N77" t="s">
        <v>316</v>
      </c>
      <c r="O77" t="s">
        <v>178</v>
      </c>
      <c r="P77" t="s">
        <v>317</v>
      </c>
      <c r="Q77" t="s">
        <v>179</v>
      </c>
      <c r="R77" t="s">
        <v>176</v>
      </c>
      <c r="S77" t="s">
        <v>120</v>
      </c>
      <c r="T77" t="s">
        <v>174</v>
      </c>
      <c r="U77" t="s">
        <v>720</v>
      </c>
      <c r="V77" t="s">
        <v>807</v>
      </c>
      <c r="W77" t="s">
        <v>695</v>
      </c>
      <c r="X77" s="51" t="str">
        <f t="shared" si="2"/>
        <v>3</v>
      </c>
      <c r="Y77" s="51" t="str">
        <f>IF(T77="","",IF(AND(T77&lt;&gt;'Tabelas auxiliares'!$B$236,T77&lt;&gt;'Tabelas auxiliares'!$B$237,T77&lt;&gt;'Tabelas auxiliares'!$C$236,T77&lt;&gt;'Tabelas auxiliares'!$C$237,T77&lt;&gt;'Tabelas auxiliares'!$D$236),"FOLHA DE PESSOAL",IF(X77='Tabelas auxiliares'!$A$237,"CUSTEIO",IF(X77='Tabelas auxiliares'!$A$236,"INVESTIMENTO","ERRO - VERIFICAR"))))</f>
        <v>CUSTEIO</v>
      </c>
      <c r="Z77" s="64">
        <f t="shared" si="3"/>
        <v>1267262</v>
      </c>
      <c r="AA77" s="44">
        <v>59820.63</v>
      </c>
      <c r="AC77" s="44">
        <v>1207441.3700000001</v>
      </c>
      <c r="AD77" s="73" t="s">
        <v>1010</v>
      </c>
      <c r="AE77" s="73" t="s">
        <v>1011</v>
      </c>
      <c r="AF77" s="73" t="s">
        <v>177</v>
      </c>
      <c r="AG77" s="73" t="s">
        <v>178</v>
      </c>
      <c r="AH77" s="73" t="s">
        <v>288</v>
      </c>
      <c r="AI77" s="73" t="s">
        <v>179</v>
      </c>
      <c r="AJ77" s="73" t="s">
        <v>176</v>
      </c>
      <c r="AK77" s="73" t="s">
        <v>120</v>
      </c>
      <c r="AL77" s="73" t="s">
        <v>174</v>
      </c>
      <c r="AM77" s="73" t="s">
        <v>119</v>
      </c>
      <c r="AN77" s="73" t="s">
        <v>787</v>
      </c>
      <c r="AO77" s="73" t="s">
        <v>676</v>
      </c>
    </row>
    <row r="78" spans="1:41" x14ac:dyDescent="0.25">
      <c r="A78" t="s">
        <v>1099</v>
      </c>
      <c r="B78" t="s">
        <v>459</v>
      </c>
      <c r="C78" t="s">
        <v>1119</v>
      </c>
      <c r="D78" t="s">
        <v>69</v>
      </c>
      <c r="E78" t="s">
        <v>117</v>
      </c>
      <c r="F78" s="51" t="str">
        <f>IFERROR(VLOOKUP(D78,'Tabelas auxiliares'!$A$3:$B$61,2,FALSE),"")</f>
        <v>PROAP - PNAES</v>
      </c>
      <c r="G78" s="51" t="str">
        <f>IFERROR(VLOOKUP($B78,'Tabelas auxiliares'!$A$65:$C$102,2,FALSE),"")</f>
        <v>Assistência - Restaurante universitário</v>
      </c>
      <c r="H78" s="51" t="str">
        <f>IFERROR(VLOOKUP($B78,'Tabelas auxiliares'!$A$65:$C$102,3,FALSE),"")</f>
        <v>SUBSIDIO PARA PAGAMENTO DE REFEICOES NO RESTAURANTE UNIVERSITARIO PARA ALUNOS DA GRADUACAO /  SUBSIDIO DE ALIMENTACAO NO RU PÓS / SUBSIDIO DE ALIMENTACAO NO RU ESPECIALIZAÇÃO</v>
      </c>
      <c r="I78" t="s">
        <v>1654</v>
      </c>
      <c r="J78" t="s">
        <v>1652</v>
      </c>
      <c r="K78" t="s">
        <v>1655</v>
      </c>
      <c r="L78" t="s">
        <v>1042</v>
      </c>
      <c r="M78" t="s">
        <v>320</v>
      </c>
      <c r="N78" t="s">
        <v>177</v>
      </c>
      <c r="O78" t="s">
        <v>178</v>
      </c>
      <c r="P78" t="s">
        <v>288</v>
      </c>
      <c r="Q78" t="s">
        <v>179</v>
      </c>
      <c r="R78" t="s">
        <v>176</v>
      </c>
      <c r="S78" t="s">
        <v>120</v>
      </c>
      <c r="T78" t="s">
        <v>174</v>
      </c>
      <c r="U78" t="s">
        <v>119</v>
      </c>
      <c r="V78" t="s">
        <v>807</v>
      </c>
      <c r="W78" t="s">
        <v>695</v>
      </c>
      <c r="X78" s="51" t="str">
        <f t="shared" si="2"/>
        <v>3</v>
      </c>
      <c r="Y78" s="51" t="str">
        <f>IF(T78="","",IF(AND(T78&lt;&gt;'Tabelas auxiliares'!$B$236,T78&lt;&gt;'Tabelas auxiliares'!$B$237,T78&lt;&gt;'Tabelas auxiliares'!$C$236,T78&lt;&gt;'Tabelas auxiliares'!$C$237,T78&lt;&gt;'Tabelas auxiliares'!$D$236),"FOLHA DE PESSOAL",IF(X78='Tabelas auxiliares'!$A$237,"CUSTEIO",IF(X78='Tabelas auxiliares'!$A$236,"INVESTIMENTO","ERRO - VERIFICAR"))))</f>
        <v>CUSTEIO</v>
      </c>
      <c r="Z78" s="64">
        <f t="shared" si="3"/>
        <v>270561.96000000002</v>
      </c>
      <c r="AA78" s="44">
        <v>270561.96000000002</v>
      </c>
      <c r="AD78" s="73" t="s">
        <v>412</v>
      </c>
      <c r="AE78" s="73" t="s">
        <v>176</v>
      </c>
      <c r="AF78" s="73" t="s">
        <v>182</v>
      </c>
      <c r="AG78" s="73" t="s">
        <v>183</v>
      </c>
      <c r="AH78" s="73" t="s">
        <v>184</v>
      </c>
      <c r="AI78" s="73" t="s">
        <v>179</v>
      </c>
      <c r="AJ78" s="73" t="s">
        <v>176</v>
      </c>
      <c r="AK78" s="73" t="s">
        <v>120</v>
      </c>
      <c r="AL78" s="73" t="s">
        <v>174</v>
      </c>
      <c r="AM78" s="73" t="s">
        <v>409</v>
      </c>
      <c r="AN78" s="73" t="s">
        <v>719</v>
      </c>
      <c r="AO78" s="73" t="s">
        <v>628</v>
      </c>
    </row>
    <row r="79" spans="1:41" x14ac:dyDescent="0.25">
      <c r="A79" t="s">
        <v>1099</v>
      </c>
      <c r="B79" t="s">
        <v>459</v>
      </c>
      <c r="C79" t="s">
        <v>1119</v>
      </c>
      <c r="D79" t="s">
        <v>69</v>
      </c>
      <c r="E79" t="s">
        <v>117</v>
      </c>
      <c r="F79" s="51" t="str">
        <f>IFERROR(VLOOKUP(D79,'Tabelas auxiliares'!$A$3:$B$61,2,FALSE),"")</f>
        <v>PROAP - PNAES</v>
      </c>
      <c r="G79" s="51" t="str">
        <f>IFERROR(VLOOKUP($B79,'Tabelas auxiliares'!$A$65:$C$102,2,FALSE),"")</f>
        <v>Assistência - Restaurante universitário</v>
      </c>
      <c r="H79" s="51" t="str">
        <f>IFERROR(VLOOKUP($B79,'Tabelas auxiliares'!$A$65:$C$102,3,FALSE),"")</f>
        <v>SUBSIDIO PARA PAGAMENTO DE REFEICOES NO RESTAURANTE UNIVERSITARIO PARA ALUNOS DA GRADUACAO /  SUBSIDIO DE ALIMENTACAO NO RU PÓS / SUBSIDIO DE ALIMENTACAO NO RU ESPECIALIZAÇÃO</v>
      </c>
      <c r="I79" t="s">
        <v>1654</v>
      </c>
      <c r="J79" t="s">
        <v>1652</v>
      </c>
      <c r="K79" t="s">
        <v>1656</v>
      </c>
      <c r="L79" t="s">
        <v>1042</v>
      </c>
      <c r="M79" t="s">
        <v>320</v>
      </c>
      <c r="N79" t="s">
        <v>316</v>
      </c>
      <c r="O79" t="s">
        <v>178</v>
      </c>
      <c r="P79" t="s">
        <v>317</v>
      </c>
      <c r="Q79" t="s">
        <v>179</v>
      </c>
      <c r="R79" t="s">
        <v>176</v>
      </c>
      <c r="S79" t="s">
        <v>1150</v>
      </c>
      <c r="T79" t="s">
        <v>174</v>
      </c>
      <c r="U79" t="s">
        <v>720</v>
      </c>
      <c r="V79" t="s">
        <v>807</v>
      </c>
      <c r="W79" t="s">
        <v>695</v>
      </c>
      <c r="X79" s="51" t="str">
        <f t="shared" si="2"/>
        <v>3</v>
      </c>
      <c r="Y79" s="51" t="str">
        <f>IF(T79="","",IF(AND(T79&lt;&gt;'Tabelas auxiliares'!$B$236,T79&lt;&gt;'Tabelas auxiliares'!$B$237,T79&lt;&gt;'Tabelas auxiliares'!$C$236,T79&lt;&gt;'Tabelas auxiliares'!$C$237,T79&lt;&gt;'Tabelas auxiliares'!$D$236),"FOLHA DE PESSOAL",IF(X79='Tabelas auxiliares'!$A$237,"CUSTEIO",IF(X79='Tabelas auxiliares'!$A$236,"INVESTIMENTO","ERRO - VERIFICAR"))))</f>
        <v>CUSTEIO</v>
      </c>
      <c r="Z79" s="64">
        <f t="shared" si="3"/>
        <v>184523</v>
      </c>
      <c r="AA79" s="44">
        <v>184523</v>
      </c>
      <c r="AD79" s="73" t="s">
        <v>906</v>
      </c>
      <c r="AE79" s="73" t="s">
        <v>907</v>
      </c>
      <c r="AF79" s="73" t="s">
        <v>177</v>
      </c>
      <c r="AG79" s="73" t="s">
        <v>178</v>
      </c>
      <c r="AH79" s="73" t="s">
        <v>288</v>
      </c>
      <c r="AI79" s="73" t="s">
        <v>179</v>
      </c>
      <c r="AJ79" s="73" t="s">
        <v>176</v>
      </c>
      <c r="AK79" s="73" t="s">
        <v>120</v>
      </c>
      <c r="AL79" s="73" t="s">
        <v>174</v>
      </c>
      <c r="AM79" s="73" t="s">
        <v>119</v>
      </c>
      <c r="AN79" s="73" t="s">
        <v>787</v>
      </c>
      <c r="AO79" s="73" t="s">
        <v>676</v>
      </c>
    </row>
    <row r="80" spans="1:41" x14ac:dyDescent="0.25">
      <c r="A80" t="s">
        <v>1099</v>
      </c>
      <c r="B80" t="s">
        <v>459</v>
      </c>
      <c r="C80" t="s">
        <v>1471</v>
      </c>
      <c r="D80" t="s">
        <v>73</v>
      </c>
      <c r="E80" t="s">
        <v>117</v>
      </c>
      <c r="F80" s="51" t="str">
        <f>IFERROR(VLOOKUP(D80,'Tabelas auxiliares'!$A$3:$B$61,2,FALSE),"")</f>
        <v>PROPG - PRÓ-REITORIA DE PÓS-GRADUAÇÃO</v>
      </c>
      <c r="G80" s="51" t="str">
        <f>IFERROR(VLOOKUP($B80,'Tabelas auxiliares'!$A$65:$C$102,2,FALSE),"")</f>
        <v>Assistência - Restaurante universitário</v>
      </c>
      <c r="H80" s="51" t="str">
        <f>IFERROR(VLOOKUP($B80,'Tabelas auxiliares'!$A$65:$C$102,3,FALSE),"")</f>
        <v>SUBSIDIO PARA PAGAMENTO DE REFEICOES NO RESTAURANTE UNIVERSITARIO PARA ALUNOS DA GRADUACAO /  SUBSIDIO DE ALIMENTACAO NO RU PÓS / SUBSIDIO DE ALIMENTACAO NO RU ESPECIALIZAÇÃO</v>
      </c>
      <c r="I80" t="s">
        <v>1657</v>
      </c>
      <c r="J80" t="s">
        <v>1087</v>
      </c>
      <c r="K80" t="s">
        <v>1658</v>
      </c>
      <c r="L80" t="s">
        <v>1659</v>
      </c>
      <c r="M80" t="s">
        <v>320</v>
      </c>
      <c r="N80" t="s">
        <v>177</v>
      </c>
      <c r="O80" t="s">
        <v>178</v>
      </c>
      <c r="P80" t="s">
        <v>288</v>
      </c>
      <c r="Q80" t="s">
        <v>179</v>
      </c>
      <c r="R80" t="s">
        <v>176</v>
      </c>
      <c r="S80" t="s">
        <v>120</v>
      </c>
      <c r="T80" t="s">
        <v>174</v>
      </c>
      <c r="U80" t="s">
        <v>119</v>
      </c>
      <c r="V80" t="s">
        <v>807</v>
      </c>
      <c r="W80" t="s">
        <v>695</v>
      </c>
      <c r="X80" s="51" t="str">
        <f t="shared" si="2"/>
        <v>3</v>
      </c>
      <c r="Y80" s="51" t="str">
        <f>IF(T80="","",IF(AND(T80&lt;&gt;'Tabelas auxiliares'!$B$236,T80&lt;&gt;'Tabelas auxiliares'!$B$237,T80&lt;&gt;'Tabelas auxiliares'!$C$236,T80&lt;&gt;'Tabelas auxiliares'!$C$237,T80&lt;&gt;'Tabelas auxiliares'!$D$236),"FOLHA DE PESSOAL",IF(X80='Tabelas auxiliares'!$A$237,"CUSTEIO",IF(X80='Tabelas auxiliares'!$A$236,"INVESTIMENTO","ERRO - VERIFICAR"))))</f>
        <v>CUSTEIO</v>
      </c>
      <c r="Z80" s="64">
        <f t="shared" si="3"/>
        <v>246807.34</v>
      </c>
      <c r="AA80" s="44">
        <v>145264.31</v>
      </c>
      <c r="AC80" s="44">
        <v>101543.03</v>
      </c>
      <c r="AD80" s="73" t="s">
        <v>196</v>
      </c>
      <c r="AE80" s="73" t="s">
        <v>197</v>
      </c>
      <c r="AF80" s="73" t="s">
        <v>177</v>
      </c>
      <c r="AG80" s="73" t="s">
        <v>178</v>
      </c>
      <c r="AH80" s="73" t="s">
        <v>288</v>
      </c>
      <c r="AI80" s="73" t="s">
        <v>179</v>
      </c>
      <c r="AJ80" s="73" t="s">
        <v>176</v>
      </c>
      <c r="AK80" s="73" t="s">
        <v>120</v>
      </c>
      <c r="AL80" s="73" t="s">
        <v>174</v>
      </c>
      <c r="AM80" s="73" t="s">
        <v>119</v>
      </c>
      <c r="AN80" s="73" t="s">
        <v>732</v>
      </c>
      <c r="AO80" s="73" t="s">
        <v>642</v>
      </c>
    </row>
    <row r="81" spans="1:41" x14ac:dyDescent="0.25">
      <c r="A81" t="s">
        <v>1099</v>
      </c>
      <c r="B81" t="s">
        <v>459</v>
      </c>
      <c r="C81" t="s">
        <v>1471</v>
      </c>
      <c r="D81" t="s">
        <v>309</v>
      </c>
      <c r="E81" t="s">
        <v>117</v>
      </c>
      <c r="F81" s="51" t="str">
        <f>IFERROR(VLOOKUP(D81,'Tabelas auxiliares'!$A$3:$B$61,2,FALSE),"")</f>
        <v>PROPG - TRI</v>
      </c>
      <c r="G81" s="51" t="str">
        <f>IFERROR(VLOOKUP($B81,'Tabelas auxiliares'!$A$65:$C$102,2,FALSE),"")</f>
        <v>Assistência - Restaurante universitário</v>
      </c>
      <c r="H81" s="51" t="str">
        <f>IFERROR(VLOOKUP($B81,'Tabelas auxiliares'!$A$65:$C$102,3,FALSE),"")</f>
        <v>SUBSIDIO PARA PAGAMENTO DE REFEICOES NO RESTAURANTE UNIVERSITARIO PARA ALUNOS DA GRADUACAO /  SUBSIDIO DE ALIMENTACAO NO RU PÓS / SUBSIDIO DE ALIMENTACAO NO RU ESPECIALIZAÇÃO</v>
      </c>
      <c r="I81" t="s">
        <v>1657</v>
      </c>
      <c r="J81" t="s">
        <v>1087</v>
      </c>
      <c r="K81" t="s">
        <v>1660</v>
      </c>
      <c r="L81" t="s">
        <v>1659</v>
      </c>
      <c r="M81" t="s">
        <v>320</v>
      </c>
      <c r="N81" t="s">
        <v>177</v>
      </c>
      <c r="O81" t="s">
        <v>178</v>
      </c>
      <c r="P81" t="s">
        <v>288</v>
      </c>
      <c r="Q81" t="s">
        <v>179</v>
      </c>
      <c r="R81" t="s">
        <v>176</v>
      </c>
      <c r="S81" t="s">
        <v>180</v>
      </c>
      <c r="T81" t="s">
        <v>174</v>
      </c>
      <c r="U81" t="s">
        <v>119</v>
      </c>
      <c r="V81" t="s">
        <v>807</v>
      </c>
      <c r="W81" t="s">
        <v>695</v>
      </c>
      <c r="X81" s="51" t="str">
        <f t="shared" si="2"/>
        <v>3</v>
      </c>
      <c r="Y81" s="51" t="str">
        <f>IF(T81="","",IF(AND(T81&lt;&gt;'Tabelas auxiliares'!$B$236,T81&lt;&gt;'Tabelas auxiliares'!$B$237,T81&lt;&gt;'Tabelas auxiliares'!$C$236,T81&lt;&gt;'Tabelas auxiliares'!$C$237,T81&lt;&gt;'Tabelas auxiliares'!$D$236),"FOLHA DE PESSOAL",IF(X81='Tabelas auxiliares'!$A$237,"CUSTEIO",IF(X81='Tabelas auxiliares'!$A$236,"INVESTIMENTO","ERRO - VERIFICAR"))))</f>
        <v>CUSTEIO</v>
      </c>
      <c r="Z81" s="64">
        <f t="shared" si="3"/>
        <v>5402.65</v>
      </c>
      <c r="AC81" s="44">
        <v>5402.65</v>
      </c>
      <c r="AD81" s="73" t="s">
        <v>858</v>
      </c>
      <c r="AE81" s="73" t="s">
        <v>859</v>
      </c>
      <c r="AF81" s="73" t="s">
        <v>177</v>
      </c>
      <c r="AG81" s="73" t="s">
        <v>178</v>
      </c>
      <c r="AH81" s="73" t="s">
        <v>288</v>
      </c>
      <c r="AI81" s="73" t="s">
        <v>179</v>
      </c>
      <c r="AJ81" s="73" t="s">
        <v>176</v>
      </c>
      <c r="AK81" s="73" t="s">
        <v>120</v>
      </c>
      <c r="AL81" s="73" t="s">
        <v>174</v>
      </c>
      <c r="AM81" s="73" t="s">
        <v>119</v>
      </c>
      <c r="AN81" s="73" t="s">
        <v>813</v>
      </c>
      <c r="AO81" s="73" t="s">
        <v>700</v>
      </c>
    </row>
    <row r="82" spans="1:41" x14ac:dyDescent="0.25">
      <c r="A82" t="s">
        <v>1099</v>
      </c>
      <c r="B82" t="s">
        <v>462</v>
      </c>
      <c r="C82" t="s">
        <v>1115</v>
      </c>
      <c r="D82" t="s">
        <v>53</v>
      </c>
      <c r="E82" t="s">
        <v>117</v>
      </c>
      <c r="F82" s="51" t="str">
        <f>IFERROR(VLOOKUP(D82,'Tabelas auxiliares'!$A$3:$B$61,2,FALSE),"")</f>
        <v>PROGRAD - PRÓ-REITORIA DE GRADUAÇÃO</v>
      </c>
      <c r="G82" s="51" t="str">
        <f>IFERROR(VLOOKUP($B82,'Tabelas auxiliares'!$A$65:$C$102,2,FALSE),"")</f>
        <v>Auxílio eventos - discentes</v>
      </c>
      <c r="H82" s="51" t="str">
        <f>IFERROR(VLOOKUP($B82,'Tabelas auxiliares'!$A$65:$C$102,3,FALSE),"")</f>
        <v>DISCENTES: AUXÍLIO EVENTOS/CONGRESSOS/SEMINÁRIOS/PUBLICAÇÕES/PARTICIPAÇÃO EM COMPETIÇÕES</v>
      </c>
      <c r="I82" t="s">
        <v>1661</v>
      </c>
      <c r="J82" t="s">
        <v>1662</v>
      </c>
      <c r="K82" t="s">
        <v>1663</v>
      </c>
      <c r="L82" t="s">
        <v>326</v>
      </c>
      <c r="M82" t="s">
        <v>176</v>
      </c>
      <c r="N82" t="s">
        <v>177</v>
      </c>
      <c r="O82" t="s">
        <v>178</v>
      </c>
      <c r="P82" t="s">
        <v>288</v>
      </c>
      <c r="Q82" t="s">
        <v>179</v>
      </c>
      <c r="R82" t="s">
        <v>176</v>
      </c>
      <c r="S82" t="s">
        <v>120</v>
      </c>
      <c r="T82" t="s">
        <v>174</v>
      </c>
      <c r="U82" t="s">
        <v>119</v>
      </c>
      <c r="V82" t="s">
        <v>721</v>
      </c>
      <c r="W82" t="s">
        <v>631</v>
      </c>
      <c r="X82" s="51" t="str">
        <f t="shared" si="2"/>
        <v>3</v>
      </c>
      <c r="Y82" s="51" t="str">
        <f>IF(T82="","",IF(AND(T82&lt;&gt;'Tabelas auxiliares'!$B$236,T82&lt;&gt;'Tabelas auxiliares'!$B$237,T82&lt;&gt;'Tabelas auxiliares'!$C$236,T82&lt;&gt;'Tabelas auxiliares'!$C$237,T82&lt;&gt;'Tabelas auxiliares'!$D$236),"FOLHA DE PESSOAL",IF(X82='Tabelas auxiliares'!$A$237,"CUSTEIO",IF(X82='Tabelas auxiliares'!$A$236,"INVESTIMENTO","ERRO - VERIFICAR"))))</f>
        <v>CUSTEIO</v>
      </c>
      <c r="Z82" s="64">
        <f t="shared" si="3"/>
        <v>9110</v>
      </c>
      <c r="AC82" s="44">
        <v>9110</v>
      </c>
      <c r="AD82" s="73" t="s">
        <v>908</v>
      </c>
      <c r="AE82" s="73" t="s">
        <v>197</v>
      </c>
      <c r="AF82" s="73" t="s">
        <v>177</v>
      </c>
      <c r="AG82" s="73" t="s">
        <v>178</v>
      </c>
      <c r="AH82" s="73" t="s">
        <v>288</v>
      </c>
      <c r="AI82" s="73" t="s">
        <v>179</v>
      </c>
      <c r="AJ82" s="73" t="s">
        <v>176</v>
      </c>
      <c r="AK82" s="73" t="s">
        <v>120</v>
      </c>
      <c r="AL82" s="73" t="s">
        <v>174</v>
      </c>
      <c r="AM82" s="73" t="s">
        <v>119</v>
      </c>
      <c r="AN82" s="73" t="s">
        <v>732</v>
      </c>
      <c r="AO82" s="73" t="s">
        <v>642</v>
      </c>
    </row>
    <row r="83" spans="1:41" x14ac:dyDescent="0.25">
      <c r="A83" t="s">
        <v>1099</v>
      </c>
      <c r="B83" t="s">
        <v>462</v>
      </c>
      <c r="C83" t="s">
        <v>1115</v>
      </c>
      <c r="D83" t="s">
        <v>53</v>
      </c>
      <c r="E83" t="s">
        <v>117</v>
      </c>
      <c r="F83" s="51" t="str">
        <f>IFERROR(VLOOKUP(D83,'Tabelas auxiliares'!$A$3:$B$61,2,FALSE),"")</f>
        <v>PROGRAD - PRÓ-REITORIA DE GRADUAÇÃO</v>
      </c>
      <c r="G83" s="51" t="str">
        <f>IFERROR(VLOOKUP($B83,'Tabelas auxiliares'!$A$65:$C$102,2,FALSE),"")</f>
        <v>Auxílio eventos - discentes</v>
      </c>
      <c r="H83" s="51" t="str">
        <f>IFERROR(VLOOKUP($B83,'Tabelas auxiliares'!$A$65:$C$102,3,FALSE),"")</f>
        <v>DISCENTES: AUXÍLIO EVENTOS/CONGRESSOS/SEMINÁRIOS/PUBLICAÇÕES/PARTICIPAÇÃO EM COMPETIÇÕES</v>
      </c>
      <c r="I83" t="s">
        <v>1661</v>
      </c>
      <c r="J83" t="s">
        <v>1664</v>
      </c>
      <c r="K83" t="s">
        <v>1665</v>
      </c>
      <c r="L83" t="s">
        <v>326</v>
      </c>
      <c r="M83" t="s">
        <v>1666</v>
      </c>
      <c r="N83" t="s">
        <v>177</v>
      </c>
      <c r="O83" t="s">
        <v>178</v>
      </c>
      <c r="P83" t="s">
        <v>288</v>
      </c>
      <c r="Q83" t="s">
        <v>179</v>
      </c>
      <c r="R83" t="s">
        <v>176</v>
      </c>
      <c r="S83" t="s">
        <v>120</v>
      </c>
      <c r="T83" t="s">
        <v>174</v>
      </c>
      <c r="U83" t="s">
        <v>119</v>
      </c>
      <c r="V83" t="s">
        <v>721</v>
      </c>
      <c r="W83" t="s">
        <v>631</v>
      </c>
      <c r="X83" s="51" t="str">
        <f t="shared" si="2"/>
        <v>3</v>
      </c>
      <c r="Y83" s="51" t="str">
        <f>IF(T83="","",IF(AND(T83&lt;&gt;'Tabelas auxiliares'!$B$236,T83&lt;&gt;'Tabelas auxiliares'!$B$237,T83&lt;&gt;'Tabelas auxiliares'!$C$236,T83&lt;&gt;'Tabelas auxiliares'!$C$237,T83&lt;&gt;'Tabelas auxiliares'!$D$236),"FOLHA DE PESSOAL",IF(X83='Tabelas auxiliares'!$A$237,"CUSTEIO",IF(X83='Tabelas auxiliares'!$A$236,"INVESTIMENTO","ERRO - VERIFICAR"))))</f>
        <v>CUSTEIO</v>
      </c>
      <c r="Z83" s="64">
        <f t="shared" si="3"/>
        <v>2100</v>
      </c>
      <c r="AC83" s="44">
        <v>2100</v>
      </c>
      <c r="AD83" s="73" t="s">
        <v>909</v>
      </c>
      <c r="AE83" s="73" t="s">
        <v>910</v>
      </c>
      <c r="AF83" s="73" t="s">
        <v>177</v>
      </c>
      <c r="AG83" s="73" t="s">
        <v>178</v>
      </c>
      <c r="AH83" s="73" t="s">
        <v>288</v>
      </c>
      <c r="AI83" s="73" t="s">
        <v>179</v>
      </c>
      <c r="AJ83" s="73" t="s">
        <v>176</v>
      </c>
      <c r="AK83" s="73" t="s">
        <v>120</v>
      </c>
      <c r="AL83" s="73" t="s">
        <v>174</v>
      </c>
      <c r="AM83" s="73" t="s">
        <v>119</v>
      </c>
      <c r="AN83" s="73" t="s">
        <v>813</v>
      </c>
      <c r="AO83" s="73" t="s">
        <v>700</v>
      </c>
    </row>
    <row r="84" spans="1:41" x14ac:dyDescent="0.25">
      <c r="A84" t="s">
        <v>1099</v>
      </c>
      <c r="B84" t="s">
        <v>462</v>
      </c>
      <c r="C84" t="s">
        <v>1108</v>
      </c>
      <c r="D84" t="s">
        <v>53</v>
      </c>
      <c r="E84" t="s">
        <v>117</v>
      </c>
      <c r="F84" s="51" t="str">
        <f>IFERROR(VLOOKUP(D84,'Tabelas auxiliares'!$A$3:$B$61,2,FALSE),"")</f>
        <v>PROGRAD - PRÓ-REITORIA DE GRADUAÇÃO</v>
      </c>
      <c r="G84" s="51" t="str">
        <f>IFERROR(VLOOKUP($B84,'Tabelas auxiliares'!$A$65:$C$102,2,FALSE),"")</f>
        <v>Auxílio eventos - discentes</v>
      </c>
      <c r="H84" s="51" t="str">
        <f>IFERROR(VLOOKUP($B84,'Tabelas auxiliares'!$A$65:$C$102,3,FALSE),"")</f>
        <v>DISCENTES: AUXÍLIO EVENTOS/CONGRESSOS/SEMINÁRIOS/PUBLICAÇÕES/PARTICIPAÇÃO EM COMPETIÇÕES</v>
      </c>
      <c r="I84" t="s">
        <v>1667</v>
      </c>
      <c r="J84" t="s">
        <v>1668</v>
      </c>
      <c r="K84" t="s">
        <v>1669</v>
      </c>
      <c r="L84" t="s">
        <v>325</v>
      </c>
      <c r="M84" t="s">
        <v>1670</v>
      </c>
      <c r="N84" t="s">
        <v>177</v>
      </c>
      <c r="O84" t="s">
        <v>178</v>
      </c>
      <c r="P84" t="s">
        <v>288</v>
      </c>
      <c r="Q84" t="s">
        <v>179</v>
      </c>
      <c r="R84" t="s">
        <v>176</v>
      </c>
      <c r="S84" t="s">
        <v>120</v>
      </c>
      <c r="T84" t="s">
        <v>174</v>
      </c>
      <c r="U84" t="s">
        <v>119</v>
      </c>
      <c r="V84" t="s">
        <v>721</v>
      </c>
      <c r="W84" t="s">
        <v>631</v>
      </c>
      <c r="X84" s="51" t="str">
        <f t="shared" si="2"/>
        <v>3</v>
      </c>
      <c r="Y84" s="51" t="str">
        <f>IF(T84="","",IF(AND(T84&lt;&gt;'Tabelas auxiliares'!$B$236,T84&lt;&gt;'Tabelas auxiliares'!$B$237,T84&lt;&gt;'Tabelas auxiliares'!$C$236,T84&lt;&gt;'Tabelas auxiliares'!$C$237,T84&lt;&gt;'Tabelas auxiliares'!$D$236),"FOLHA DE PESSOAL",IF(X84='Tabelas auxiliares'!$A$237,"CUSTEIO",IF(X84='Tabelas auxiliares'!$A$236,"INVESTIMENTO","ERRO - VERIFICAR"))))</f>
        <v>CUSTEIO</v>
      </c>
      <c r="Z84" s="64">
        <f t="shared" si="3"/>
        <v>622</v>
      </c>
      <c r="AC84" s="44">
        <v>622</v>
      </c>
      <c r="AD84" s="73" t="s">
        <v>1043</v>
      </c>
      <c r="AE84" s="73" t="s">
        <v>338</v>
      </c>
      <c r="AF84" s="73" t="s">
        <v>177</v>
      </c>
      <c r="AG84" s="73" t="s">
        <v>178</v>
      </c>
      <c r="AH84" s="73" t="s">
        <v>288</v>
      </c>
      <c r="AI84" s="73" t="s">
        <v>179</v>
      </c>
      <c r="AJ84" s="73" t="s">
        <v>176</v>
      </c>
      <c r="AK84" s="73" t="s">
        <v>120</v>
      </c>
      <c r="AL84" s="73" t="s">
        <v>174</v>
      </c>
      <c r="AM84" s="73" t="s">
        <v>119</v>
      </c>
      <c r="AN84" s="73" t="s">
        <v>814</v>
      </c>
      <c r="AO84" s="73" t="s">
        <v>701</v>
      </c>
    </row>
    <row r="85" spans="1:41" x14ac:dyDescent="0.25">
      <c r="A85" t="s">
        <v>1099</v>
      </c>
      <c r="B85" t="s">
        <v>462</v>
      </c>
      <c r="C85" t="s">
        <v>1108</v>
      </c>
      <c r="D85" t="s">
        <v>53</v>
      </c>
      <c r="E85" t="s">
        <v>117</v>
      </c>
      <c r="F85" s="51" t="str">
        <f>IFERROR(VLOOKUP(D85,'Tabelas auxiliares'!$A$3:$B$61,2,FALSE),"")</f>
        <v>PROGRAD - PRÓ-REITORIA DE GRADUAÇÃO</v>
      </c>
      <c r="G85" s="51" t="str">
        <f>IFERROR(VLOOKUP($B85,'Tabelas auxiliares'!$A$65:$C$102,2,FALSE),"")</f>
        <v>Auxílio eventos - discentes</v>
      </c>
      <c r="H85" s="51" t="str">
        <f>IFERROR(VLOOKUP($B85,'Tabelas auxiliares'!$A$65:$C$102,3,FALSE),"")</f>
        <v>DISCENTES: AUXÍLIO EVENTOS/CONGRESSOS/SEMINÁRIOS/PUBLICAÇÕES/PARTICIPAÇÃO EM COMPETIÇÕES</v>
      </c>
      <c r="I85" t="s">
        <v>1280</v>
      </c>
      <c r="J85" t="s">
        <v>1671</v>
      </c>
      <c r="K85" t="s">
        <v>1672</v>
      </c>
      <c r="L85" t="s">
        <v>325</v>
      </c>
      <c r="M85" t="s">
        <v>1673</v>
      </c>
      <c r="N85" t="s">
        <v>177</v>
      </c>
      <c r="O85" t="s">
        <v>178</v>
      </c>
      <c r="P85" t="s">
        <v>288</v>
      </c>
      <c r="Q85" t="s">
        <v>179</v>
      </c>
      <c r="R85" t="s">
        <v>176</v>
      </c>
      <c r="S85" t="s">
        <v>120</v>
      </c>
      <c r="T85" t="s">
        <v>174</v>
      </c>
      <c r="U85" t="s">
        <v>119</v>
      </c>
      <c r="V85" t="s">
        <v>721</v>
      </c>
      <c r="W85" t="s">
        <v>631</v>
      </c>
      <c r="X85" s="51" t="str">
        <f t="shared" si="2"/>
        <v>3</v>
      </c>
      <c r="Y85" s="51" t="str">
        <f>IF(T85="","",IF(AND(T85&lt;&gt;'Tabelas auxiliares'!$B$236,T85&lt;&gt;'Tabelas auxiliares'!$B$237,T85&lt;&gt;'Tabelas auxiliares'!$C$236,T85&lt;&gt;'Tabelas auxiliares'!$C$237,T85&lt;&gt;'Tabelas auxiliares'!$D$236),"FOLHA DE PESSOAL",IF(X85='Tabelas auxiliares'!$A$237,"CUSTEIO",IF(X85='Tabelas auxiliares'!$A$236,"INVESTIMENTO","ERRO - VERIFICAR"))))</f>
        <v>CUSTEIO</v>
      </c>
      <c r="Z85" s="64">
        <f t="shared" si="3"/>
        <v>630</v>
      </c>
      <c r="AC85" s="44">
        <v>630</v>
      </c>
      <c r="AD85" s="73" t="s">
        <v>911</v>
      </c>
      <c r="AE85" s="73" t="s">
        <v>912</v>
      </c>
      <c r="AF85" s="73" t="s">
        <v>339</v>
      </c>
      <c r="AG85" s="73" t="s">
        <v>178</v>
      </c>
      <c r="AH85" s="73" t="s">
        <v>340</v>
      </c>
      <c r="AI85" s="73" t="s">
        <v>179</v>
      </c>
      <c r="AJ85" s="73" t="s">
        <v>176</v>
      </c>
      <c r="AK85" s="73" t="s">
        <v>120</v>
      </c>
      <c r="AL85" s="73" t="s">
        <v>174</v>
      </c>
      <c r="AM85" s="73" t="s">
        <v>816</v>
      </c>
      <c r="AN85" s="73" t="s">
        <v>727</v>
      </c>
      <c r="AO85" s="73" t="s">
        <v>637</v>
      </c>
    </row>
    <row r="86" spans="1:41" x14ac:dyDescent="0.25">
      <c r="A86" t="s">
        <v>1099</v>
      </c>
      <c r="B86" t="s">
        <v>462</v>
      </c>
      <c r="C86" t="s">
        <v>1108</v>
      </c>
      <c r="D86" t="s">
        <v>53</v>
      </c>
      <c r="E86" t="s">
        <v>117</v>
      </c>
      <c r="F86" s="51" t="str">
        <f>IFERROR(VLOOKUP(D86,'Tabelas auxiliares'!$A$3:$B$61,2,FALSE),"")</f>
        <v>PROGRAD - PRÓ-REITORIA DE GRADUAÇÃO</v>
      </c>
      <c r="G86" s="51" t="str">
        <f>IFERROR(VLOOKUP($B86,'Tabelas auxiliares'!$A$65:$C$102,2,FALSE),"")</f>
        <v>Auxílio eventos - discentes</v>
      </c>
      <c r="H86" s="51" t="str">
        <f>IFERROR(VLOOKUP($B86,'Tabelas auxiliares'!$A$65:$C$102,3,FALSE),"")</f>
        <v>DISCENTES: AUXÍLIO EVENTOS/CONGRESSOS/SEMINÁRIOS/PUBLICAÇÕES/PARTICIPAÇÃO EM COMPETIÇÕES</v>
      </c>
      <c r="I86" t="s">
        <v>1280</v>
      </c>
      <c r="J86" t="s">
        <v>1674</v>
      </c>
      <c r="K86" t="s">
        <v>1675</v>
      </c>
      <c r="L86" t="s">
        <v>325</v>
      </c>
      <c r="M86" t="s">
        <v>1676</v>
      </c>
      <c r="N86" t="s">
        <v>177</v>
      </c>
      <c r="O86" t="s">
        <v>178</v>
      </c>
      <c r="P86" t="s">
        <v>288</v>
      </c>
      <c r="Q86" t="s">
        <v>179</v>
      </c>
      <c r="R86" t="s">
        <v>176</v>
      </c>
      <c r="S86" t="s">
        <v>120</v>
      </c>
      <c r="T86" t="s">
        <v>174</v>
      </c>
      <c r="U86" t="s">
        <v>119</v>
      </c>
      <c r="V86" t="s">
        <v>721</v>
      </c>
      <c r="W86" t="s">
        <v>631</v>
      </c>
      <c r="X86" s="51" t="str">
        <f t="shared" si="2"/>
        <v>3</v>
      </c>
      <c r="Y86" s="51" t="str">
        <f>IF(T86="","",IF(AND(T86&lt;&gt;'Tabelas auxiliares'!$B$236,T86&lt;&gt;'Tabelas auxiliares'!$B$237,T86&lt;&gt;'Tabelas auxiliares'!$C$236,T86&lt;&gt;'Tabelas auxiliares'!$C$237,T86&lt;&gt;'Tabelas auxiliares'!$D$236),"FOLHA DE PESSOAL",IF(X86='Tabelas auxiliares'!$A$237,"CUSTEIO",IF(X86='Tabelas auxiliares'!$A$236,"INVESTIMENTO","ERRO - VERIFICAR"))))</f>
        <v>CUSTEIO</v>
      </c>
      <c r="Z86" s="64">
        <f t="shared" si="3"/>
        <v>630</v>
      </c>
      <c r="AC86" s="44">
        <v>630</v>
      </c>
      <c r="AD86" s="73" t="s">
        <v>870</v>
      </c>
      <c r="AE86" s="73" t="s">
        <v>1012</v>
      </c>
      <c r="AF86" s="73" t="s">
        <v>339</v>
      </c>
      <c r="AG86" s="73" t="s">
        <v>178</v>
      </c>
      <c r="AH86" s="73" t="s">
        <v>340</v>
      </c>
      <c r="AI86" s="73" t="s">
        <v>179</v>
      </c>
      <c r="AJ86" s="73" t="s">
        <v>176</v>
      </c>
      <c r="AK86" s="73" t="s">
        <v>120</v>
      </c>
      <c r="AL86" s="73" t="s">
        <v>174</v>
      </c>
      <c r="AM86" s="73" t="s">
        <v>816</v>
      </c>
      <c r="AN86" s="73" t="s">
        <v>727</v>
      </c>
      <c r="AO86" s="73" t="s">
        <v>637</v>
      </c>
    </row>
    <row r="87" spans="1:41" x14ac:dyDescent="0.25">
      <c r="A87" t="s">
        <v>1099</v>
      </c>
      <c r="B87" t="s">
        <v>462</v>
      </c>
      <c r="C87" t="s">
        <v>1108</v>
      </c>
      <c r="D87" t="s">
        <v>53</v>
      </c>
      <c r="E87" t="s">
        <v>117</v>
      </c>
      <c r="F87" s="51" t="str">
        <f>IFERROR(VLOOKUP(D87,'Tabelas auxiliares'!$A$3:$B$61,2,FALSE),"")</f>
        <v>PROGRAD - PRÓ-REITORIA DE GRADUAÇÃO</v>
      </c>
      <c r="G87" s="51" t="str">
        <f>IFERROR(VLOOKUP($B87,'Tabelas auxiliares'!$A$65:$C$102,2,FALSE),"")</f>
        <v>Auxílio eventos - discentes</v>
      </c>
      <c r="H87" s="51" t="str">
        <f>IFERROR(VLOOKUP($B87,'Tabelas auxiliares'!$A$65:$C$102,3,FALSE),"")</f>
        <v>DISCENTES: AUXÍLIO EVENTOS/CONGRESSOS/SEMINÁRIOS/PUBLICAÇÕES/PARTICIPAÇÃO EM COMPETIÇÕES</v>
      </c>
      <c r="I87" t="s">
        <v>1280</v>
      </c>
      <c r="J87" t="s">
        <v>1090</v>
      </c>
      <c r="K87" t="s">
        <v>1677</v>
      </c>
      <c r="L87" t="s">
        <v>325</v>
      </c>
      <c r="M87" t="s">
        <v>1678</v>
      </c>
      <c r="N87" t="s">
        <v>177</v>
      </c>
      <c r="O87" t="s">
        <v>178</v>
      </c>
      <c r="P87" t="s">
        <v>288</v>
      </c>
      <c r="Q87" t="s">
        <v>179</v>
      </c>
      <c r="R87" t="s">
        <v>176</v>
      </c>
      <c r="S87" t="s">
        <v>120</v>
      </c>
      <c r="T87" t="s">
        <v>174</v>
      </c>
      <c r="U87" t="s">
        <v>119</v>
      </c>
      <c r="V87" t="s">
        <v>721</v>
      </c>
      <c r="W87" t="s">
        <v>631</v>
      </c>
      <c r="X87" s="51" t="str">
        <f t="shared" si="2"/>
        <v>3</v>
      </c>
      <c r="Y87" s="51" t="str">
        <f>IF(T87="","",IF(AND(T87&lt;&gt;'Tabelas auxiliares'!$B$236,T87&lt;&gt;'Tabelas auxiliares'!$B$237,T87&lt;&gt;'Tabelas auxiliares'!$C$236,T87&lt;&gt;'Tabelas auxiliares'!$C$237,T87&lt;&gt;'Tabelas auxiliares'!$D$236),"FOLHA DE PESSOAL",IF(X87='Tabelas auxiliares'!$A$237,"CUSTEIO",IF(X87='Tabelas auxiliares'!$A$236,"INVESTIMENTO","ERRO - VERIFICAR"))))</f>
        <v>CUSTEIO</v>
      </c>
      <c r="Z87" s="64">
        <f t="shared" si="3"/>
        <v>311.36</v>
      </c>
      <c r="AC87" s="44">
        <v>311.36</v>
      </c>
      <c r="AD87" s="73" t="s">
        <v>198</v>
      </c>
      <c r="AE87" s="73" t="s">
        <v>199</v>
      </c>
      <c r="AF87" s="73" t="s">
        <v>177</v>
      </c>
      <c r="AG87" s="73" t="s">
        <v>178</v>
      </c>
      <c r="AH87" s="73" t="s">
        <v>288</v>
      </c>
      <c r="AI87" s="73" t="s">
        <v>179</v>
      </c>
      <c r="AJ87" s="73" t="s">
        <v>176</v>
      </c>
      <c r="AK87" s="73" t="s">
        <v>120</v>
      </c>
      <c r="AL87" s="73" t="s">
        <v>174</v>
      </c>
      <c r="AM87" s="73" t="s">
        <v>119</v>
      </c>
      <c r="AN87" s="73" t="s">
        <v>733</v>
      </c>
      <c r="AO87" s="73" t="s">
        <v>643</v>
      </c>
    </row>
    <row r="88" spans="1:41" x14ac:dyDescent="0.25">
      <c r="A88" t="s">
        <v>1099</v>
      </c>
      <c r="B88" t="s">
        <v>462</v>
      </c>
      <c r="C88" t="s">
        <v>1108</v>
      </c>
      <c r="D88" t="s">
        <v>53</v>
      </c>
      <c r="E88" t="s">
        <v>117</v>
      </c>
      <c r="F88" s="51" t="str">
        <f>IFERROR(VLOOKUP(D88,'Tabelas auxiliares'!$A$3:$B$61,2,FALSE),"")</f>
        <v>PROGRAD - PRÓ-REITORIA DE GRADUAÇÃO</v>
      </c>
      <c r="G88" s="51" t="str">
        <f>IFERROR(VLOOKUP($B88,'Tabelas auxiliares'!$A$65:$C$102,2,FALSE),"")</f>
        <v>Auxílio eventos - discentes</v>
      </c>
      <c r="H88" s="51" t="str">
        <f>IFERROR(VLOOKUP($B88,'Tabelas auxiliares'!$A$65:$C$102,3,FALSE),"")</f>
        <v>DISCENTES: AUXÍLIO EVENTOS/CONGRESSOS/SEMINÁRIOS/PUBLICAÇÕES/PARTICIPAÇÃO EM COMPETIÇÕES</v>
      </c>
      <c r="I88" t="s">
        <v>1679</v>
      </c>
      <c r="J88" t="s">
        <v>1680</v>
      </c>
      <c r="K88" t="s">
        <v>1681</v>
      </c>
      <c r="L88" t="s">
        <v>1682</v>
      </c>
      <c r="M88" t="s">
        <v>1683</v>
      </c>
      <c r="N88" t="s">
        <v>177</v>
      </c>
      <c r="O88" t="s">
        <v>178</v>
      </c>
      <c r="P88" t="s">
        <v>288</v>
      </c>
      <c r="Q88" t="s">
        <v>179</v>
      </c>
      <c r="R88" t="s">
        <v>176</v>
      </c>
      <c r="S88" t="s">
        <v>120</v>
      </c>
      <c r="T88" t="s">
        <v>174</v>
      </c>
      <c r="U88" t="s">
        <v>119</v>
      </c>
      <c r="V88" t="s">
        <v>721</v>
      </c>
      <c r="W88" t="s">
        <v>631</v>
      </c>
      <c r="X88" s="51" t="str">
        <f t="shared" si="2"/>
        <v>3</v>
      </c>
      <c r="Y88" s="51" t="str">
        <f>IF(T88="","",IF(AND(T88&lt;&gt;'Tabelas auxiliares'!$B$236,T88&lt;&gt;'Tabelas auxiliares'!$B$237,T88&lt;&gt;'Tabelas auxiliares'!$C$236,T88&lt;&gt;'Tabelas auxiliares'!$C$237,T88&lt;&gt;'Tabelas auxiliares'!$D$236),"FOLHA DE PESSOAL",IF(X88='Tabelas auxiliares'!$A$237,"CUSTEIO",IF(X88='Tabelas auxiliares'!$A$236,"INVESTIMENTO","ERRO - VERIFICAR"))))</f>
        <v>CUSTEIO</v>
      </c>
      <c r="Z88" s="64">
        <f t="shared" si="3"/>
        <v>1500</v>
      </c>
      <c r="AC88" s="44">
        <v>1500</v>
      </c>
      <c r="AD88" s="73" t="s">
        <v>200</v>
      </c>
      <c r="AE88" s="73" t="s">
        <v>176</v>
      </c>
      <c r="AF88" s="73" t="s">
        <v>177</v>
      </c>
      <c r="AG88" s="73" t="s">
        <v>178</v>
      </c>
      <c r="AH88" s="73" t="s">
        <v>288</v>
      </c>
      <c r="AI88" s="73" t="s">
        <v>179</v>
      </c>
      <c r="AJ88" s="73" t="s">
        <v>176</v>
      </c>
      <c r="AK88" s="73" t="s">
        <v>120</v>
      </c>
      <c r="AL88" s="73" t="s">
        <v>174</v>
      </c>
      <c r="AM88" s="73" t="s">
        <v>119</v>
      </c>
      <c r="AN88" s="73" t="s">
        <v>734</v>
      </c>
      <c r="AO88" s="73" t="s">
        <v>644</v>
      </c>
    </row>
    <row r="89" spans="1:41" x14ac:dyDescent="0.25">
      <c r="A89" t="s">
        <v>1099</v>
      </c>
      <c r="B89" t="s">
        <v>462</v>
      </c>
      <c r="C89" t="s">
        <v>1108</v>
      </c>
      <c r="D89" t="s">
        <v>53</v>
      </c>
      <c r="E89" t="s">
        <v>117</v>
      </c>
      <c r="F89" s="51" t="str">
        <f>IFERROR(VLOOKUP(D89,'Tabelas auxiliares'!$A$3:$B$61,2,FALSE),"")</f>
        <v>PROGRAD - PRÓ-REITORIA DE GRADUAÇÃO</v>
      </c>
      <c r="G89" s="51" t="str">
        <f>IFERROR(VLOOKUP($B89,'Tabelas auxiliares'!$A$65:$C$102,2,FALSE),"")</f>
        <v>Auxílio eventos - discentes</v>
      </c>
      <c r="H89" s="51" t="str">
        <f>IFERROR(VLOOKUP($B89,'Tabelas auxiliares'!$A$65:$C$102,3,FALSE),"")</f>
        <v>DISCENTES: AUXÍLIO EVENTOS/CONGRESSOS/SEMINÁRIOS/PUBLICAÇÕES/PARTICIPAÇÃO EM COMPETIÇÕES</v>
      </c>
      <c r="I89" t="s">
        <v>1684</v>
      </c>
      <c r="J89" t="s">
        <v>1685</v>
      </c>
      <c r="K89" t="s">
        <v>1686</v>
      </c>
      <c r="L89" t="s">
        <v>1687</v>
      </c>
      <c r="M89" t="s">
        <v>1688</v>
      </c>
      <c r="N89" t="s">
        <v>177</v>
      </c>
      <c r="O89" t="s">
        <v>178</v>
      </c>
      <c r="P89" t="s">
        <v>288</v>
      </c>
      <c r="Q89" t="s">
        <v>179</v>
      </c>
      <c r="R89" t="s">
        <v>176</v>
      </c>
      <c r="S89" t="s">
        <v>120</v>
      </c>
      <c r="T89" t="s">
        <v>174</v>
      </c>
      <c r="U89" t="s">
        <v>119</v>
      </c>
      <c r="V89" t="s">
        <v>721</v>
      </c>
      <c r="W89" t="s">
        <v>631</v>
      </c>
      <c r="X89" s="51" t="str">
        <f t="shared" si="2"/>
        <v>3</v>
      </c>
      <c r="Y89" s="51" t="str">
        <f>IF(T89="","",IF(AND(T89&lt;&gt;'Tabelas auxiliares'!$B$236,T89&lt;&gt;'Tabelas auxiliares'!$B$237,T89&lt;&gt;'Tabelas auxiliares'!$C$236,T89&lt;&gt;'Tabelas auxiliares'!$C$237,T89&lt;&gt;'Tabelas auxiliares'!$D$236),"FOLHA DE PESSOAL",IF(X89='Tabelas auxiliares'!$A$237,"CUSTEIO",IF(X89='Tabelas auxiliares'!$A$236,"INVESTIMENTO","ERRO - VERIFICAR"))))</f>
        <v>CUSTEIO</v>
      </c>
      <c r="Z89" s="64">
        <f t="shared" si="3"/>
        <v>1900</v>
      </c>
      <c r="AC89" s="44">
        <v>1900</v>
      </c>
      <c r="AD89" s="73" t="s">
        <v>201</v>
      </c>
      <c r="AE89" s="73" t="s">
        <v>202</v>
      </c>
      <c r="AF89" s="73" t="s">
        <v>203</v>
      </c>
      <c r="AG89" s="73" t="s">
        <v>178</v>
      </c>
      <c r="AH89" s="73" t="s">
        <v>204</v>
      </c>
      <c r="AI89" s="73" t="s">
        <v>179</v>
      </c>
      <c r="AJ89" s="73" t="s">
        <v>176</v>
      </c>
      <c r="AK89" s="73" t="s">
        <v>120</v>
      </c>
      <c r="AL89" s="73" t="s">
        <v>174</v>
      </c>
      <c r="AM89" s="73" t="s">
        <v>121</v>
      </c>
      <c r="AN89" s="73" t="s">
        <v>735</v>
      </c>
      <c r="AO89" s="73" t="s">
        <v>913</v>
      </c>
    </row>
    <row r="90" spans="1:41" x14ac:dyDescent="0.25">
      <c r="A90" t="s">
        <v>1099</v>
      </c>
      <c r="B90" t="s">
        <v>462</v>
      </c>
      <c r="C90" t="s">
        <v>1108</v>
      </c>
      <c r="D90" t="s">
        <v>53</v>
      </c>
      <c r="E90" t="s">
        <v>117</v>
      </c>
      <c r="F90" s="51" t="str">
        <f>IFERROR(VLOOKUP(D90,'Tabelas auxiliares'!$A$3:$B$61,2,FALSE),"")</f>
        <v>PROGRAD - PRÓ-REITORIA DE GRADUAÇÃO</v>
      </c>
      <c r="G90" s="51" t="str">
        <f>IFERROR(VLOOKUP($B90,'Tabelas auxiliares'!$A$65:$C$102,2,FALSE),"")</f>
        <v>Auxílio eventos - discentes</v>
      </c>
      <c r="H90" s="51" t="str">
        <f>IFERROR(VLOOKUP($B90,'Tabelas auxiliares'!$A$65:$C$102,3,FALSE),"")</f>
        <v>DISCENTES: AUXÍLIO EVENTOS/CONGRESSOS/SEMINÁRIOS/PUBLICAÇÕES/PARTICIPAÇÃO EM COMPETIÇÕES</v>
      </c>
      <c r="I90" t="s">
        <v>1684</v>
      </c>
      <c r="J90" t="s">
        <v>1689</v>
      </c>
      <c r="K90" t="s">
        <v>1690</v>
      </c>
      <c r="L90" t="s">
        <v>1691</v>
      </c>
      <c r="M90" t="s">
        <v>1692</v>
      </c>
      <c r="N90" t="s">
        <v>177</v>
      </c>
      <c r="O90" t="s">
        <v>178</v>
      </c>
      <c r="P90" t="s">
        <v>288</v>
      </c>
      <c r="Q90" t="s">
        <v>179</v>
      </c>
      <c r="R90" t="s">
        <v>176</v>
      </c>
      <c r="S90" t="s">
        <v>120</v>
      </c>
      <c r="T90" t="s">
        <v>174</v>
      </c>
      <c r="U90" t="s">
        <v>119</v>
      </c>
      <c r="V90" t="s">
        <v>721</v>
      </c>
      <c r="W90" t="s">
        <v>631</v>
      </c>
      <c r="X90" s="51" t="str">
        <f t="shared" si="2"/>
        <v>3</v>
      </c>
      <c r="Y90" s="51" t="str">
        <f>IF(T90="","",IF(AND(T90&lt;&gt;'Tabelas auxiliares'!$B$236,T90&lt;&gt;'Tabelas auxiliares'!$B$237,T90&lt;&gt;'Tabelas auxiliares'!$C$236,T90&lt;&gt;'Tabelas auxiliares'!$C$237,T90&lt;&gt;'Tabelas auxiliares'!$D$236),"FOLHA DE PESSOAL",IF(X90='Tabelas auxiliares'!$A$237,"CUSTEIO",IF(X90='Tabelas auxiliares'!$A$236,"INVESTIMENTO","ERRO - VERIFICAR"))))</f>
        <v>CUSTEIO</v>
      </c>
      <c r="Z90" s="64">
        <f t="shared" si="3"/>
        <v>1900</v>
      </c>
      <c r="AC90" s="44">
        <v>1900</v>
      </c>
      <c r="AD90" s="73" t="s">
        <v>205</v>
      </c>
      <c r="AE90" s="73" t="s">
        <v>206</v>
      </c>
      <c r="AF90" s="73" t="s">
        <v>203</v>
      </c>
      <c r="AG90" s="73" t="s">
        <v>178</v>
      </c>
      <c r="AH90" s="73" t="s">
        <v>204</v>
      </c>
      <c r="AI90" s="73" t="s">
        <v>179</v>
      </c>
      <c r="AJ90" s="73" t="s">
        <v>176</v>
      </c>
      <c r="AK90" s="73" t="s">
        <v>120</v>
      </c>
      <c r="AL90" s="73" t="s">
        <v>174</v>
      </c>
      <c r="AM90" s="73" t="s">
        <v>121</v>
      </c>
      <c r="AN90" s="73" t="s">
        <v>736</v>
      </c>
      <c r="AO90" s="73" t="s">
        <v>645</v>
      </c>
    </row>
    <row r="91" spans="1:41" x14ac:dyDescent="0.25">
      <c r="A91" t="s">
        <v>1099</v>
      </c>
      <c r="B91" t="s">
        <v>462</v>
      </c>
      <c r="C91" t="s">
        <v>1108</v>
      </c>
      <c r="D91" t="s">
        <v>53</v>
      </c>
      <c r="E91" t="s">
        <v>117</v>
      </c>
      <c r="F91" s="51" t="str">
        <f>IFERROR(VLOOKUP(D91,'Tabelas auxiliares'!$A$3:$B$61,2,FALSE),"")</f>
        <v>PROGRAD - PRÓ-REITORIA DE GRADUAÇÃO</v>
      </c>
      <c r="G91" s="51" t="str">
        <f>IFERROR(VLOOKUP($B91,'Tabelas auxiliares'!$A$65:$C$102,2,FALSE),"")</f>
        <v>Auxílio eventos - discentes</v>
      </c>
      <c r="H91" s="51" t="str">
        <f>IFERROR(VLOOKUP($B91,'Tabelas auxiliares'!$A$65:$C$102,3,FALSE),"")</f>
        <v>DISCENTES: AUXÍLIO EVENTOS/CONGRESSOS/SEMINÁRIOS/PUBLICAÇÕES/PARTICIPAÇÃO EM COMPETIÇÕES</v>
      </c>
      <c r="I91" t="s">
        <v>1684</v>
      </c>
      <c r="J91" t="s">
        <v>1693</v>
      </c>
      <c r="K91" t="s">
        <v>1694</v>
      </c>
      <c r="L91" t="s">
        <v>1695</v>
      </c>
      <c r="M91" t="s">
        <v>1696</v>
      </c>
      <c r="N91" t="s">
        <v>177</v>
      </c>
      <c r="O91" t="s">
        <v>178</v>
      </c>
      <c r="P91" t="s">
        <v>288</v>
      </c>
      <c r="Q91" t="s">
        <v>179</v>
      </c>
      <c r="R91" t="s">
        <v>176</v>
      </c>
      <c r="S91" t="s">
        <v>120</v>
      </c>
      <c r="T91" t="s">
        <v>174</v>
      </c>
      <c r="U91" t="s">
        <v>119</v>
      </c>
      <c r="V91" t="s">
        <v>721</v>
      </c>
      <c r="W91" t="s">
        <v>631</v>
      </c>
      <c r="X91" s="51" t="str">
        <f t="shared" si="2"/>
        <v>3</v>
      </c>
      <c r="Y91" s="51" t="str">
        <f>IF(T91="","",IF(AND(T91&lt;&gt;'Tabelas auxiliares'!$B$236,T91&lt;&gt;'Tabelas auxiliares'!$B$237,T91&lt;&gt;'Tabelas auxiliares'!$C$236,T91&lt;&gt;'Tabelas auxiliares'!$C$237,T91&lt;&gt;'Tabelas auxiliares'!$D$236),"FOLHA DE PESSOAL",IF(X91='Tabelas auxiliares'!$A$237,"CUSTEIO",IF(X91='Tabelas auxiliares'!$A$236,"INVESTIMENTO","ERRO - VERIFICAR"))))</f>
        <v>CUSTEIO</v>
      </c>
      <c r="Z91" s="64">
        <f t="shared" si="3"/>
        <v>1900</v>
      </c>
      <c r="AC91" s="44">
        <v>1900</v>
      </c>
      <c r="AD91" s="73" t="s">
        <v>1044</v>
      </c>
      <c r="AE91" s="73" t="s">
        <v>1045</v>
      </c>
      <c r="AF91" s="73" t="s">
        <v>203</v>
      </c>
      <c r="AG91" s="73" t="s">
        <v>178</v>
      </c>
      <c r="AH91" s="73" t="s">
        <v>204</v>
      </c>
      <c r="AI91" s="73" t="s">
        <v>179</v>
      </c>
      <c r="AJ91" s="73" t="s">
        <v>176</v>
      </c>
      <c r="AK91" s="73" t="s">
        <v>120</v>
      </c>
      <c r="AL91" s="73" t="s">
        <v>174</v>
      </c>
      <c r="AM91" s="73" t="s">
        <v>121</v>
      </c>
      <c r="AN91" s="73" t="s">
        <v>817</v>
      </c>
      <c r="AO91" s="73" t="s">
        <v>703</v>
      </c>
    </row>
    <row r="92" spans="1:41" x14ac:dyDescent="0.25">
      <c r="A92" t="s">
        <v>1099</v>
      </c>
      <c r="B92" t="s">
        <v>462</v>
      </c>
      <c r="C92" t="s">
        <v>1108</v>
      </c>
      <c r="D92" t="s">
        <v>53</v>
      </c>
      <c r="E92" t="s">
        <v>117</v>
      </c>
      <c r="F92" s="51" t="str">
        <f>IFERROR(VLOOKUP(D92,'Tabelas auxiliares'!$A$3:$B$61,2,FALSE),"")</f>
        <v>PROGRAD - PRÓ-REITORIA DE GRADUAÇÃO</v>
      </c>
      <c r="G92" s="51" t="str">
        <f>IFERROR(VLOOKUP($B92,'Tabelas auxiliares'!$A$65:$C$102,2,FALSE),"")</f>
        <v>Auxílio eventos - discentes</v>
      </c>
      <c r="H92" s="51" t="str">
        <f>IFERROR(VLOOKUP($B92,'Tabelas auxiliares'!$A$65:$C$102,3,FALSE),"")</f>
        <v>DISCENTES: AUXÍLIO EVENTOS/CONGRESSOS/SEMINÁRIOS/PUBLICAÇÕES/PARTICIPAÇÃO EM COMPETIÇÕES</v>
      </c>
      <c r="I92" t="s">
        <v>1254</v>
      </c>
      <c r="J92" t="s">
        <v>1697</v>
      </c>
      <c r="K92" t="s">
        <v>1698</v>
      </c>
      <c r="L92" t="s">
        <v>1699</v>
      </c>
      <c r="M92" t="s">
        <v>1700</v>
      </c>
      <c r="N92" t="s">
        <v>177</v>
      </c>
      <c r="O92" t="s">
        <v>178</v>
      </c>
      <c r="P92" t="s">
        <v>288</v>
      </c>
      <c r="Q92" t="s">
        <v>179</v>
      </c>
      <c r="R92" t="s">
        <v>176</v>
      </c>
      <c r="S92" t="s">
        <v>120</v>
      </c>
      <c r="T92" t="s">
        <v>174</v>
      </c>
      <c r="U92" t="s">
        <v>119</v>
      </c>
      <c r="V92" t="s">
        <v>721</v>
      </c>
      <c r="W92" t="s">
        <v>631</v>
      </c>
      <c r="X92" s="51" t="str">
        <f t="shared" si="2"/>
        <v>3</v>
      </c>
      <c r="Y92" s="51" t="str">
        <f>IF(T92="","",IF(AND(T92&lt;&gt;'Tabelas auxiliares'!$B$236,T92&lt;&gt;'Tabelas auxiliares'!$B$237,T92&lt;&gt;'Tabelas auxiliares'!$C$236,T92&lt;&gt;'Tabelas auxiliares'!$C$237,T92&lt;&gt;'Tabelas auxiliares'!$D$236),"FOLHA DE PESSOAL",IF(X92='Tabelas auxiliares'!$A$237,"CUSTEIO",IF(X92='Tabelas auxiliares'!$A$236,"INVESTIMENTO","ERRO - VERIFICAR"))))</f>
        <v>CUSTEIO</v>
      </c>
      <c r="Z92" s="64">
        <f t="shared" si="3"/>
        <v>1900</v>
      </c>
      <c r="AC92" s="44">
        <v>1900</v>
      </c>
      <c r="AD92" s="73" t="s">
        <v>1044</v>
      </c>
      <c r="AE92" s="73" t="s">
        <v>1046</v>
      </c>
      <c r="AF92" s="73" t="s">
        <v>203</v>
      </c>
      <c r="AG92" s="73" t="s">
        <v>178</v>
      </c>
      <c r="AH92" s="73" t="s">
        <v>204</v>
      </c>
      <c r="AI92" s="73" t="s">
        <v>179</v>
      </c>
      <c r="AJ92" s="73" t="s">
        <v>176</v>
      </c>
      <c r="AK92" s="73" t="s">
        <v>120</v>
      </c>
      <c r="AL92" s="73" t="s">
        <v>174</v>
      </c>
      <c r="AM92" s="73" t="s">
        <v>121</v>
      </c>
      <c r="AN92" s="73" t="s">
        <v>817</v>
      </c>
      <c r="AO92" s="73" t="s">
        <v>703</v>
      </c>
    </row>
    <row r="93" spans="1:41" x14ac:dyDescent="0.25">
      <c r="A93" t="s">
        <v>1099</v>
      </c>
      <c r="B93" t="s">
        <v>462</v>
      </c>
      <c r="C93" t="s">
        <v>1108</v>
      </c>
      <c r="D93" t="s">
        <v>53</v>
      </c>
      <c r="E93" t="s">
        <v>117</v>
      </c>
      <c r="F93" s="51" t="str">
        <f>IFERROR(VLOOKUP(D93,'Tabelas auxiliares'!$A$3:$B$61,2,FALSE),"")</f>
        <v>PROGRAD - PRÓ-REITORIA DE GRADUAÇÃO</v>
      </c>
      <c r="G93" s="51" t="str">
        <f>IFERROR(VLOOKUP($B93,'Tabelas auxiliares'!$A$65:$C$102,2,FALSE),"")</f>
        <v>Auxílio eventos - discentes</v>
      </c>
      <c r="H93" s="51" t="str">
        <f>IFERROR(VLOOKUP($B93,'Tabelas auxiliares'!$A$65:$C$102,3,FALSE),"")</f>
        <v>DISCENTES: AUXÍLIO EVENTOS/CONGRESSOS/SEMINÁRIOS/PUBLICAÇÕES/PARTICIPAÇÃO EM COMPETIÇÕES</v>
      </c>
      <c r="I93" t="s">
        <v>1254</v>
      </c>
      <c r="J93" t="s">
        <v>1701</v>
      </c>
      <c r="K93" t="s">
        <v>1702</v>
      </c>
      <c r="L93" t="s">
        <v>1703</v>
      </c>
      <c r="M93" t="s">
        <v>1704</v>
      </c>
      <c r="N93" t="s">
        <v>177</v>
      </c>
      <c r="O93" t="s">
        <v>178</v>
      </c>
      <c r="P93" t="s">
        <v>288</v>
      </c>
      <c r="Q93" t="s">
        <v>179</v>
      </c>
      <c r="R93" t="s">
        <v>176</v>
      </c>
      <c r="S93" t="s">
        <v>120</v>
      </c>
      <c r="T93" t="s">
        <v>174</v>
      </c>
      <c r="U93" t="s">
        <v>119</v>
      </c>
      <c r="V93" t="s">
        <v>721</v>
      </c>
      <c r="W93" t="s">
        <v>631</v>
      </c>
      <c r="X93" s="51" t="str">
        <f t="shared" si="2"/>
        <v>3</v>
      </c>
      <c r="Y93" s="51" t="str">
        <f>IF(T93="","",IF(AND(T93&lt;&gt;'Tabelas auxiliares'!$B$236,T93&lt;&gt;'Tabelas auxiliares'!$B$237,T93&lt;&gt;'Tabelas auxiliares'!$C$236,T93&lt;&gt;'Tabelas auxiliares'!$C$237,T93&lt;&gt;'Tabelas auxiliares'!$D$236),"FOLHA DE PESSOAL",IF(X93='Tabelas auxiliares'!$A$237,"CUSTEIO",IF(X93='Tabelas auxiliares'!$A$236,"INVESTIMENTO","ERRO - VERIFICAR"))))</f>
        <v>CUSTEIO</v>
      </c>
      <c r="Z93" s="64">
        <f t="shared" si="3"/>
        <v>804</v>
      </c>
      <c r="AC93" s="44">
        <v>804</v>
      </c>
      <c r="AD93" s="73" t="s">
        <v>413</v>
      </c>
      <c r="AE93" s="73" t="s">
        <v>867</v>
      </c>
      <c r="AF93" s="73" t="s">
        <v>177</v>
      </c>
      <c r="AG93" s="73" t="s">
        <v>178</v>
      </c>
      <c r="AH93" s="73" t="s">
        <v>288</v>
      </c>
      <c r="AI93" s="73" t="s">
        <v>179</v>
      </c>
      <c r="AJ93" s="73" t="s">
        <v>176</v>
      </c>
      <c r="AK93" s="73" t="s">
        <v>180</v>
      </c>
      <c r="AL93" s="73" t="s">
        <v>174</v>
      </c>
      <c r="AM93" s="73" t="s">
        <v>119</v>
      </c>
      <c r="AN93" s="73" t="s">
        <v>818</v>
      </c>
      <c r="AO93" s="73" t="s">
        <v>704</v>
      </c>
    </row>
    <row r="94" spans="1:41" x14ac:dyDescent="0.25">
      <c r="A94" t="s">
        <v>1099</v>
      </c>
      <c r="B94" t="s">
        <v>462</v>
      </c>
      <c r="C94" t="s">
        <v>1108</v>
      </c>
      <c r="D94" t="s">
        <v>53</v>
      </c>
      <c r="E94" t="s">
        <v>117</v>
      </c>
      <c r="F94" s="51" t="str">
        <f>IFERROR(VLOOKUP(D94,'Tabelas auxiliares'!$A$3:$B$61,2,FALSE),"")</f>
        <v>PROGRAD - PRÓ-REITORIA DE GRADUAÇÃO</v>
      </c>
      <c r="G94" s="51" t="str">
        <f>IFERROR(VLOOKUP($B94,'Tabelas auxiliares'!$A$65:$C$102,2,FALSE),"")</f>
        <v>Auxílio eventos - discentes</v>
      </c>
      <c r="H94" s="51" t="str">
        <f>IFERROR(VLOOKUP($B94,'Tabelas auxiliares'!$A$65:$C$102,3,FALSE),"")</f>
        <v>DISCENTES: AUXÍLIO EVENTOS/CONGRESSOS/SEMINÁRIOS/PUBLICAÇÕES/PARTICIPAÇÃO EM COMPETIÇÕES</v>
      </c>
      <c r="I94" t="s">
        <v>1254</v>
      </c>
      <c r="J94" t="s">
        <v>1705</v>
      </c>
      <c r="K94" t="s">
        <v>1706</v>
      </c>
      <c r="L94" t="s">
        <v>1707</v>
      </c>
      <c r="M94" t="s">
        <v>1708</v>
      </c>
      <c r="N94" t="s">
        <v>177</v>
      </c>
      <c r="O94" t="s">
        <v>178</v>
      </c>
      <c r="P94" t="s">
        <v>288</v>
      </c>
      <c r="Q94" t="s">
        <v>179</v>
      </c>
      <c r="R94" t="s">
        <v>176</v>
      </c>
      <c r="S94" t="s">
        <v>120</v>
      </c>
      <c r="T94" t="s">
        <v>174</v>
      </c>
      <c r="U94" t="s">
        <v>119</v>
      </c>
      <c r="V94" t="s">
        <v>721</v>
      </c>
      <c r="W94" t="s">
        <v>631</v>
      </c>
      <c r="X94" s="51" t="str">
        <f t="shared" si="2"/>
        <v>3</v>
      </c>
      <c r="Y94" s="51" t="str">
        <f>IF(T94="","",IF(AND(T94&lt;&gt;'Tabelas auxiliares'!$B$236,T94&lt;&gt;'Tabelas auxiliares'!$B$237,T94&lt;&gt;'Tabelas auxiliares'!$C$236,T94&lt;&gt;'Tabelas auxiliares'!$C$237,T94&lt;&gt;'Tabelas auxiliares'!$D$236),"FOLHA DE PESSOAL",IF(X94='Tabelas auxiliares'!$A$237,"CUSTEIO",IF(X94='Tabelas auxiliares'!$A$236,"INVESTIMENTO","ERRO - VERIFICAR"))))</f>
        <v>CUSTEIO</v>
      </c>
      <c r="Z94" s="64">
        <f t="shared" si="3"/>
        <v>804</v>
      </c>
      <c r="AC94" s="44">
        <v>804</v>
      </c>
      <c r="AD94" s="73" t="s">
        <v>914</v>
      </c>
      <c r="AE94" s="73" t="s">
        <v>915</v>
      </c>
      <c r="AF94" s="73" t="s">
        <v>203</v>
      </c>
      <c r="AG94" s="73" t="s">
        <v>178</v>
      </c>
      <c r="AH94" s="73" t="s">
        <v>204</v>
      </c>
      <c r="AI94" s="73" t="s">
        <v>179</v>
      </c>
      <c r="AJ94" s="73" t="s">
        <v>176</v>
      </c>
      <c r="AK94" s="73" t="s">
        <v>120</v>
      </c>
      <c r="AL94" s="73" t="s">
        <v>174</v>
      </c>
      <c r="AM94" s="73" t="s">
        <v>121</v>
      </c>
      <c r="AN94" s="73" t="s">
        <v>818</v>
      </c>
      <c r="AO94" s="73" t="s">
        <v>704</v>
      </c>
    </row>
    <row r="95" spans="1:41" x14ac:dyDescent="0.25">
      <c r="A95" t="s">
        <v>1099</v>
      </c>
      <c r="B95" t="s">
        <v>462</v>
      </c>
      <c r="C95" t="s">
        <v>1108</v>
      </c>
      <c r="D95" t="s">
        <v>53</v>
      </c>
      <c r="E95" t="s">
        <v>117</v>
      </c>
      <c r="F95" s="51" t="str">
        <f>IFERROR(VLOOKUP(D95,'Tabelas auxiliares'!$A$3:$B$61,2,FALSE),"")</f>
        <v>PROGRAD - PRÓ-REITORIA DE GRADUAÇÃO</v>
      </c>
      <c r="G95" s="51" t="str">
        <f>IFERROR(VLOOKUP($B95,'Tabelas auxiliares'!$A$65:$C$102,2,FALSE),"")</f>
        <v>Auxílio eventos - discentes</v>
      </c>
      <c r="H95" s="51" t="str">
        <f>IFERROR(VLOOKUP($B95,'Tabelas auxiliares'!$A$65:$C$102,3,FALSE),"")</f>
        <v>DISCENTES: AUXÍLIO EVENTOS/CONGRESSOS/SEMINÁRIOS/PUBLICAÇÕES/PARTICIPAÇÃO EM COMPETIÇÕES</v>
      </c>
      <c r="I95" t="s">
        <v>1284</v>
      </c>
      <c r="J95" t="s">
        <v>1709</v>
      </c>
      <c r="K95" t="s">
        <v>1710</v>
      </c>
      <c r="L95" t="s">
        <v>1711</v>
      </c>
      <c r="M95" t="s">
        <v>1712</v>
      </c>
      <c r="N95" t="s">
        <v>177</v>
      </c>
      <c r="O95" t="s">
        <v>178</v>
      </c>
      <c r="P95" t="s">
        <v>288</v>
      </c>
      <c r="Q95" t="s">
        <v>179</v>
      </c>
      <c r="R95" t="s">
        <v>176</v>
      </c>
      <c r="S95" t="s">
        <v>120</v>
      </c>
      <c r="T95" t="s">
        <v>174</v>
      </c>
      <c r="U95" t="s">
        <v>119</v>
      </c>
      <c r="V95" t="s">
        <v>721</v>
      </c>
      <c r="W95" t="s">
        <v>631</v>
      </c>
      <c r="X95" s="51" t="str">
        <f t="shared" si="2"/>
        <v>3</v>
      </c>
      <c r="Y95" s="51" t="str">
        <f>IF(T95="","",IF(AND(T95&lt;&gt;'Tabelas auxiliares'!$B$236,T95&lt;&gt;'Tabelas auxiliares'!$B$237,T95&lt;&gt;'Tabelas auxiliares'!$C$236,T95&lt;&gt;'Tabelas auxiliares'!$C$237,T95&lt;&gt;'Tabelas auxiliares'!$D$236),"FOLHA DE PESSOAL",IF(X95='Tabelas auxiliares'!$A$237,"CUSTEIO",IF(X95='Tabelas auxiliares'!$A$236,"INVESTIMENTO","ERRO - VERIFICAR"))))</f>
        <v>CUSTEIO</v>
      </c>
      <c r="Z95" s="64">
        <f t="shared" si="3"/>
        <v>781</v>
      </c>
      <c r="AC95" s="44">
        <v>781</v>
      </c>
      <c r="AD95" s="73" t="s">
        <v>914</v>
      </c>
      <c r="AE95" s="73" t="s">
        <v>916</v>
      </c>
      <c r="AF95" s="73" t="s">
        <v>203</v>
      </c>
      <c r="AG95" s="73" t="s">
        <v>178</v>
      </c>
      <c r="AH95" s="73" t="s">
        <v>204</v>
      </c>
      <c r="AI95" s="73" t="s">
        <v>179</v>
      </c>
      <c r="AJ95" s="73" t="s">
        <v>176</v>
      </c>
      <c r="AK95" s="73" t="s">
        <v>120</v>
      </c>
      <c r="AL95" s="73" t="s">
        <v>174</v>
      </c>
      <c r="AM95" s="73" t="s">
        <v>121</v>
      </c>
      <c r="AN95" s="73" t="s">
        <v>818</v>
      </c>
      <c r="AO95" s="73" t="s">
        <v>704</v>
      </c>
    </row>
    <row r="96" spans="1:41" x14ac:dyDescent="0.25">
      <c r="A96" t="s">
        <v>1099</v>
      </c>
      <c r="B96" t="s">
        <v>462</v>
      </c>
      <c r="C96" t="s">
        <v>1108</v>
      </c>
      <c r="D96" t="s">
        <v>53</v>
      </c>
      <c r="E96" t="s">
        <v>117</v>
      </c>
      <c r="F96" s="51" t="str">
        <f>IFERROR(VLOOKUP(D96,'Tabelas auxiliares'!$A$3:$B$61,2,FALSE),"")</f>
        <v>PROGRAD - PRÓ-REITORIA DE GRADUAÇÃO</v>
      </c>
      <c r="G96" s="51" t="str">
        <f>IFERROR(VLOOKUP($B96,'Tabelas auxiliares'!$A$65:$C$102,2,FALSE),"")</f>
        <v>Auxílio eventos - discentes</v>
      </c>
      <c r="H96" s="51" t="str">
        <f>IFERROR(VLOOKUP($B96,'Tabelas auxiliares'!$A$65:$C$102,3,FALSE),"")</f>
        <v>DISCENTES: AUXÍLIO EVENTOS/CONGRESSOS/SEMINÁRIOS/PUBLICAÇÕES/PARTICIPAÇÃO EM COMPETIÇÕES</v>
      </c>
      <c r="I96" t="s">
        <v>1284</v>
      </c>
      <c r="J96" t="s">
        <v>1713</v>
      </c>
      <c r="K96" t="s">
        <v>1714</v>
      </c>
      <c r="L96" t="s">
        <v>1715</v>
      </c>
      <c r="M96" t="s">
        <v>1716</v>
      </c>
      <c r="N96" t="s">
        <v>177</v>
      </c>
      <c r="O96" t="s">
        <v>178</v>
      </c>
      <c r="P96" t="s">
        <v>288</v>
      </c>
      <c r="Q96" t="s">
        <v>179</v>
      </c>
      <c r="R96" t="s">
        <v>176</v>
      </c>
      <c r="S96" t="s">
        <v>120</v>
      </c>
      <c r="T96" t="s">
        <v>174</v>
      </c>
      <c r="U96" t="s">
        <v>119</v>
      </c>
      <c r="V96" t="s">
        <v>721</v>
      </c>
      <c r="W96" t="s">
        <v>631</v>
      </c>
      <c r="X96" s="51" t="str">
        <f t="shared" si="2"/>
        <v>3</v>
      </c>
      <c r="Y96" s="51" t="str">
        <f>IF(T96="","",IF(AND(T96&lt;&gt;'Tabelas auxiliares'!$B$236,T96&lt;&gt;'Tabelas auxiliares'!$B$237,T96&lt;&gt;'Tabelas auxiliares'!$C$236,T96&lt;&gt;'Tabelas auxiliares'!$C$237,T96&lt;&gt;'Tabelas auxiliares'!$D$236),"FOLHA DE PESSOAL",IF(X96='Tabelas auxiliares'!$A$237,"CUSTEIO",IF(X96='Tabelas auxiliares'!$A$236,"INVESTIMENTO","ERRO - VERIFICAR"))))</f>
        <v>CUSTEIO</v>
      </c>
      <c r="Z96" s="64">
        <f t="shared" si="3"/>
        <v>1900</v>
      </c>
      <c r="AC96" s="44">
        <v>1900</v>
      </c>
      <c r="AD96" s="73" t="s">
        <v>207</v>
      </c>
      <c r="AE96" s="73" t="s">
        <v>199</v>
      </c>
      <c r="AF96" s="73" t="s">
        <v>135</v>
      </c>
      <c r="AG96" s="73" t="s">
        <v>178</v>
      </c>
      <c r="AH96" s="73" t="s">
        <v>208</v>
      </c>
      <c r="AI96" s="73" t="s">
        <v>179</v>
      </c>
      <c r="AJ96" s="73" t="s">
        <v>176</v>
      </c>
      <c r="AK96" s="73" t="s">
        <v>120</v>
      </c>
      <c r="AL96" s="73" t="s">
        <v>173</v>
      </c>
      <c r="AM96" s="73" t="s">
        <v>144</v>
      </c>
      <c r="AN96" s="73" t="s">
        <v>737</v>
      </c>
      <c r="AO96" s="73" t="s">
        <v>917</v>
      </c>
    </row>
    <row r="97" spans="1:41" x14ac:dyDescent="0.25">
      <c r="A97" t="s">
        <v>1099</v>
      </c>
      <c r="B97" t="s">
        <v>462</v>
      </c>
      <c r="C97" t="s">
        <v>1108</v>
      </c>
      <c r="D97" t="s">
        <v>53</v>
      </c>
      <c r="E97" t="s">
        <v>117</v>
      </c>
      <c r="F97" s="51" t="str">
        <f>IFERROR(VLOOKUP(D97,'Tabelas auxiliares'!$A$3:$B$61,2,FALSE),"")</f>
        <v>PROGRAD - PRÓ-REITORIA DE GRADUAÇÃO</v>
      </c>
      <c r="G97" s="51" t="str">
        <f>IFERROR(VLOOKUP($B97,'Tabelas auxiliares'!$A$65:$C$102,2,FALSE),"")</f>
        <v>Auxílio eventos - discentes</v>
      </c>
      <c r="H97" s="51" t="str">
        <f>IFERROR(VLOOKUP($B97,'Tabelas auxiliares'!$A$65:$C$102,3,FALSE),"")</f>
        <v>DISCENTES: AUXÍLIO EVENTOS/CONGRESSOS/SEMINÁRIOS/PUBLICAÇÕES/PARTICIPAÇÃO EM COMPETIÇÕES</v>
      </c>
      <c r="I97" t="s">
        <v>1284</v>
      </c>
      <c r="J97" t="s">
        <v>1717</v>
      </c>
      <c r="K97" t="s">
        <v>1718</v>
      </c>
      <c r="L97" t="s">
        <v>1719</v>
      </c>
      <c r="M97" t="s">
        <v>1720</v>
      </c>
      <c r="N97" t="s">
        <v>177</v>
      </c>
      <c r="O97" t="s">
        <v>178</v>
      </c>
      <c r="P97" t="s">
        <v>288</v>
      </c>
      <c r="Q97" t="s">
        <v>179</v>
      </c>
      <c r="R97" t="s">
        <v>176</v>
      </c>
      <c r="S97" t="s">
        <v>120</v>
      </c>
      <c r="T97" t="s">
        <v>174</v>
      </c>
      <c r="U97" t="s">
        <v>119</v>
      </c>
      <c r="V97" t="s">
        <v>721</v>
      </c>
      <c r="W97" t="s">
        <v>631</v>
      </c>
      <c r="X97" s="51" t="str">
        <f t="shared" si="2"/>
        <v>3</v>
      </c>
      <c r="Y97" s="51" t="str">
        <f>IF(T97="","",IF(AND(T97&lt;&gt;'Tabelas auxiliares'!$B$236,T97&lt;&gt;'Tabelas auxiliares'!$B$237,T97&lt;&gt;'Tabelas auxiliares'!$C$236,T97&lt;&gt;'Tabelas auxiliares'!$C$237,T97&lt;&gt;'Tabelas auxiliares'!$D$236),"FOLHA DE PESSOAL",IF(X97='Tabelas auxiliares'!$A$237,"CUSTEIO",IF(X97='Tabelas auxiliares'!$A$236,"INVESTIMENTO","ERRO - VERIFICAR"))))</f>
        <v>CUSTEIO</v>
      </c>
      <c r="Z97" s="64">
        <f t="shared" si="3"/>
        <v>1900</v>
      </c>
      <c r="AC97" s="44">
        <v>1900</v>
      </c>
      <c r="AD97" s="73" t="s">
        <v>207</v>
      </c>
      <c r="AE97" s="73" t="s">
        <v>199</v>
      </c>
      <c r="AF97" s="73" t="s">
        <v>135</v>
      </c>
      <c r="AG97" s="73" t="s">
        <v>178</v>
      </c>
      <c r="AH97" s="73" t="s">
        <v>208</v>
      </c>
      <c r="AI97" s="73" t="s">
        <v>179</v>
      </c>
      <c r="AJ97" s="73" t="s">
        <v>176</v>
      </c>
      <c r="AK97" s="73" t="s">
        <v>120</v>
      </c>
      <c r="AL97" s="73" t="s">
        <v>173</v>
      </c>
      <c r="AM97" s="73" t="s">
        <v>144</v>
      </c>
      <c r="AN97" s="73" t="s">
        <v>738</v>
      </c>
      <c r="AO97" s="73" t="s">
        <v>918</v>
      </c>
    </row>
    <row r="98" spans="1:41" x14ac:dyDescent="0.25">
      <c r="A98" t="s">
        <v>1099</v>
      </c>
      <c r="B98" t="s">
        <v>462</v>
      </c>
      <c r="C98" t="s">
        <v>1108</v>
      </c>
      <c r="D98" t="s">
        <v>53</v>
      </c>
      <c r="E98" t="s">
        <v>117</v>
      </c>
      <c r="F98" s="51" t="str">
        <f>IFERROR(VLOOKUP(D98,'Tabelas auxiliares'!$A$3:$B$61,2,FALSE),"")</f>
        <v>PROGRAD - PRÓ-REITORIA DE GRADUAÇÃO</v>
      </c>
      <c r="G98" s="51" t="str">
        <f>IFERROR(VLOOKUP($B98,'Tabelas auxiliares'!$A$65:$C$102,2,FALSE),"")</f>
        <v>Auxílio eventos - discentes</v>
      </c>
      <c r="H98" s="51" t="str">
        <f>IFERROR(VLOOKUP($B98,'Tabelas auxiliares'!$A$65:$C$102,3,FALSE),"")</f>
        <v>DISCENTES: AUXÍLIO EVENTOS/CONGRESSOS/SEMINÁRIOS/PUBLICAÇÕES/PARTICIPAÇÃO EM COMPETIÇÕES</v>
      </c>
      <c r="I98" t="s">
        <v>1284</v>
      </c>
      <c r="J98" t="s">
        <v>1721</v>
      </c>
      <c r="K98" t="s">
        <v>1722</v>
      </c>
      <c r="L98" t="s">
        <v>1723</v>
      </c>
      <c r="M98" t="s">
        <v>1724</v>
      </c>
      <c r="N98" t="s">
        <v>177</v>
      </c>
      <c r="O98" t="s">
        <v>178</v>
      </c>
      <c r="P98" t="s">
        <v>288</v>
      </c>
      <c r="Q98" t="s">
        <v>179</v>
      </c>
      <c r="R98" t="s">
        <v>176</v>
      </c>
      <c r="S98" t="s">
        <v>1150</v>
      </c>
      <c r="T98" t="s">
        <v>174</v>
      </c>
      <c r="U98" t="s">
        <v>119</v>
      </c>
      <c r="V98" t="s">
        <v>721</v>
      </c>
      <c r="W98" t="s">
        <v>631</v>
      </c>
      <c r="X98" s="51" t="str">
        <f t="shared" si="2"/>
        <v>3</v>
      </c>
      <c r="Y98" s="51" t="str">
        <f>IF(T98="","",IF(AND(T98&lt;&gt;'Tabelas auxiliares'!$B$236,T98&lt;&gt;'Tabelas auxiliares'!$B$237,T98&lt;&gt;'Tabelas auxiliares'!$C$236,T98&lt;&gt;'Tabelas auxiliares'!$C$237,T98&lt;&gt;'Tabelas auxiliares'!$D$236),"FOLHA DE PESSOAL",IF(X98='Tabelas auxiliares'!$A$237,"CUSTEIO",IF(X98='Tabelas auxiliares'!$A$236,"INVESTIMENTO","ERRO - VERIFICAR"))))</f>
        <v>CUSTEIO</v>
      </c>
      <c r="Z98" s="64">
        <f t="shared" si="3"/>
        <v>804</v>
      </c>
      <c r="AC98" s="44">
        <v>804</v>
      </c>
      <c r="AD98" s="73" t="s">
        <v>209</v>
      </c>
      <c r="AE98" s="73" t="s">
        <v>210</v>
      </c>
      <c r="AF98" s="73" t="s">
        <v>138</v>
      </c>
      <c r="AG98" s="73" t="s">
        <v>183</v>
      </c>
      <c r="AH98" s="73" t="s">
        <v>211</v>
      </c>
      <c r="AI98" s="73" t="s">
        <v>179</v>
      </c>
      <c r="AJ98" s="73" t="s">
        <v>176</v>
      </c>
      <c r="AK98" s="73" t="s">
        <v>120</v>
      </c>
      <c r="AL98" s="73" t="s">
        <v>173</v>
      </c>
      <c r="AM98" s="73" t="s">
        <v>149</v>
      </c>
      <c r="AN98" s="73" t="s">
        <v>739</v>
      </c>
      <c r="AO98" s="73" t="s">
        <v>646</v>
      </c>
    </row>
    <row r="99" spans="1:41" x14ac:dyDescent="0.25">
      <c r="A99" t="s">
        <v>1099</v>
      </c>
      <c r="B99" t="s">
        <v>462</v>
      </c>
      <c r="C99" t="s">
        <v>1108</v>
      </c>
      <c r="D99" t="s">
        <v>53</v>
      </c>
      <c r="E99" t="s">
        <v>117</v>
      </c>
      <c r="F99" s="51" t="str">
        <f>IFERROR(VLOOKUP(D99,'Tabelas auxiliares'!$A$3:$B$61,2,FALSE),"")</f>
        <v>PROGRAD - PRÓ-REITORIA DE GRADUAÇÃO</v>
      </c>
      <c r="G99" s="51" t="str">
        <f>IFERROR(VLOOKUP($B99,'Tabelas auxiliares'!$A$65:$C$102,2,FALSE),"")</f>
        <v>Auxílio eventos - discentes</v>
      </c>
      <c r="H99" s="51" t="str">
        <f>IFERROR(VLOOKUP($B99,'Tabelas auxiliares'!$A$65:$C$102,3,FALSE),"")</f>
        <v>DISCENTES: AUXÍLIO EVENTOS/CONGRESSOS/SEMINÁRIOS/PUBLICAÇÕES/PARTICIPAÇÃO EM COMPETIÇÕES</v>
      </c>
      <c r="I99" t="s">
        <v>1120</v>
      </c>
      <c r="J99" t="s">
        <v>1725</v>
      </c>
      <c r="K99" t="s">
        <v>1726</v>
      </c>
      <c r="L99" t="s">
        <v>1727</v>
      </c>
      <c r="M99" t="s">
        <v>1728</v>
      </c>
      <c r="N99" t="s">
        <v>177</v>
      </c>
      <c r="O99" t="s">
        <v>178</v>
      </c>
      <c r="P99" t="s">
        <v>288</v>
      </c>
      <c r="Q99" t="s">
        <v>179</v>
      </c>
      <c r="R99" t="s">
        <v>176</v>
      </c>
      <c r="S99" t="s">
        <v>120</v>
      </c>
      <c r="T99" t="s">
        <v>174</v>
      </c>
      <c r="U99" t="s">
        <v>119</v>
      </c>
      <c r="V99" t="s">
        <v>721</v>
      </c>
      <c r="W99" t="s">
        <v>631</v>
      </c>
      <c r="X99" s="51" t="str">
        <f t="shared" si="2"/>
        <v>3</v>
      </c>
      <c r="Y99" s="51" t="str">
        <f>IF(T99="","",IF(AND(T99&lt;&gt;'Tabelas auxiliares'!$B$236,T99&lt;&gt;'Tabelas auxiliares'!$B$237,T99&lt;&gt;'Tabelas auxiliares'!$C$236,T99&lt;&gt;'Tabelas auxiliares'!$C$237,T99&lt;&gt;'Tabelas auxiliares'!$D$236),"FOLHA DE PESSOAL",IF(X99='Tabelas auxiliares'!$A$237,"CUSTEIO",IF(X99='Tabelas auxiliares'!$A$236,"INVESTIMENTO","ERRO - VERIFICAR"))))</f>
        <v>CUSTEIO</v>
      </c>
      <c r="Z99" s="64">
        <f t="shared" si="3"/>
        <v>1900</v>
      </c>
      <c r="AC99" s="44">
        <v>1900</v>
      </c>
      <c r="AD99" s="73" t="s">
        <v>212</v>
      </c>
      <c r="AE99" s="73" t="s">
        <v>190</v>
      </c>
      <c r="AF99" s="73" t="s">
        <v>134</v>
      </c>
      <c r="AG99" s="73" t="s">
        <v>178</v>
      </c>
      <c r="AH99" s="73" t="s">
        <v>213</v>
      </c>
      <c r="AI99" s="73" t="s">
        <v>179</v>
      </c>
      <c r="AJ99" s="73" t="s">
        <v>176</v>
      </c>
      <c r="AK99" s="73" t="s">
        <v>120</v>
      </c>
      <c r="AL99" s="73" t="s">
        <v>172</v>
      </c>
      <c r="AM99" s="73" t="s">
        <v>122</v>
      </c>
      <c r="AN99" s="73" t="s">
        <v>740</v>
      </c>
      <c r="AO99" s="73" t="s">
        <v>647</v>
      </c>
    </row>
    <row r="100" spans="1:41" x14ac:dyDescent="0.25">
      <c r="A100" t="s">
        <v>1099</v>
      </c>
      <c r="B100" t="s">
        <v>462</v>
      </c>
      <c r="C100" t="s">
        <v>1108</v>
      </c>
      <c r="D100" t="s">
        <v>53</v>
      </c>
      <c r="E100" t="s">
        <v>117</v>
      </c>
      <c r="F100" s="51" t="str">
        <f>IFERROR(VLOOKUP(D100,'Tabelas auxiliares'!$A$3:$B$61,2,FALSE),"")</f>
        <v>PROGRAD - PRÓ-REITORIA DE GRADUAÇÃO</v>
      </c>
      <c r="G100" s="51" t="str">
        <f>IFERROR(VLOOKUP($B100,'Tabelas auxiliares'!$A$65:$C$102,2,FALSE),"")</f>
        <v>Auxílio eventos - discentes</v>
      </c>
      <c r="H100" s="51" t="str">
        <f>IFERROR(VLOOKUP($B100,'Tabelas auxiliares'!$A$65:$C$102,3,FALSE),"")</f>
        <v>DISCENTES: AUXÍLIO EVENTOS/CONGRESSOS/SEMINÁRIOS/PUBLICAÇÕES/PARTICIPAÇÃO EM COMPETIÇÕES</v>
      </c>
      <c r="I100" t="s">
        <v>1451</v>
      </c>
      <c r="J100" t="s">
        <v>1729</v>
      </c>
      <c r="K100" t="s">
        <v>1730</v>
      </c>
      <c r="L100" t="s">
        <v>1731</v>
      </c>
      <c r="M100" t="s">
        <v>1732</v>
      </c>
      <c r="N100" t="s">
        <v>177</v>
      </c>
      <c r="O100" t="s">
        <v>178</v>
      </c>
      <c r="P100" t="s">
        <v>288</v>
      </c>
      <c r="Q100" t="s">
        <v>179</v>
      </c>
      <c r="R100" t="s">
        <v>176</v>
      </c>
      <c r="S100" t="s">
        <v>120</v>
      </c>
      <c r="T100" t="s">
        <v>174</v>
      </c>
      <c r="U100" t="s">
        <v>119</v>
      </c>
      <c r="V100" t="s">
        <v>721</v>
      </c>
      <c r="W100" t="s">
        <v>631</v>
      </c>
      <c r="X100" s="51" t="str">
        <f t="shared" si="2"/>
        <v>3</v>
      </c>
      <c r="Y100" s="51" t="str">
        <f>IF(T100="","",IF(AND(T100&lt;&gt;'Tabelas auxiliares'!$B$236,T100&lt;&gt;'Tabelas auxiliares'!$B$237,T100&lt;&gt;'Tabelas auxiliares'!$C$236,T100&lt;&gt;'Tabelas auxiliares'!$C$237,T100&lt;&gt;'Tabelas auxiliares'!$D$236),"FOLHA DE PESSOAL",IF(X100='Tabelas auxiliares'!$A$237,"CUSTEIO",IF(X100='Tabelas auxiliares'!$A$236,"INVESTIMENTO","ERRO - VERIFICAR"))))</f>
        <v>CUSTEIO</v>
      </c>
      <c r="Z100" s="64">
        <f t="shared" si="3"/>
        <v>800</v>
      </c>
      <c r="AC100" s="44">
        <v>800</v>
      </c>
      <c r="AD100" s="73" t="s">
        <v>214</v>
      </c>
      <c r="AE100" s="73" t="s">
        <v>176</v>
      </c>
      <c r="AF100" s="73" t="s">
        <v>133</v>
      </c>
      <c r="AG100" s="73" t="s">
        <v>178</v>
      </c>
      <c r="AH100" s="73" t="s">
        <v>215</v>
      </c>
      <c r="AI100" s="73" t="s">
        <v>179</v>
      </c>
      <c r="AJ100" s="73" t="s">
        <v>176</v>
      </c>
      <c r="AK100" s="73" t="s">
        <v>216</v>
      </c>
      <c r="AL100" s="73" t="s">
        <v>173</v>
      </c>
      <c r="AM100" s="73" t="s">
        <v>143</v>
      </c>
      <c r="AN100" s="73" t="s">
        <v>741</v>
      </c>
      <c r="AO100" s="73" t="s">
        <v>919</v>
      </c>
    </row>
    <row r="101" spans="1:41" x14ac:dyDescent="0.25">
      <c r="A101" t="s">
        <v>1099</v>
      </c>
      <c r="B101" t="s">
        <v>462</v>
      </c>
      <c r="C101" t="s">
        <v>1108</v>
      </c>
      <c r="D101" t="s">
        <v>304</v>
      </c>
      <c r="E101" t="s">
        <v>117</v>
      </c>
      <c r="F101" s="51" t="str">
        <f>IFERROR(VLOOKUP(D101,'Tabelas auxiliares'!$A$3:$B$61,2,FALSE),"")</f>
        <v>PROGRAD - TRI</v>
      </c>
      <c r="G101" s="51" t="str">
        <f>IFERROR(VLOOKUP($B101,'Tabelas auxiliares'!$A$65:$C$102,2,FALSE),"")</f>
        <v>Auxílio eventos - discentes</v>
      </c>
      <c r="H101" s="51" t="str">
        <f>IFERROR(VLOOKUP($B101,'Tabelas auxiliares'!$A$65:$C$102,3,FALSE),"")</f>
        <v>DISCENTES: AUXÍLIO EVENTOS/CONGRESSOS/SEMINÁRIOS/PUBLICAÇÕES/PARTICIPAÇÃO EM COMPETIÇÕES</v>
      </c>
      <c r="I101" t="s">
        <v>1667</v>
      </c>
      <c r="J101" t="s">
        <v>1089</v>
      </c>
      <c r="K101" t="s">
        <v>1733</v>
      </c>
      <c r="L101" t="s">
        <v>325</v>
      </c>
      <c r="M101" t="s">
        <v>1734</v>
      </c>
      <c r="N101" t="s">
        <v>177</v>
      </c>
      <c r="O101" t="s">
        <v>178</v>
      </c>
      <c r="P101" t="s">
        <v>288</v>
      </c>
      <c r="Q101" t="s">
        <v>179</v>
      </c>
      <c r="R101" t="s">
        <v>176</v>
      </c>
      <c r="S101" t="s">
        <v>180</v>
      </c>
      <c r="T101" t="s">
        <v>174</v>
      </c>
      <c r="U101" t="s">
        <v>119</v>
      </c>
      <c r="V101" t="s">
        <v>721</v>
      </c>
      <c r="W101" t="s">
        <v>631</v>
      </c>
      <c r="X101" s="51" t="str">
        <f t="shared" si="2"/>
        <v>3</v>
      </c>
      <c r="Y101" s="51" t="str">
        <f>IF(T101="","",IF(AND(T101&lt;&gt;'Tabelas auxiliares'!$B$236,T101&lt;&gt;'Tabelas auxiliares'!$B$237,T101&lt;&gt;'Tabelas auxiliares'!$C$236,T101&lt;&gt;'Tabelas auxiliares'!$C$237,T101&lt;&gt;'Tabelas auxiliares'!$D$236),"FOLHA DE PESSOAL",IF(X101='Tabelas auxiliares'!$A$237,"CUSTEIO",IF(X101='Tabelas auxiliares'!$A$236,"INVESTIMENTO","ERRO - VERIFICAR"))))</f>
        <v>CUSTEIO</v>
      </c>
      <c r="Z101" s="64">
        <f t="shared" si="3"/>
        <v>613</v>
      </c>
      <c r="AC101" s="44">
        <v>613</v>
      </c>
      <c r="AD101" s="73" t="s">
        <v>214</v>
      </c>
      <c r="AE101" s="73" t="s">
        <v>176</v>
      </c>
      <c r="AF101" s="73" t="s">
        <v>133</v>
      </c>
      <c r="AG101" s="73" t="s">
        <v>178</v>
      </c>
      <c r="AH101" s="73" t="s">
        <v>215</v>
      </c>
      <c r="AI101" s="73" t="s">
        <v>179</v>
      </c>
      <c r="AJ101" s="73" t="s">
        <v>176</v>
      </c>
      <c r="AK101" s="73" t="s">
        <v>216</v>
      </c>
      <c r="AL101" s="73" t="s">
        <v>173</v>
      </c>
      <c r="AM101" s="73" t="s">
        <v>143</v>
      </c>
      <c r="AN101" s="73" t="s">
        <v>742</v>
      </c>
      <c r="AO101" s="73" t="s">
        <v>920</v>
      </c>
    </row>
    <row r="102" spans="1:41" x14ac:dyDescent="0.25">
      <c r="A102" t="s">
        <v>1099</v>
      </c>
      <c r="B102" t="s">
        <v>462</v>
      </c>
      <c r="C102" t="s">
        <v>1108</v>
      </c>
      <c r="D102" t="s">
        <v>304</v>
      </c>
      <c r="E102" t="s">
        <v>117</v>
      </c>
      <c r="F102" s="51" t="str">
        <f>IFERROR(VLOOKUP(D102,'Tabelas auxiliares'!$A$3:$B$61,2,FALSE),"")</f>
        <v>PROGRAD - TRI</v>
      </c>
      <c r="G102" s="51" t="str">
        <f>IFERROR(VLOOKUP($B102,'Tabelas auxiliares'!$A$65:$C$102,2,FALSE),"")</f>
        <v>Auxílio eventos - discentes</v>
      </c>
      <c r="H102" s="51" t="str">
        <f>IFERROR(VLOOKUP($B102,'Tabelas auxiliares'!$A$65:$C$102,3,FALSE),"")</f>
        <v>DISCENTES: AUXÍLIO EVENTOS/CONGRESSOS/SEMINÁRIOS/PUBLICAÇÕES/PARTICIPAÇÃO EM COMPETIÇÕES</v>
      </c>
      <c r="I102" t="s">
        <v>1280</v>
      </c>
      <c r="J102" t="s">
        <v>1088</v>
      </c>
      <c r="K102" t="s">
        <v>1735</v>
      </c>
      <c r="L102" t="s">
        <v>326</v>
      </c>
      <c r="M102" t="s">
        <v>1736</v>
      </c>
      <c r="N102" t="s">
        <v>177</v>
      </c>
      <c r="O102" t="s">
        <v>178</v>
      </c>
      <c r="P102" t="s">
        <v>288</v>
      </c>
      <c r="Q102" t="s">
        <v>179</v>
      </c>
      <c r="R102" t="s">
        <v>176</v>
      </c>
      <c r="S102" t="s">
        <v>180</v>
      </c>
      <c r="T102" t="s">
        <v>174</v>
      </c>
      <c r="U102" t="s">
        <v>119</v>
      </c>
      <c r="V102" t="s">
        <v>721</v>
      </c>
      <c r="W102" t="s">
        <v>631</v>
      </c>
      <c r="X102" s="51" t="str">
        <f t="shared" si="2"/>
        <v>3</v>
      </c>
      <c r="Y102" s="51" t="str">
        <f>IF(T102="","",IF(AND(T102&lt;&gt;'Tabelas auxiliares'!$B$236,T102&lt;&gt;'Tabelas auxiliares'!$B$237,T102&lt;&gt;'Tabelas auxiliares'!$C$236,T102&lt;&gt;'Tabelas auxiliares'!$C$237,T102&lt;&gt;'Tabelas auxiliares'!$D$236),"FOLHA DE PESSOAL",IF(X102='Tabelas auxiliares'!$A$237,"CUSTEIO",IF(X102='Tabelas auxiliares'!$A$236,"INVESTIMENTO","ERRO - VERIFICAR"))))</f>
        <v>CUSTEIO</v>
      </c>
      <c r="Z102" s="64">
        <f t="shared" si="3"/>
        <v>630</v>
      </c>
      <c r="AC102" s="44">
        <v>630</v>
      </c>
      <c r="AD102" s="73" t="s">
        <v>214</v>
      </c>
      <c r="AE102" s="73" t="s">
        <v>176</v>
      </c>
      <c r="AF102" s="73" t="s">
        <v>133</v>
      </c>
      <c r="AG102" s="73" t="s">
        <v>178</v>
      </c>
      <c r="AH102" s="73" t="s">
        <v>215</v>
      </c>
      <c r="AI102" s="73" t="s">
        <v>179</v>
      </c>
      <c r="AJ102" s="73" t="s">
        <v>176</v>
      </c>
      <c r="AK102" s="73" t="s">
        <v>216</v>
      </c>
      <c r="AL102" s="73" t="s">
        <v>173</v>
      </c>
      <c r="AM102" s="73" t="s">
        <v>143</v>
      </c>
      <c r="AN102" s="73" t="s">
        <v>743</v>
      </c>
      <c r="AO102" s="73" t="s">
        <v>921</v>
      </c>
    </row>
    <row r="103" spans="1:41" x14ac:dyDescent="0.25">
      <c r="A103" t="s">
        <v>1099</v>
      </c>
      <c r="B103" t="s">
        <v>462</v>
      </c>
      <c r="C103" t="s">
        <v>1108</v>
      </c>
      <c r="D103" t="s">
        <v>304</v>
      </c>
      <c r="E103" t="s">
        <v>117</v>
      </c>
      <c r="F103" s="51" t="str">
        <f>IFERROR(VLOOKUP(D103,'Tabelas auxiliares'!$A$3:$B$61,2,FALSE),"")</f>
        <v>PROGRAD - TRI</v>
      </c>
      <c r="G103" s="51" t="str">
        <f>IFERROR(VLOOKUP($B103,'Tabelas auxiliares'!$A$65:$C$102,2,FALSE),"")</f>
        <v>Auxílio eventos - discentes</v>
      </c>
      <c r="H103" s="51" t="str">
        <f>IFERROR(VLOOKUP($B103,'Tabelas auxiliares'!$A$65:$C$102,3,FALSE),"")</f>
        <v>DISCENTES: AUXÍLIO EVENTOS/CONGRESSOS/SEMINÁRIOS/PUBLICAÇÕES/PARTICIPAÇÃO EM COMPETIÇÕES</v>
      </c>
      <c r="I103" t="s">
        <v>1280</v>
      </c>
      <c r="J103" t="s">
        <v>1090</v>
      </c>
      <c r="K103" t="s">
        <v>1737</v>
      </c>
      <c r="L103" t="s">
        <v>326</v>
      </c>
      <c r="M103" t="s">
        <v>1678</v>
      </c>
      <c r="N103" t="s">
        <v>177</v>
      </c>
      <c r="O103" t="s">
        <v>178</v>
      </c>
      <c r="P103" t="s">
        <v>288</v>
      </c>
      <c r="Q103" t="s">
        <v>179</v>
      </c>
      <c r="R103" t="s">
        <v>176</v>
      </c>
      <c r="S103" t="s">
        <v>180</v>
      </c>
      <c r="T103" t="s">
        <v>174</v>
      </c>
      <c r="U103" t="s">
        <v>119</v>
      </c>
      <c r="V103" t="s">
        <v>721</v>
      </c>
      <c r="W103" t="s">
        <v>631</v>
      </c>
      <c r="X103" s="51" t="str">
        <f t="shared" si="2"/>
        <v>3</v>
      </c>
      <c r="Y103" s="51" t="str">
        <f>IF(T103="","",IF(AND(T103&lt;&gt;'Tabelas auxiliares'!$B$236,T103&lt;&gt;'Tabelas auxiliares'!$B$237,T103&lt;&gt;'Tabelas auxiliares'!$C$236,T103&lt;&gt;'Tabelas auxiliares'!$C$237,T103&lt;&gt;'Tabelas auxiliares'!$D$236),"FOLHA DE PESSOAL",IF(X103='Tabelas auxiliares'!$A$237,"CUSTEIO",IF(X103='Tabelas auxiliares'!$A$236,"INVESTIMENTO","ERRO - VERIFICAR"))))</f>
        <v>CUSTEIO</v>
      </c>
      <c r="Z103" s="64">
        <f t="shared" si="3"/>
        <v>198.64</v>
      </c>
      <c r="AC103" s="44">
        <v>198.64</v>
      </c>
      <c r="AD103" s="73" t="s">
        <v>214</v>
      </c>
      <c r="AE103" s="73" t="s">
        <v>176</v>
      </c>
      <c r="AF103" s="73" t="s">
        <v>133</v>
      </c>
      <c r="AG103" s="73" t="s">
        <v>178</v>
      </c>
      <c r="AH103" s="73" t="s">
        <v>215</v>
      </c>
      <c r="AI103" s="73" t="s">
        <v>179</v>
      </c>
      <c r="AJ103" s="73" t="s">
        <v>176</v>
      </c>
      <c r="AK103" s="73" t="s">
        <v>216</v>
      </c>
      <c r="AL103" s="73" t="s">
        <v>173</v>
      </c>
      <c r="AM103" s="73" t="s">
        <v>143</v>
      </c>
      <c r="AN103" s="73" t="s">
        <v>744</v>
      </c>
      <c r="AO103" s="73" t="s">
        <v>648</v>
      </c>
    </row>
    <row r="104" spans="1:41" x14ac:dyDescent="0.25">
      <c r="A104" t="s">
        <v>1099</v>
      </c>
      <c r="B104" t="s">
        <v>462</v>
      </c>
      <c r="C104" t="s">
        <v>1468</v>
      </c>
      <c r="D104" t="s">
        <v>53</v>
      </c>
      <c r="E104" t="s">
        <v>117</v>
      </c>
      <c r="F104" s="51" t="str">
        <f>IFERROR(VLOOKUP(D104,'Tabelas auxiliares'!$A$3:$B$61,2,FALSE),"")</f>
        <v>PROGRAD - PRÓ-REITORIA DE GRADUAÇÃO</v>
      </c>
      <c r="G104" s="51" t="str">
        <f>IFERROR(VLOOKUP($B104,'Tabelas auxiliares'!$A$65:$C$102,2,FALSE),"")</f>
        <v>Auxílio eventos - discentes</v>
      </c>
      <c r="H104" s="51" t="str">
        <f>IFERROR(VLOOKUP($B104,'Tabelas auxiliares'!$A$65:$C$102,3,FALSE),"")</f>
        <v>DISCENTES: AUXÍLIO EVENTOS/CONGRESSOS/SEMINÁRIOS/PUBLICAÇÕES/PARTICIPAÇÃO EM COMPETIÇÕES</v>
      </c>
      <c r="I104" t="s">
        <v>1384</v>
      </c>
      <c r="J104" t="s">
        <v>1738</v>
      </c>
      <c r="K104" t="s">
        <v>1739</v>
      </c>
      <c r="L104" t="s">
        <v>325</v>
      </c>
      <c r="M104" t="s">
        <v>176</v>
      </c>
      <c r="N104" t="s">
        <v>177</v>
      </c>
      <c r="O104" t="s">
        <v>178</v>
      </c>
      <c r="P104" t="s">
        <v>288</v>
      </c>
      <c r="Q104" t="s">
        <v>179</v>
      </c>
      <c r="R104" t="s">
        <v>176</v>
      </c>
      <c r="S104" t="s">
        <v>120</v>
      </c>
      <c r="T104" t="s">
        <v>174</v>
      </c>
      <c r="U104" t="s">
        <v>119</v>
      </c>
      <c r="V104" t="s">
        <v>721</v>
      </c>
      <c r="W104" t="s">
        <v>631</v>
      </c>
      <c r="X104" s="51" t="str">
        <f t="shared" si="2"/>
        <v>3</v>
      </c>
      <c r="Y104" s="51" t="str">
        <f>IF(T104="","",IF(AND(T104&lt;&gt;'Tabelas auxiliares'!$B$236,T104&lt;&gt;'Tabelas auxiliares'!$B$237,T104&lt;&gt;'Tabelas auxiliares'!$C$236,T104&lt;&gt;'Tabelas auxiliares'!$C$237,T104&lt;&gt;'Tabelas auxiliares'!$D$236),"FOLHA DE PESSOAL",IF(X104='Tabelas auxiliares'!$A$237,"CUSTEIO",IF(X104='Tabelas auxiliares'!$A$236,"INVESTIMENTO","ERRO - VERIFICAR"))))</f>
        <v>CUSTEIO</v>
      </c>
      <c r="Z104" s="64">
        <f t="shared" si="3"/>
        <v>1270.8</v>
      </c>
      <c r="AC104" s="44">
        <v>1270.8</v>
      </c>
      <c r="AD104" s="73" t="s">
        <v>214</v>
      </c>
      <c r="AE104" s="73" t="s">
        <v>176</v>
      </c>
      <c r="AF104" s="73" t="s">
        <v>135</v>
      </c>
      <c r="AG104" s="73" t="s">
        <v>178</v>
      </c>
      <c r="AH104" s="73" t="s">
        <v>208</v>
      </c>
      <c r="AI104" s="73" t="s">
        <v>179</v>
      </c>
      <c r="AJ104" s="73" t="s">
        <v>176</v>
      </c>
      <c r="AK104" s="73" t="s">
        <v>120</v>
      </c>
      <c r="AL104" s="73" t="s">
        <v>173</v>
      </c>
      <c r="AM104" s="73" t="s">
        <v>144</v>
      </c>
      <c r="AN104" s="73" t="s">
        <v>745</v>
      </c>
      <c r="AO104" s="73" t="s">
        <v>649</v>
      </c>
    </row>
    <row r="105" spans="1:41" x14ac:dyDescent="0.25">
      <c r="A105" t="s">
        <v>1099</v>
      </c>
      <c r="B105" t="s">
        <v>462</v>
      </c>
      <c r="C105" t="s">
        <v>1468</v>
      </c>
      <c r="D105" t="s">
        <v>53</v>
      </c>
      <c r="E105" t="s">
        <v>117</v>
      </c>
      <c r="F105" s="51" t="str">
        <f>IFERROR(VLOOKUP(D105,'Tabelas auxiliares'!$A$3:$B$61,2,FALSE),"")</f>
        <v>PROGRAD - PRÓ-REITORIA DE GRADUAÇÃO</v>
      </c>
      <c r="G105" s="51" t="str">
        <f>IFERROR(VLOOKUP($B105,'Tabelas auxiliares'!$A$65:$C$102,2,FALSE),"")</f>
        <v>Auxílio eventos - discentes</v>
      </c>
      <c r="H105" s="51" t="str">
        <f>IFERROR(VLOOKUP($B105,'Tabelas auxiliares'!$A$65:$C$102,3,FALSE),"")</f>
        <v>DISCENTES: AUXÍLIO EVENTOS/CONGRESSOS/SEMINÁRIOS/PUBLICAÇÕES/PARTICIPAÇÃO EM COMPETIÇÕES</v>
      </c>
      <c r="I105" t="s">
        <v>1667</v>
      </c>
      <c r="J105" t="s">
        <v>1740</v>
      </c>
      <c r="K105" t="s">
        <v>1741</v>
      </c>
      <c r="L105" t="s">
        <v>326</v>
      </c>
      <c r="M105" t="s">
        <v>1742</v>
      </c>
      <c r="N105" t="s">
        <v>177</v>
      </c>
      <c r="O105" t="s">
        <v>178</v>
      </c>
      <c r="P105" t="s">
        <v>288</v>
      </c>
      <c r="Q105" t="s">
        <v>179</v>
      </c>
      <c r="R105" t="s">
        <v>176</v>
      </c>
      <c r="S105" t="s">
        <v>120</v>
      </c>
      <c r="T105" t="s">
        <v>174</v>
      </c>
      <c r="U105" t="s">
        <v>119</v>
      </c>
      <c r="V105" t="s">
        <v>721</v>
      </c>
      <c r="W105" t="s">
        <v>631</v>
      </c>
      <c r="X105" s="51" t="str">
        <f t="shared" si="2"/>
        <v>3</v>
      </c>
      <c r="Y105" s="51" t="str">
        <f>IF(T105="","",IF(AND(T105&lt;&gt;'Tabelas auxiliares'!$B$236,T105&lt;&gt;'Tabelas auxiliares'!$B$237,T105&lt;&gt;'Tabelas auxiliares'!$C$236,T105&lt;&gt;'Tabelas auxiliares'!$C$237,T105&lt;&gt;'Tabelas auxiliares'!$D$236),"FOLHA DE PESSOAL",IF(X105='Tabelas auxiliares'!$A$237,"CUSTEIO",IF(X105='Tabelas auxiliares'!$A$236,"INVESTIMENTO","ERRO - VERIFICAR"))))</f>
        <v>CUSTEIO</v>
      </c>
      <c r="Z105" s="64">
        <f t="shared" si="3"/>
        <v>410</v>
      </c>
      <c r="AC105" s="44">
        <v>410</v>
      </c>
      <c r="AD105" s="73" t="s">
        <v>214</v>
      </c>
      <c r="AE105" s="73" t="s">
        <v>176</v>
      </c>
      <c r="AF105" s="73" t="s">
        <v>135</v>
      </c>
      <c r="AG105" s="73" t="s">
        <v>178</v>
      </c>
      <c r="AH105" s="73" t="s">
        <v>208</v>
      </c>
      <c r="AI105" s="73" t="s">
        <v>179</v>
      </c>
      <c r="AJ105" s="73" t="s">
        <v>176</v>
      </c>
      <c r="AK105" s="73" t="s">
        <v>120</v>
      </c>
      <c r="AL105" s="73" t="s">
        <v>173</v>
      </c>
      <c r="AM105" s="73" t="s">
        <v>144</v>
      </c>
      <c r="AN105" s="73" t="s">
        <v>746</v>
      </c>
      <c r="AO105" s="73" t="s">
        <v>922</v>
      </c>
    </row>
    <row r="106" spans="1:41" x14ac:dyDescent="0.25">
      <c r="A106" t="s">
        <v>1099</v>
      </c>
      <c r="B106" t="s">
        <v>462</v>
      </c>
      <c r="C106" t="s">
        <v>1468</v>
      </c>
      <c r="D106" t="s">
        <v>53</v>
      </c>
      <c r="E106" t="s">
        <v>117</v>
      </c>
      <c r="F106" s="51" t="str">
        <f>IFERROR(VLOOKUP(D106,'Tabelas auxiliares'!$A$3:$B$61,2,FALSE),"")</f>
        <v>PROGRAD - PRÓ-REITORIA DE GRADUAÇÃO</v>
      </c>
      <c r="G106" s="51" t="str">
        <f>IFERROR(VLOOKUP($B106,'Tabelas auxiliares'!$A$65:$C$102,2,FALSE),"")</f>
        <v>Auxílio eventos - discentes</v>
      </c>
      <c r="H106" s="51" t="str">
        <f>IFERROR(VLOOKUP($B106,'Tabelas auxiliares'!$A$65:$C$102,3,FALSE),"")</f>
        <v>DISCENTES: AUXÍLIO EVENTOS/CONGRESSOS/SEMINÁRIOS/PUBLICAÇÕES/PARTICIPAÇÃO EM COMPETIÇÕES</v>
      </c>
      <c r="I106" t="s">
        <v>1280</v>
      </c>
      <c r="J106" t="s">
        <v>1743</v>
      </c>
      <c r="K106" t="s">
        <v>1744</v>
      </c>
      <c r="L106" t="s">
        <v>326</v>
      </c>
      <c r="M106" t="s">
        <v>1745</v>
      </c>
      <c r="N106" t="s">
        <v>177</v>
      </c>
      <c r="O106" t="s">
        <v>178</v>
      </c>
      <c r="P106" t="s">
        <v>288</v>
      </c>
      <c r="Q106" t="s">
        <v>179</v>
      </c>
      <c r="R106" t="s">
        <v>176</v>
      </c>
      <c r="S106" t="s">
        <v>120</v>
      </c>
      <c r="T106" t="s">
        <v>174</v>
      </c>
      <c r="U106" t="s">
        <v>119</v>
      </c>
      <c r="V106" t="s">
        <v>721</v>
      </c>
      <c r="W106" t="s">
        <v>631</v>
      </c>
      <c r="X106" s="51" t="str">
        <f t="shared" si="2"/>
        <v>3</v>
      </c>
      <c r="Y106" s="51" t="str">
        <f>IF(T106="","",IF(AND(T106&lt;&gt;'Tabelas auxiliares'!$B$236,T106&lt;&gt;'Tabelas auxiliares'!$B$237,T106&lt;&gt;'Tabelas auxiliares'!$C$236,T106&lt;&gt;'Tabelas auxiliares'!$C$237,T106&lt;&gt;'Tabelas auxiliares'!$D$236),"FOLHA DE PESSOAL",IF(X106='Tabelas auxiliares'!$A$237,"CUSTEIO",IF(X106='Tabelas auxiliares'!$A$236,"INVESTIMENTO","ERRO - VERIFICAR"))))</f>
        <v>CUSTEIO</v>
      </c>
      <c r="Z106" s="64">
        <f t="shared" si="3"/>
        <v>630</v>
      </c>
      <c r="AC106" s="44">
        <v>630</v>
      </c>
      <c r="AD106" s="73" t="s">
        <v>214</v>
      </c>
      <c r="AE106" s="73" t="s">
        <v>176</v>
      </c>
      <c r="AF106" s="73" t="s">
        <v>135</v>
      </c>
      <c r="AG106" s="73" t="s">
        <v>178</v>
      </c>
      <c r="AH106" s="73" t="s">
        <v>208</v>
      </c>
      <c r="AI106" s="73" t="s">
        <v>179</v>
      </c>
      <c r="AJ106" s="73" t="s">
        <v>176</v>
      </c>
      <c r="AK106" s="73" t="s">
        <v>120</v>
      </c>
      <c r="AL106" s="73" t="s">
        <v>173</v>
      </c>
      <c r="AM106" s="73" t="s">
        <v>144</v>
      </c>
      <c r="AN106" s="73" t="s">
        <v>747</v>
      </c>
      <c r="AO106" s="73" t="s">
        <v>923</v>
      </c>
    </row>
    <row r="107" spans="1:41" x14ac:dyDescent="0.25">
      <c r="A107" t="s">
        <v>1099</v>
      </c>
      <c r="B107" t="s">
        <v>462</v>
      </c>
      <c r="C107" t="s">
        <v>1468</v>
      </c>
      <c r="D107" t="s">
        <v>53</v>
      </c>
      <c r="E107" t="s">
        <v>117</v>
      </c>
      <c r="F107" s="51" t="str">
        <f>IFERROR(VLOOKUP(D107,'Tabelas auxiliares'!$A$3:$B$61,2,FALSE),"")</f>
        <v>PROGRAD - PRÓ-REITORIA DE GRADUAÇÃO</v>
      </c>
      <c r="G107" s="51" t="str">
        <f>IFERROR(VLOOKUP($B107,'Tabelas auxiliares'!$A$65:$C$102,2,FALSE),"")</f>
        <v>Auxílio eventos - discentes</v>
      </c>
      <c r="H107" s="51" t="str">
        <f>IFERROR(VLOOKUP($B107,'Tabelas auxiliares'!$A$65:$C$102,3,FALSE),"")</f>
        <v>DISCENTES: AUXÍLIO EVENTOS/CONGRESSOS/SEMINÁRIOS/PUBLICAÇÕES/PARTICIPAÇÃO EM COMPETIÇÕES</v>
      </c>
      <c r="I107" t="s">
        <v>1746</v>
      </c>
      <c r="J107" t="s">
        <v>1747</v>
      </c>
      <c r="K107" t="s">
        <v>1748</v>
      </c>
      <c r="L107" t="s">
        <v>326</v>
      </c>
      <c r="M107" t="s">
        <v>1749</v>
      </c>
      <c r="N107" t="s">
        <v>177</v>
      </c>
      <c r="O107" t="s">
        <v>178</v>
      </c>
      <c r="P107" t="s">
        <v>288</v>
      </c>
      <c r="Q107" t="s">
        <v>179</v>
      </c>
      <c r="R107" t="s">
        <v>176</v>
      </c>
      <c r="S107" t="s">
        <v>120</v>
      </c>
      <c r="T107" t="s">
        <v>174</v>
      </c>
      <c r="U107" t="s">
        <v>119</v>
      </c>
      <c r="V107" t="s">
        <v>721</v>
      </c>
      <c r="W107" t="s">
        <v>631</v>
      </c>
      <c r="X107" s="51" t="str">
        <f t="shared" si="2"/>
        <v>3</v>
      </c>
      <c r="Y107" s="51" t="str">
        <f>IF(T107="","",IF(AND(T107&lt;&gt;'Tabelas auxiliares'!$B$236,T107&lt;&gt;'Tabelas auxiliares'!$B$237,T107&lt;&gt;'Tabelas auxiliares'!$C$236,T107&lt;&gt;'Tabelas auxiliares'!$C$237,T107&lt;&gt;'Tabelas auxiliares'!$D$236),"FOLHA DE PESSOAL",IF(X107='Tabelas auxiliares'!$A$237,"CUSTEIO",IF(X107='Tabelas auxiliares'!$A$236,"INVESTIMENTO","ERRO - VERIFICAR"))))</f>
        <v>CUSTEIO</v>
      </c>
      <c r="Z107" s="64">
        <f t="shared" si="3"/>
        <v>630</v>
      </c>
      <c r="AC107" s="44">
        <v>630</v>
      </c>
      <c r="AD107" s="73" t="s">
        <v>214</v>
      </c>
      <c r="AE107" s="73" t="s">
        <v>176</v>
      </c>
      <c r="AF107" s="73" t="s">
        <v>135</v>
      </c>
      <c r="AG107" s="73" t="s">
        <v>178</v>
      </c>
      <c r="AH107" s="73" t="s">
        <v>208</v>
      </c>
      <c r="AI107" s="73" t="s">
        <v>179</v>
      </c>
      <c r="AJ107" s="73" t="s">
        <v>176</v>
      </c>
      <c r="AK107" s="73" t="s">
        <v>120</v>
      </c>
      <c r="AL107" s="73" t="s">
        <v>173</v>
      </c>
      <c r="AM107" s="73" t="s">
        <v>144</v>
      </c>
      <c r="AN107" s="73" t="s">
        <v>748</v>
      </c>
      <c r="AO107" s="73" t="s">
        <v>650</v>
      </c>
    </row>
    <row r="108" spans="1:41" x14ac:dyDescent="0.25">
      <c r="A108" t="s">
        <v>1099</v>
      </c>
      <c r="B108" t="s">
        <v>462</v>
      </c>
      <c r="C108" t="s">
        <v>1468</v>
      </c>
      <c r="D108" t="s">
        <v>53</v>
      </c>
      <c r="E108" t="s">
        <v>117</v>
      </c>
      <c r="F108" s="51" t="str">
        <f>IFERROR(VLOOKUP(D108,'Tabelas auxiliares'!$A$3:$B$61,2,FALSE),"")</f>
        <v>PROGRAD - PRÓ-REITORIA DE GRADUAÇÃO</v>
      </c>
      <c r="G108" s="51" t="str">
        <f>IFERROR(VLOOKUP($B108,'Tabelas auxiliares'!$A$65:$C$102,2,FALSE),"")</f>
        <v>Auxílio eventos - discentes</v>
      </c>
      <c r="H108" s="51" t="str">
        <f>IFERROR(VLOOKUP($B108,'Tabelas auxiliares'!$A$65:$C$102,3,FALSE),"")</f>
        <v>DISCENTES: AUXÍLIO EVENTOS/CONGRESSOS/SEMINÁRIOS/PUBLICAÇÕES/PARTICIPAÇÃO EM COMPETIÇÕES</v>
      </c>
      <c r="I108" t="s">
        <v>1746</v>
      </c>
      <c r="J108" t="s">
        <v>1750</v>
      </c>
      <c r="K108" t="s">
        <v>1751</v>
      </c>
      <c r="L108" t="s">
        <v>326</v>
      </c>
      <c r="M108" t="s">
        <v>1752</v>
      </c>
      <c r="N108" t="s">
        <v>177</v>
      </c>
      <c r="O108" t="s">
        <v>178</v>
      </c>
      <c r="P108" t="s">
        <v>288</v>
      </c>
      <c r="Q108" t="s">
        <v>179</v>
      </c>
      <c r="R108" t="s">
        <v>176</v>
      </c>
      <c r="S108" t="s">
        <v>120</v>
      </c>
      <c r="T108" t="s">
        <v>174</v>
      </c>
      <c r="U108" t="s">
        <v>119</v>
      </c>
      <c r="V108" t="s">
        <v>721</v>
      </c>
      <c r="W108" t="s">
        <v>631</v>
      </c>
      <c r="X108" s="51" t="str">
        <f t="shared" si="2"/>
        <v>3</v>
      </c>
      <c r="Y108" s="51" t="str">
        <f>IF(T108="","",IF(AND(T108&lt;&gt;'Tabelas auxiliares'!$B$236,T108&lt;&gt;'Tabelas auxiliares'!$B$237,T108&lt;&gt;'Tabelas auxiliares'!$C$236,T108&lt;&gt;'Tabelas auxiliares'!$C$237,T108&lt;&gt;'Tabelas auxiliares'!$D$236),"FOLHA DE PESSOAL",IF(X108='Tabelas auxiliares'!$A$237,"CUSTEIO",IF(X108='Tabelas auxiliares'!$A$236,"INVESTIMENTO","ERRO - VERIFICAR"))))</f>
        <v>CUSTEIO</v>
      </c>
      <c r="Z108" s="64">
        <f t="shared" si="3"/>
        <v>630</v>
      </c>
      <c r="AC108" s="44">
        <v>630</v>
      </c>
      <c r="AD108" s="73" t="s">
        <v>214</v>
      </c>
      <c r="AE108" s="73" t="s">
        <v>176</v>
      </c>
      <c r="AF108" s="73" t="s">
        <v>135</v>
      </c>
      <c r="AG108" s="73" t="s">
        <v>178</v>
      </c>
      <c r="AH108" s="73" t="s">
        <v>208</v>
      </c>
      <c r="AI108" s="73" t="s">
        <v>179</v>
      </c>
      <c r="AJ108" s="73" t="s">
        <v>176</v>
      </c>
      <c r="AK108" s="73" t="s">
        <v>120</v>
      </c>
      <c r="AL108" s="73" t="s">
        <v>173</v>
      </c>
      <c r="AM108" s="73" t="s">
        <v>144</v>
      </c>
      <c r="AN108" s="73" t="s">
        <v>749</v>
      </c>
      <c r="AO108" s="73" t="s">
        <v>924</v>
      </c>
    </row>
    <row r="109" spans="1:41" x14ac:dyDescent="0.25">
      <c r="A109" t="s">
        <v>1099</v>
      </c>
      <c r="B109" t="s">
        <v>462</v>
      </c>
      <c r="C109" t="s">
        <v>1468</v>
      </c>
      <c r="D109" t="s">
        <v>53</v>
      </c>
      <c r="E109" t="s">
        <v>117</v>
      </c>
      <c r="F109" s="51" t="str">
        <f>IFERROR(VLOOKUP(D109,'Tabelas auxiliares'!$A$3:$B$61,2,FALSE),"")</f>
        <v>PROGRAD - PRÓ-REITORIA DE GRADUAÇÃO</v>
      </c>
      <c r="G109" s="51" t="str">
        <f>IFERROR(VLOOKUP($B109,'Tabelas auxiliares'!$A$65:$C$102,2,FALSE),"")</f>
        <v>Auxílio eventos - discentes</v>
      </c>
      <c r="H109" s="51" t="str">
        <f>IFERROR(VLOOKUP($B109,'Tabelas auxiliares'!$A$65:$C$102,3,FALSE),"")</f>
        <v>DISCENTES: AUXÍLIO EVENTOS/CONGRESSOS/SEMINÁRIOS/PUBLICAÇÕES/PARTICIPAÇÃO EM COMPETIÇÕES</v>
      </c>
      <c r="I109" t="s">
        <v>1409</v>
      </c>
      <c r="J109" t="s">
        <v>1753</v>
      </c>
      <c r="K109" t="s">
        <v>1754</v>
      </c>
      <c r="L109" t="s">
        <v>1755</v>
      </c>
      <c r="M109" t="s">
        <v>1756</v>
      </c>
      <c r="N109" t="s">
        <v>177</v>
      </c>
      <c r="O109" t="s">
        <v>178</v>
      </c>
      <c r="P109" t="s">
        <v>288</v>
      </c>
      <c r="Q109" t="s">
        <v>179</v>
      </c>
      <c r="R109" t="s">
        <v>176</v>
      </c>
      <c r="S109" t="s">
        <v>120</v>
      </c>
      <c r="T109" t="s">
        <v>174</v>
      </c>
      <c r="U109" t="s">
        <v>119</v>
      </c>
      <c r="V109" t="s">
        <v>721</v>
      </c>
      <c r="W109" t="s">
        <v>631</v>
      </c>
      <c r="X109" s="51" t="str">
        <f t="shared" si="2"/>
        <v>3</v>
      </c>
      <c r="Y109" s="51" t="str">
        <f>IF(T109="","",IF(AND(T109&lt;&gt;'Tabelas auxiliares'!$B$236,T109&lt;&gt;'Tabelas auxiliares'!$B$237,T109&lt;&gt;'Tabelas auxiliares'!$C$236,T109&lt;&gt;'Tabelas auxiliares'!$C$237,T109&lt;&gt;'Tabelas auxiliares'!$D$236),"FOLHA DE PESSOAL",IF(X109='Tabelas auxiliares'!$A$237,"CUSTEIO",IF(X109='Tabelas auxiliares'!$A$236,"INVESTIMENTO","ERRO - VERIFICAR"))))</f>
        <v>CUSTEIO</v>
      </c>
      <c r="Z109" s="64">
        <f t="shared" si="3"/>
        <v>2100</v>
      </c>
      <c r="AC109" s="44">
        <v>2100</v>
      </c>
      <c r="AD109" s="73" t="s">
        <v>214</v>
      </c>
      <c r="AE109" s="73" t="s">
        <v>176</v>
      </c>
      <c r="AF109" s="73" t="s">
        <v>135</v>
      </c>
      <c r="AG109" s="73" t="s">
        <v>178</v>
      </c>
      <c r="AH109" s="73" t="s">
        <v>208</v>
      </c>
      <c r="AI109" s="73" t="s">
        <v>179</v>
      </c>
      <c r="AJ109" s="73" t="s">
        <v>176</v>
      </c>
      <c r="AK109" s="73" t="s">
        <v>120</v>
      </c>
      <c r="AL109" s="73" t="s">
        <v>173</v>
      </c>
      <c r="AM109" s="73" t="s">
        <v>144</v>
      </c>
      <c r="AN109" s="73" t="s">
        <v>750</v>
      </c>
      <c r="AO109" s="73" t="s">
        <v>925</v>
      </c>
    </row>
    <row r="110" spans="1:41" x14ac:dyDescent="0.25">
      <c r="A110" t="s">
        <v>1099</v>
      </c>
      <c r="B110" t="s">
        <v>462</v>
      </c>
      <c r="C110" t="s">
        <v>1468</v>
      </c>
      <c r="D110" t="s">
        <v>53</v>
      </c>
      <c r="E110" t="s">
        <v>117</v>
      </c>
      <c r="F110" s="51" t="str">
        <f>IFERROR(VLOOKUP(D110,'Tabelas auxiliares'!$A$3:$B$61,2,FALSE),"")</f>
        <v>PROGRAD - PRÓ-REITORIA DE GRADUAÇÃO</v>
      </c>
      <c r="G110" s="51" t="str">
        <f>IFERROR(VLOOKUP($B110,'Tabelas auxiliares'!$A$65:$C$102,2,FALSE),"")</f>
        <v>Auxílio eventos - discentes</v>
      </c>
      <c r="H110" s="51" t="str">
        <f>IFERROR(VLOOKUP($B110,'Tabelas auxiliares'!$A$65:$C$102,3,FALSE),"")</f>
        <v>DISCENTES: AUXÍLIO EVENTOS/CONGRESSOS/SEMINÁRIOS/PUBLICAÇÕES/PARTICIPAÇÃO EM COMPETIÇÕES</v>
      </c>
      <c r="I110" t="s">
        <v>1679</v>
      </c>
      <c r="J110" t="s">
        <v>1757</v>
      </c>
      <c r="K110" t="s">
        <v>1758</v>
      </c>
      <c r="L110" t="s">
        <v>1759</v>
      </c>
      <c r="M110" t="s">
        <v>1760</v>
      </c>
      <c r="N110" t="s">
        <v>177</v>
      </c>
      <c r="O110" t="s">
        <v>178</v>
      </c>
      <c r="P110" t="s">
        <v>288</v>
      </c>
      <c r="Q110" t="s">
        <v>179</v>
      </c>
      <c r="R110" t="s">
        <v>176</v>
      </c>
      <c r="S110" t="s">
        <v>120</v>
      </c>
      <c r="T110" t="s">
        <v>174</v>
      </c>
      <c r="U110" t="s">
        <v>119</v>
      </c>
      <c r="V110" t="s">
        <v>721</v>
      </c>
      <c r="W110" t="s">
        <v>631</v>
      </c>
      <c r="X110" s="51" t="str">
        <f t="shared" si="2"/>
        <v>3</v>
      </c>
      <c r="Y110" s="51" t="str">
        <f>IF(T110="","",IF(AND(T110&lt;&gt;'Tabelas auxiliares'!$B$236,T110&lt;&gt;'Tabelas auxiliares'!$B$237,T110&lt;&gt;'Tabelas auxiliares'!$C$236,T110&lt;&gt;'Tabelas auxiliares'!$C$237,T110&lt;&gt;'Tabelas auxiliares'!$D$236),"FOLHA DE PESSOAL",IF(X110='Tabelas auxiliares'!$A$237,"CUSTEIO",IF(X110='Tabelas auxiliares'!$A$236,"INVESTIMENTO","ERRO - VERIFICAR"))))</f>
        <v>CUSTEIO</v>
      </c>
      <c r="Z110" s="64">
        <f t="shared" si="3"/>
        <v>2246.8000000000002</v>
      </c>
      <c r="AC110" s="44">
        <v>2246.8000000000002</v>
      </c>
      <c r="AD110" s="73" t="s">
        <v>214</v>
      </c>
      <c r="AE110" s="73" t="s">
        <v>176</v>
      </c>
      <c r="AF110" s="73" t="s">
        <v>135</v>
      </c>
      <c r="AG110" s="73" t="s">
        <v>178</v>
      </c>
      <c r="AH110" s="73" t="s">
        <v>208</v>
      </c>
      <c r="AI110" s="73" t="s">
        <v>179</v>
      </c>
      <c r="AJ110" s="73" t="s">
        <v>176</v>
      </c>
      <c r="AK110" s="73" t="s">
        <v>120</v>
      </c>
      <c r="AL110" s="73" t="s">
        <v>173</v>
      </c>
      <c r="AM110" s="73" t="s">
        <v>144</v>
      </c>
      <c r="AN110" s="73" t="s">
        <v>751</v>
      </c>
      <c r="AO110" s="73" t="s">
        <v>926</v>
      </c>
    </row>
    <row r="111" spans="1:41" x14ac:dyDescent="0.25">
      <c r="A111" t="s">
        <v>1099</v>
      </c>
      <c r="B111" t="s">
        <v>462</v>
      </c>
      <c r="C111" t="s">
        <v>1468</v>
      </c>
      <c r="D111" t="s">
        <v>55</v>
      </c>
      <c r="E111" t="s">
        <v>117</v>
      </c>
      <c r="F111" s="51" t="str">
        <f>IFERROR(VLOOKUP(D111,'Tabelas auxiliares'!$A$3:$B$61,2,FALSE),"")</f>
        <v>PROEC - PRÓ-REITORIA DE EXTENSÃO E CULTURA</v>
      </c>
      <c r="G111" s="51" t="str">
        <f>IFERROR(VLOOKUP($B111,'Tabelas auxiliares'!$A$65:$C$102,2,FALSE),"")</f>
        <v>Auxílio eventos - discentes</v>
      </c>
      <c r="H111" s="51" t="str">
        <f>IFERROR(VLOOKUP($B111,'Tabelas auxiliares'!$A$65:$C$102,3,FALSE),"")</f>
        <v>DISCENTES: AUXÍLIO EVENTOS/CONGRESSOS/SEMINÁRIOS/PUBLICAÇÕES/PARTICIPAÇÃO EM COMPETIÇÕES</v>
      </c>
      <c r="I111" t="s">
        <v>1661</v>
      </c>
      <c r="J111" t="s">
        <v>1761</v>
      </c>
      <c r="K111" t="s">
        <v>1762</v>
      </c>
      <c r="L111" t="s">
        <v>1763</v>
      </c>
      <c r="M111" t="s">
        <v>176</v>
      </c>
      <c r="N111" t="s">
        <v>177</v>
      </c>
      <c r="O111" t="s">
        <v>178</v>
      </c>
      <c r="P111" t="s">
        <v>288</v>
      </c>
      <c r="Q111" t="s">
        <v>179</v>
      </c>
      <c r="R111" t="s">
        <v>176</v>
      </c>
      <c r="S111" t="s">
        <v>1150</v>
      </c>
      <c r="T111" t="s">
        <v>174</v>
      </c>
      <c r="U111" t="s">
        <v>119</v>
      </c>
      <c r="V111" t="s">
        <v>721</v>
      </c>
      <c r="W111" t="s">
        <v>631</v>
      </c>
      <c r="X111" s="51" t="str">
        <f t="shared" si="2"/>
        <v>3</v>
      </c>
      <c r="Y111" s="51" t="str">
        <f>IF(T111="","",IF(AND(T111&lt;&gt;'Tabelas auxiliares'!$B$236,T111&lt;&gt;'Tabelas auxiliares'!$B$237,T111&lt;&gt;'Tabelas auxiliares'!$C$236,T111&lt;&gt;'Tabelas auxiliares'!$C$237,T111&lt;&gt;'Tabelas auxiliares'!$D$236),"FOLHA DE PESSOAL",IF(X111='Tabelas auxiliares'!$A$237,"CUSTEIO",IF(X111='Tabelas auxiliares'!$A$236,"INVESTIMENTO","ERRO - VERIFICAR"))))</f>
        <v>CUSTEIO</v>
      </c>
      <c r="Z111" s="64">
        <f t="shared" si="3"/>
        <v>1000</v>
      </c>
      <c r="AC111" s="44">
        <v>1000</v>
      </c>
      <c r="AD111" s="73" t="s">
        <v>214</v>
      </c>
      <c r="AE111" s="73" t="s">
        <v>176</v>
      </c>
      <c r="AF111" s="73" t="s">
        <v>135</v>
      </c>
      <c r="AG111" s="73" t="s">
        <v>178</v>
      </c>
      <c r="AH111" s="73" t="s">
        <v>208</v>
      </c>
      <c r="AI111" s="73" t="s">
        <v>179</v>
      </c>
      <c r="AJ111" s="73" t="s">
        <v>176</v>
      </c>
      <c r="AK111" s="73" t="s">
        <v>120</v>
      </c>
      <c r="AL111" s="73" t="s">
        <v>173</v>
      </c>
      <c r="AM111" s="73" t="s">
        <v>144</v>
      </c>
      <c r="AN111" s="73" t="s">
        <v>752</v>
      </c>
      <c r="AO111" s="73" t="s">
        <v>651</v>
      </c>
    </row>
    <row r="112" spans="1:41" x14ac:dyDescent="0.25">
      <c r="A112" t="s">
        <v>1099</v>
      </c>
      <c r="B112" t="s">
        <v>462</v>
      </c>
      <c r="C112" t="s">
        <v>1468</v>
      </c>
      <c r="D112" t="s">
        <v>55</v>
      </c>
      <c r="E112" t="s">
        <v>117</v>
      </c>
      <c r="F112" s="51" t="str">
        <f>IFERROR(VLOOKUP(D112,'Tabelas auxiliares'!$A$3:$B$61,2,FALSE),"")</f>
        <v>PROEC - PRÓ-REITORIA DE EXTENSÃO E CULTURA</v>
      </c>
      <c r="G112" s="51" t="str">
        <f>IFERROR(VLOOKUP($B112,'Tabelas auxiliares'!$A$65:$C$102,2,FALSE),"")</f>
        <v>Auxílio eventos - discentes</v>
      </c>
      <c r="H112" s="51" t="str">
        <f>IFERROR(VLOOKUP($B112,'Tabelas auxiliares'!$A$65:$C$102,3,FALSE),"")</f>
        <v>DISCENTES: AUXÍLIO EVENTOS/CONGRESSOS/SEMINÁRIOS/PUBLICAÇÕES/PARTICIPAÇÃO EM COMPETIÇÕES</v>
      </c>
      <c r="I112" t="s">
        <v>1661</v>
      </c>
      <c r="J112" t="s">
        <v>1764</v>
      </c>
      <c r="K112" t="s">
        <v>1765</v>
      </c>
      <c r="L112" t="s">
        <v>1766</v>
      </c>
      <c r="M112" t="s">
        <v>1767</v>
      </c>
      <c r="N112" t="s">
        <v>177</v>
      </c>
      <c r="O112" t="s">
        <v>178</v>
      </c>
      <c r="P112" t="s">
        <v>288</v>
      </c>
      <c r="Q112" t="s">
        <v>179</v>
      </c>
      <c r="R112" t="s">
        <v>176</v>
      </c>
      <c r="S112" t="s">
        <v>1150</v>
      </c>
      <c r="T112" t="s">
        <v>174</v>
      </c>
      <c r="U112" t="s">
        <v>119</v>
      </c>
      <c r="V112" t="s">
        <v>721</v>
      </c>
      <c r="W112" t="s">
        <v>631</v>
      </c>
      <c r="X112" s="51" t="str">
        <f t="shared" si="2"/>
        <v>3</v>
      </c>
      <c r="Y112" s="51" t="str">
        <f>IF(T112="","",IF(AND(T112&lt;&gt;'Tabelas auxiliares'!$B$236,T112&lt;&gt;'Tabelas auxiliares'!$B$237,T112&lt;&gt;'Tabelas auxiliares'!$C$236,T112&lt;&gt;'Tabelas auxiliares'!$C$237,T112&lt;&gt;'Tabelas auxiliares'!$D$236),"FOLHA DE PESSOAL",IF(X112='Tabelas auxiliares'!$A$237,"CUSTEIO",IF(X112='Tabelas auxiliares'!$A$236,"INVESTIMENTO","ERRO - VERIFICAR"))))</f>
        <v>CUSTEIO</v>
      </c>
      <c r="Z112" s="64">
        <f t="shared" si="3"/>
        <v>998.83</v>
      </c>
      <c r="AC112" s="44">
        <v>998.83</v>
      </c>
      <c r="AD112" s="73" t="s">
        <v>214</v>
      </c>
      <c r="AE112" s="73" t="s">
        <v>176</v>
      </c>
      <c r="AF112" s="73" t="s">
        <v>135</v>
      </c>
      <c r="AG112" s="73" t="s">
        <v>178</v>
      </c>
      <c r="AH112" s="73" t="s">
        <v>208</v>
      </c>
      <c r="AI112" s="73" t="s">
        <v>179</v>
      </c>
      <c r="AJ112" s="73" t="s">
        <v>176</v>
      </c>
      <c r="AK112" s="73" t="s">
        <v>120</v>
      </c>
      <c r="AL112" s="73" t="s">
        <v>173</v>
      </c>
      <c r="AM112" s="73" t="s">
        <v>144</v>
      </c>
      <c r="AN112" s="73" t="s">
        <v>753</v>
      </c>
      <c r="AO112" s="73" t="s">
        <v>652</v>
      </c>
    </row>
    <row r="113" spans="1:41" x14ac:dyDescent="0.25">
      <c r="A113" t="s">
        <v>1099</v>
      </c>
      <c r="B113" t="s">
        <v>462</v>
      </c>
      <c r="C113" t="s">
        <v>1468</v>
      </c>
      <c r="D113" t="s">
        <v>55</v>
      </c>
      <c r="E113" t="s">
        <v>117</v>
      </c>
      <c r="F113" s="51" t="str">
        <f>IFERROR(VLOOKUP(D113,'Tabelas auxiliares'!$A$3:$B$61,2,FALSE),"")</f>
        <v>PROEC - PRÓ-REITORIA DE EXTENSÃO E CULTURA</v>
      </c>
      <c r="G113" s="51" t="str">
        <f>IFERROR(VLOOKUP($B113,'Tabelas auxiliares'!$A$65:$C$102,2,FALSE),"")</f>
        <v>Auxílio eventos - discentes</v>
      </c>
      <c r="H113" s="51" t="str">
        <f>IFERROR(VLOOKUP($B113,'Tabelas auxiliares'!$A$65:$C$102,3,FALSE),"")</f>
        <v>DISCENTES: AUXÍLIO EVENTOS/CONGRESSOS/SEMINÁRIOS/PUBLICAÇÕES/PARTICIPAÇÃO EM COMPETIÇÕES</v>
      </c>
      <c r="I113" t="s">
        <v>1661</v>
      </c>
      <c r="J113" t="s">
        <v>1768</v>
      </c>
      <c r="K113" t="s">
        <v>1769</v>
      </c>
      <c r="L113" t="s">
        <v>1770</v>
      </c>
      <c r="M113" t="s">
        <v>1771</v>
      </c>
      <c r="N113" t="s">
        <v>177</v>
      </c>
      <c r="O113" t="s">
        <v>178</v>
      </c>
      <c r="P113" t="s">
        <v>288</v>
      </c>
      <c r="Q113" t="s">
        <v>179</v>
      </c>
      <c r="R113" t="s">
        <v>176</v>
      </c>
      <c r="S113" t="s">
        <v>1150</v>
      </c>
      <c r="T113" t="s">
        <v>174</v>
      </c>
      <c r="U113" t="s">
        <v>119</v>
      </c>
      <c r="V113" t="s">
        <v>721</v>
      </c>
      <c r="W113" t="s">
        <v>631</v>
      </c>
      <c r="X113" s="51" t="str">
        <f t="shared" si="2"/>
        <v>3</v>
      </c>
      <c r="Y113" s="51" t="str">
        <f>IF(T113="","",IF(AND(T113&lt;&gt;'Tabelas auxiliares'!$B$236,T113&lt;&gt;'Tabelas auxiliares'!$B$237,T113&lt;&gt;'Tabelas auxiliares'!$C$236,T113&lt;&gt;'Tabelas auxiliares'!$C$237,T113&lt;&gt;'Tabelas auxiliares'!$D$236),"FOLHA DE PESSOAL",IF(X113='Tabelas auxiliares'!$A$237,"CUSTEIO",IF(X113='Tabelas auxiliares'!$A$236,"INVESTIMENTO","ERRO - VERIFICAR"))))</f>
        <v>CUSTEIO</v>
      </c>
      <c r="Z113" s="64">
        <f t="shared" si="3"/>
        <v>1000</v>
      </c>
      <c r="AC113" s="44">
        <v>1000</v>
      </c>
      <c r="AD113" s="73" t="s">
        <v>214</v>
      </c>
      <c r="AE113" s="73" t="s">
        <v>176</v>
      </c>
      <c r="AF113" s="73" t="s">
        <v>135</v>
      </c>
      <c r="AG113" s="73" t="s">
        <v>178</v>
      </c>
      <c r="AH113" s="73" t="s">
        <v>208</v>
      </c>
      <c r="AI113" s="73" t="s">
        <v>179</v>
      </c>
      <c r="AJ113" s="73" t="s">
        <v>176</v>
      </c>
      <c r="AK113" s="73" t="s">
        <v>120</v>
      </c>
      <c r="AL113" s="73" t="s">
        <v>173</v>
      </c>
      <c r="AM113" s="73" t="s">
        <v>144</v>
      </c>
      <c r="AN113" s="73" t="s">
        <v>754</v>
      </c>
      <c r="AO113" s="73" t="s">
        <v>653</v>
      </c>
    </row>
    <row r="114" spans="1:41" x14ac:dyDescent="0.25">
      <c r="A114" t="s">
        <v>1099</v>
      </c>
      <c r="B114" t="s">
        <v>462</v>
      </c>
      <c r="C114" t="s">
        <v>1468</v>
      </c>
      <c r="D114" t="s">
        <v>55</v>
      </c>
      <c r="E114" t="s">
        <v>117</v>
      </c>
      <c r="F114" s="51" t="str">
        <f>IFERROR(VLOOKUP(D114,'Tabelas auxiliares'!$A$3:$B$61,2,FALSE),"")</f>
        <v>PROEC - PRÓ-REITORIA DE EXTENSÃO E CULTURA</v>
      </c>
      <c r="G114" s="51" t="str">
        <f>IFERROR(VLOOKUP($B114,'Tabelas auxiliares'!$A$65:$C$102,2,FALSE),"")</f>
        <v>Auxílio eventos - discentes</v>
      </c>
      <c r="H114" s="51" t="str">
        <f>IFERROR(VLOOKUP($B114,'Tabelas auxiliares'!$A$65:$C$102,3,FALSE),"")</f>
        <v>DISCENTES: AUXÍLIO EVENTOS/CONGRESSOS/SEMINÁRIOS/PUBLICAÇÕES/PARTICIPAÇÃO EM COMPETIÇÕES</v>
      </c>
      <c r="I114" t="s">
        <v>1166</v>
      </c>
      <c r="J114" t="s">
        <v>1772</v>
      </c>
      <c r="K114" t="s">
        <v>1773</v>
      </c>
      <c r="L114" t="s">
        <v>1774</v>
      </c>
      <c r="M114" t="s">
        <v>176</v>
      </c>
      <c r="N114" t="s">
        <v>177</v>
      </c>
      <c r="O114" t="s">
        <v>178</v>
      </c>
      <c r="P114" t="s">
        <v>288</v>
      </c>
      <c r="Q114" t="s">
        <v>179</v>
      </c>
      <c r="R114" t="s">
        <v>176</v>
      </c>
      <c r="S114" t="s">
        <v>120</v>
      </c>
      <c r="T114" t="s">
        <v>174</v>
      </c>
      <c r="U114" t="s">
        <v>119</v>
      </c>
      <c r="V114" t="s">
        <v>721</v>
      </c>
      <c r="W114" t="s">
        <v>631</v>
      </c>
      <c r="X114" s="51" t="str">
        <f t="shared" si="2"/>
        <v>3</v>
      </c>
      <c r="Y114" s="51" t="str">
        <f>IF(T114="","",IF(AND(T114&lt;&gt;'Tabelas auxiliares'!$B$236,T114&lt;&gt;'Tabelas auxiliares'!$B$237,T114&lt;&gt;'Tabelas auxiliares'!$C$236,T114&lt;&gt;'Tabelas auxiliares'!$C$237,T114&lt;&gt;'Tabelas auxiliares'!$D$236),"FOLHA DE PESSOAL",IF(X114='Tabelas auxiliares'!$A$237,"CUSTEIO",IF(X114='Tabelas auxiliares'!$A$236,"INVESTIMENTO","ERRO - VERIFICAR"))))</f>
        <v>CUSTEIO</v>
      </c>
      <c r="Z114" s="64">
        <f t="shared" si="3"/>
        <v>758.8</v>
      </c>
      <c r="AA114" s="44">
        <v>56.37</v>
      </c>
      <c r="AC114" s="44">
        <v>702.43</v>
      </c>
      <c r="AD114" s="73" t="s">
        <v>214</v>
      </c>
      <c r="AE114" s="73" t="s">
        <v>176</v>
      </c>
      <c r="AF114" s="73" t="s">
        <v>135</v>
      </c>
      <c r="AG114" s="73" t="s">
        <v>178</v>
      </c>
      <c r="AH114" s="73" t="s">
        <v>208</v>
      </c>
      <c r="AI114" s="73" t="s">
        <v>179</v>
      </c>
      <c r="AJ114" s="73" t="s">
        <v>176</v>
      </c>
      <c r="AK114" s="73" t="s">
        <v>120</v>
      </c>
      <c r="AL114" s="73" t="s">
        <v>173</v>
      </c>
      <c r="AM114" s="73" t="s">
        <v>144</v>
      </c>
      <c r="AN114" s="73" t="s">
        <v>755</v>
      </c>
      <c r="AO114" s="73" t="s">
        <v>654</v>
      </c>
    </row>
    <row r="115" spans="1:41" x14ac:dyDescent="0.25">
      <c r="A115" t="s">
        <v>1099</v>
      </c>
      <c r="B115" t="s">
        <v>462</v>
      </c>
      <c r="C115" t="s">
        <v>1468</v>
      </c>
      <c r="D115" t="s">
        <v>55</v>
      </c>
      <c r="E115" t="s">
        <v>117</v>
      </c>
      <c r="F115" s="51" t="str">
        <f>IFERROR(VLOOKUP(D115,'Tabelas auxiliares'!$A$3:$B$61,2,FALSE),"")</f>
        <v>PROEC - PRÓ-REITORIA DE EXTENSÃO E CULTURA</v>
      </c>
      <c r="G115" s="51" t="str">
        <f>IFERROR(VLOOKUP($B115,'Tabelas auxiliares'!$A$65:$C$102,2,FALSE),"")</f>
        <v>Auxílio eventos - discentes</v>
      </c>
      <c r="H115" s="51" t="str">
        <f>IFERROR(VLOOKUP($B115,'Tabelas auxiliares'!$A$65:$C$102,3,FALSE),"")</f>
        <v>DISCENTES: AUXÍLIO EVENTOS/CONGRESSOS/SEMINÁRIOS/PUBLICAÇÕES/PARTICIPAÇÃO EM COMPETIÇÕES</v>
      </c>
      <c r="I115" t="s">
        <v>1166</v>
      </c>
      <c r="J115" t="s">
        <v>1091</v>
      </c>
      <c r="K115" t="s">
        <v>1775</v>
      </c>
      <c r="L115" t="s">
        <v>1776</v>
      </c>
      <c r="M115" t="s">
        <v>176</v>
      </c>
      <c r="N115" t="s">
        <v>177</v>
      </c>
      <c r="O115" t="s">
        <v>178</v>
      </c>
      <c r="P115" t="s">
        <v>288</v>
      </c>
      <c r="Q115" t="s">
        <v>179</v>
      </c>
      <c r="R115" t="s">
        <v>176</v>
      </c>
      <c r="S115" t="s">
        <v>120</v>
      </c>
      <c r="T115" t="s">
        <v>174</v>
      </c>
      <c r="U115" t="s">
        <v>119</v>
      </c>
      <c r="V115" t="s">
        <v>721</v>
      </c>
      <c r="W115" t="s">
        <v>631</v>
      </c>
      <c r="X115" s="51" t="str">
        <f t="shared" si="2"/>
        <v>3</v>
      </c>
      <c r="Y115" s="51" t="str">
        <f>IF(T115="","",IF(AND(T115&lt;&gt;'Tabelas auxiliares'!$B$236,T115&lt;&gt;'Tabelas auxiliares'!$B$237,T115&lt;&gt;'Tabelas auxiliares'!$C$236,T115&lt;&gt;'Tabelas auxiliares'!$C$237,T115&lt;&gt;'Tabelas auxiliares'!$D$236),"FOLHA DE PESSOAL",IF(X115='Tabelas auxiliares'!$A$237,"CUSTEIO",IF(X115='Tabelas auxiliares'!$A$236,"INVESTIMENTO","ERRO - VERIFICAR"))))</f>
        <v>CUSTEIO</v>
      </c>
      <c r="Z115" s="64">
        <f t="shared" si="3"/>
        <v>50</v>
      </c>
      <c r="AC115" s="44">
        <v>50</v>
      </c>
      <c r="AD115" s="73" t="s">
        <v>214</v>
      </c>
      <c r="AE115" s="73" t="s">
        <v>176</v>
      </c>
      <c r="AF115" s="73" t="s">
        <v>135</v>
      </c>
      <c r="AG115" s="73" t="s">
        <v>178</v>
      </c>
      <c r="AH115" s="73" t="s">
        <v>208</v>
      </c>
      <c r="AI115" s="73" t="s">
        <v>179</v>
      </c>
      <c r="AJ115" s="73" t="s">
        <v>176</v>
      </c>
      <c r="AK115" s="73" t="s">
        <v>120</v>
      </c>
      <c r="AL115" s="73" t="s">
        <v>173</v>
      </c>
      <c r="AM115" s="73" t="s">
        <v>144</v>
      </c>
      <c r="AN115" s="73" t="s">
        <v>756</v>
      </c>
      <c r="AO115" s="73" t="s">
        <v>927</v>
      </c>
    </row>
    <row r="116" spans="1:41" x14ac:dyDescent="0.25">
      <c r="A116" t="s">
        <v>1099</v>
      </c>
      <c r="B116" t="s">
        <v>488</v>
      </c>
      <c r="C116" t="s">
        <v>1115</v>
      </c>
      <c r="D116" t="s">
        <v>83</v>
      </c>
      <c r="E116" t="s">
        <v>117</v>
      </c>
      <c r="F116" s="51" t="str">
        <f>IFERROR(VLOOKUP(D116,'Tabelas auxiliares'!$A$3:$B$61,2,FALSE),"")</f>
        <v>NETEL - NÚCLEO EDUCACIONAL DE TECNOLOGIAS E LÍNGUAS</v>
      </c>
      <c r="G116" s="51" t="str">
        <f>IFERROR(VLOOKUP($B116,'Tabelas auxiliares'!$A$65:$C$102,2,FALSE),"")</f>
        <v>Internacionalização</v>
      </c>
      <c r="H116" s="51" t="str">
        <f>IFERROR(VLOOKUP($B116,'Tabelas auxiliares'!$A$65:$C$102,3,FALSE),"")</f>
        <v>DIÁRIAS INTERNACIONAIS / PASSAGENS AÉREAS INTERNACIONAIS / AUXÍLIO PARA EVENTOS INTERNACIONAIS / INSCRIÇÃO PARA  EVENTOS INTERNACIONAIS / ANUIDADES ARI / ENCARGO DE CURSOS E CONCURSOS ARI</v>
      </c>
      <c r="I116" t="s">
        <v>1777</v>
      </c>
      <c r="J116" t="s">
        <v>1778</v>
      </c>
      <c r="K116" t="s">
        <v>1779</v>
      </c>
      <c r="L116" t="s">
        <v>327</v>
      </c>
      <c r="M116" t="s">
        <v>176</v>
      </c>
      <c r="N116" t="s">
        <v>182</v>
      </c>
      <c r="O116" t="s">
        <v>183</v>
      </c>
      <c r="P116" t="s">
        <v>184</v>
      </c>
      <c r="Q116" t="s">
        <v>179</v>
      </c>
      <c r="R116" t="s">
        <v>176</v>
      </c>
      <c r="S116" t="s">
        <v>120</v>
      </c>
      <c r="T116" t="s">
        <v>174</v>
      </c>
      <c r="U116" t="s">
        <v>409</v>
      </c>
      <c r="V116" t="s">
        <v>719</v>
      </c>
      <c r="W116" t="s">
        <v>628</v>
      </c>
      <c r="X116" s="51" t="str">
        <f t="shared" si="2"/>
        <v>3</v>
      </c>
      <c r="Y116" s="51" t="str">
        <f>IF(T116="","",IF(AND(T116&lt;&gt;'Tabelas auxiliares'!$B$236,T116&lt;&gt;'Tabelas auxiliares'!$B$237,T116&lt;&gt;'Tabelas auxiliares'!$C$236,T116&lt;&gt;'Tabelas auxiliares'!$C$237,T116&lt;&gt;'Tabelas auxiliares'!$D$236),"FOLHA DE PESSOAL",IF(X116='Tabelas auxiliares'!$A$237,"CUSTEIO",IF(X116='Tabelas auxiliares'!$A$236,"INVESTIMENTO","ERRO - VERIFICAR"))))</f>
        <v>CUSTEIO</v>
      </c>
      <c r="Z116" s="64">
        <f t="shared" si="3"/>
        <v>84000</v>
      </c>
      <c r="AA116" s="44">
        <v>47200</v>
      </c>
      <c r="AC116" s="44">
        <v>36800</v>
      </c>
      <c r="AD116" s="73" t="s">
        <v>214</v>
      </c>
      <c r="AE116" s="73" t="s">
        <v>176</v>
      </c>
      <c r="AF116" s="73" t="s">
        <v>135</v>
      </c>
      <c r="AG116" s="73" t="s">
        <v>178</v>
      </c>
      <c r="AH116" s="73" t="s">
        <v>208</v>
      </c>
      <c r="AI116" s="73" t="s">
        <v>179</v>
      </c>
      <c r="AJ116" s="73" t="s">
        <v>176</v>
      </c>
      <c r="AK116" s="73" t="s">
        <v>120</v>
      </c>
      <c r="AL116" s="73" t="s">
        <v>173</v>
      </c>
      <c r="AM116" s="73" t="s">
        <v>144</v>
      </c>
      <c r="AN116" s="73" t="s">
        <v>757</v>
      </c>
      <c r="AO116" s="73" t="s">
        <v>655</v>
      </c>
    </row>
    <row r="117" spans="1:41" x14ac:dyDescent="0.25">
      <c r="A117" t="s">
        <v>1099</v>
      </c>
      <c r="B117" t="s">
        <v>488</v>
      </c>
      <c r="C117" t="s">
        <v>1468</v>
      </c>
      <c r="D117" t="s">
        <v>71</v>
      </c>
      <c r="E117" t="s">
        <v>117</v>
      </c>
      <c r="F117" s="51" t="str">
        <f>IFERROR(VLOOKUP(D117,'Tabelas auxiliares'!$A$3:$B$61,2,FALSE),"")</f>
        <v>ARI - ASSESSORIA DE RELAÇÕES INTERNACIONAIS</v>
      </c>
      <c r="G117" s="51" t="str">
        <f>IFERROR(VLOOKUP($B117,'Tabelas auxiliares'!$A$65:$C$102,2,FALSE),"")</f>
        <v>Internacionalização</v>
      </c>
      <c r="H117" s="51" t="str">
        <f>IFERROR(VLOOKUP($B117,'Tabelas auxiliares'!$A$65:$C$102,3,FALSE),"")</f>
        <v>DIÁRIAS INTERNACIONAIS / PASSAGENS AÉREAS INTERNACIONAIS / AUXÍLIO PARA EVENTOS INTERNACIONAIS / INSCRIÇÃO PARA  EVENTOS INTERNACIONAIS / ANUIDADES ARI / ENCARGO DE CURSOS E CONCURSOS ARI</v>
      </c>
      <c r="I117" t="s">
        <v>1511</v>
      </c>
      <c r="J117" t="s">
        <v>1780</v>
      </c>
      <c r="K117" t="s">
        <v>1781</v>
      </c>
      <c r="L117" t="s">
        <v>1782</v>
      </c>
      <c r="M117" t="s">
        <v>176</v>
      </c>
      <c r="N117" t="s">
        <v>177</v>
      </c>
      <c r="O117" t="s">
        <v>178</v>
      </c>
      <c r="P117" t="s">
        <v>288</v>
      </c>
      <c r="Q117" t="s">
        <v>179</v>
      </c>
      <c r="R117" t="s">
        <v>176</v>
      </c>
      <c r="S117" t="s">
        <v>120</v>
      </c>
      <c r="T117" t="s">
        <v>174</v>
      </c>
      <c r="U117" t="s">
        <v>119</v>
      </c>
      <c r="V117" t="s">
        <v>721</v>
      </c>
      <c r="W117" t="s">
        <v>631</v>
      </c>
      <c r="X117" s="51" t="str">
        <f t="shared" si="2"/>
        <v>3</v>
      </c>
      <c r="Y117" s="51" t="str">
        <f>IF(T117="","",IF(AND(T117&lt;&gt;'Tabelas auxiliares'!$B$236,T117&lt;&gt;'Tabelas auxiliares'!$B$237,T117&lt;&gt;'Tabelas auxiliares'!$C$236,T117&lt;&gt;'Tabelas auxiliares'!$C$237,T117&lt;&gt;'Tabelas auxiliares'!$D$236),"FOLHA DE PESSOAL",IF(X117='Tabelas auxiliares'!$A$237,"CUSTEIO",IF(X117='Tabelas auxiliares'!$A$236,"INVESTIMENTO","ERRO - VERIFICAR"))))</f>
        <v>CUSTEIO</v>
      </c>
      <c r="Z117" s="64">
        <f t="shared" si="3"/>
        <v>9000</v>
      </c>
      <c r="AC117" s="44">
        <v>9000</v>
      </c>
      <c r="AD117" s="73" t="s">
        <v>214</v>
      </c>
      <c r="AE117" s="73" t="s">
        <v>176</v>
      </c>
      <c r="AF117" s="73" t="s">
        <v>135</v>
      </c>
      <c r="AG117" s="73" t="s">
        <v>178</v>
      </c>
      <c r="AH117" s="73" t="s">
        <v>208</v>
      </c>
      <c r="AI117" s="73" t="s">
        <v>179</v>
      </c>
      <c r="AJ117" s="73" t="s">
        <v>176</v>
      </c>
      <c r="AK117" s="73" t="s">
        <v>120</v>
      </c>
      <c r="AL117" s="73" t="s">
        <v>173</v>
      </c>
      <c r="AM117" s="73" t="s">
        <v>144</v>
      </c>
      <c r="AN117" s="73" t="s">
        <v>758</v>
      </c>
      <c r="AO117" s="73" t="s">
        <v>656</v>
      </c>
    </row>
    <row r="118" spans="1:41" x14ac:dyDescent="0.25">
      <c r="A118" t="s">
        <v>1099</v>
      </c>
      <c r="B118" t="s">
        <v>488</v>
      </c>
      <c r="C118" t="s">
        <v>1468</v>
      </c>
      <c r="D118" t="s">
        <v>71</v>
      </c>
      <c r="E118" t="s">
        <v>117</v>
      </c>
      <c r="F118" s="51" t="str">
        <f>IFERROR(VLOOKUP(D118,'Tabelas auxiliares'!$A$3:$B$61,2,FALSE),"")</f>
        <v>ARI - ASSESSORIA DE RELAÇÕES INTERNACIONAIS</v>
      </c>
      <c r="G118" s="51" t="str">
        <f>IFERROR(VLOOKUP($B118,'Tabelas auxiliares'!$A$65:$C$102,2,FALSE),"")</f>
        <v>Internacionalização</v>
      </c>
      <c r="H118" s="51" t="str">
        <f>IFERROR(VLOOKUP($B118,'Tabelas auxiliares'!$A$65:$C$102,3,FALSE),"")</f>
        <v>DIÁRIAS INTERNACIONAIS / PASSAGENS AÉREAS INTERNACIONAIS / AUXÍLIO PARA EVENTOS INTERNACIONAIS / INSCRIÇÃO PARA  EVENTOS INTERNACIONAIS / ANUIDADES ARI / ENCARGO DE CURSOS E CONCURSOS ARI</v>
      </c>
      <c r="I118" t="s">
        <v>1511</v>
      </c>
      <c r="J118" t="s">
        <v>1783</v>
      </c>
      <c r="K118" t="s">
        <v>1784</v>
      </c>
      <c r="L118" t="s">
        <v>1785</v>
      </c>
      <c r="M118" t="s">
        <v>1786</v>
      </c>
      <c r="N118" t="s">
        <v>177</v>
      </c>
      <c r="O118" t="s">
        <v>178</v>
      </c>
      <c r="P118" t="s">
        <v>288</v>
      </c>
      <c r="Q118" t="s">
        <v>179</v>
      </c>
      <c r="R118" t="s">
        <v>176</v>
      </c>
      <c r="S118" t="s">
        <v>120</v>
      </c>
      <c r="T118" t="s">
        <v>174</v>
      </c>
      <c r="U118" t="s">
        <v>119</v>
      </c>
      <c r="V118" t="s">
        <v>721</v>
      </c>
      <c r="W118" t="s">
        <v>631</v>
      </c>
      <c r="X118" s="51" t="str">
        <f t="shared" si="2"/>
        <v>3</v>
      </c>
      <c r="Y118" s="51" t="str">
        <f>IF(T118="","",IF(AND(T118&lt;&gt;'Tabelas auxiliares'!$B$236,T118&lt;&gt;'Tabelas auxiliares'!$B$237,T118&lt;&gt;'Tabelas auxiliares'!$C$236,T118&lt;&gt;'Tabelas auxiliares'!$C$237,T118&lt;&gt;'Tabelas auxiliares'!$D$236),"FOLHA DE PESSOAL",IF(X118='Tabelas auxiliares'!$A$237,"CUSTEIO",IF(X118='Tabelas auxiliares'!$A$236,"INVESTIMENTO","ERRO - VERIFICAR"))))</f>
        <v>CUSTEIO</v>
      </c>
      <c r="Z118" s="64">
        <f t="shared" si="3"/>
        <v>4500</v>
      </c>
      <c r="AC118" s="44">
        <v>4500</v>
      </c>
      <c r="AD118" s="73" t="s">
        <v>214</v>
      </c>
      <c r="AE118" s="73" t="s">
        <v>176</v>
      </c>
      <c r="AF118" s="73" t="s">
        <v>135</v>
      </c>
      <c r="AG118" s="73" t="s">
        <v>178</v>
      </c>
      <c r="AH118" s="73" t="s">
        <v>208</v>
      </c>
      <c r="AI118" s="73" t="s">
        <v>179</v>
      </c>
      <c r="AJ118" s="73" t="s">
        <v>176</v>
      </c>
      <c r="AK118" s="73" t="s">
        <v>120</v>
      </c>
      <c r="AL118" s="73" t="s">
        <v>173</v>
      </c>
      <c r="AM118" s="73" t="s">
        <v>144</v>
      </c>
      <c r="AN118" s="73" t="s">
        <v>759</v>
      </c>
      <c r="AO118" s="73" t="s">
        <v>657</v>
      </c>
    </row>
    <row r="119" spans="1:41" x14ac:dyDescent="0.25">
      <c r="A119" t="s">
        <v>1099</v>
      </c>
      <c r="B119" t="s">
        <v>488</v>
      </c>
      <c r="C119" t="s">
        <v>1468</v>
      </c>
      <c r="D119" t="s">
        <v>71</v>
      </c>
      <c r="E119" t="s">
        <v>117</v>
      </c>
      <c r="F119" s="51" t="str">
        <f>IFERROR(VLOOKUP(D119,'Tabelas auxiliares'!$A$3:$B$61,2,FALSE),"")</f>
        <v>ARI - ASSESSORIA DE RELAÇÕES INTERNACIONAIS</v>
      </c>
      <c r="G119" s="51" t="str">
        <f>IFERROR(VLOOKUP($B119,'Tabelas auxiliares'!$A$65:$C$102,2,FALSE),"")</f>
        <v>Internacionalização</v>
      </c>
      <c r="H119" s="51" t="str">
        <f>IFERROR(VLOOKUP($B119,'Tabelas auxiliares'!$A$65:$C$102,3,FALSE),"")</f>
        <v>DIÁRIAS INTERNACIONAIS / PASSAGENS AÉREAS INTERNACIONAIS / AUXÍLIO PARA EVENTOS INTERNACIONAIS / INSCRIÇÃO PARA  EVENTOS INTERNACIONAIS / ANUIDADES ARI / ENCARGO DE CURSOS E CONCURSOS ARI</v>
      </c>
      <c r="I119" t="s">
        <v>1142</v>
      </c>
      <c r="J119" t="s">
        <v>1787</v>
      </c>
      <c r="K119" t="s">
        <v>1788</v>
      </c>
      <c r="L119" t="s">
        <v>1789</v>
      </c>
      <c r="M119" t="s">
        <v>176</v>
      </c>
      <c r="N119" t="s">
        <v>177</v>
      </c>
      <c r="O119" t="s">
        <v>178</v>
      </c>
      <c r="P119" t="s">
        <v>288</v>
      </c>
      <c r="Q119" t="s">
        <v>179</v>
      </c>
      <c r="R119" t="s">
        <v>176</v>
      </c>
      <c r="S119" t="s">
        <v>120</v>
      </c>
      <c r="T119" t="s">
        <v>174</v>
      </c>
      <c r="U119" t="s">
        <v>119</v>
      </c>
      <c r="V119" t="s">
        <v>719</v>
      </c>
      <c r="W119" t="s">
        <v>628</v>
      </c>
      <c r="X119" s="51" t="str">
        <f t="shared" si="2"/>
        <v>3</v>
      </c>
      <c r="Y119" s="51" t="str">
        <f>IF(T119="","",IF(AND(T119&lt;&gt;'Tabelas auxiliares'!$B$236,T119&lt;&gt;'Tabelas auxiliares'!$B$237,T119&lt;&gt;'Tabelas auxiliares'!$C$236,T119&lt;&gt;'Tabelas auxiliares'!$C$237,T119&lt;&gt;'Tabelas auxiliares'!$D$236),"FOLHA DE PESSOAL",IF(X119='Tabelas auxiliares'!$A$237,"CUSTEIO",IF(X119='Tabelas auxiliares'!$A$236,"INVESTIMENTO","ERRO - VERIFICAR"))))</f>
        <v>CUSTEIO</v>
      </c>
      <c r="Z119" s="64">
        <f t="shared" si="3"/>
        <v>7000</v>
      </c>
      <c r="AA119" s="44">
        <v>7000</v>
      </c>
      <c r="AD119" s="73" t="s">
        <v>214</v>
      </c>
      <c r="AE119" s="73" t="s">
        <v>176</v>
      </c>
      <c r="AF119" s="73" t="s">
        <v>135</v>
      </c>
      <c r="AG119" s="73" t="s">
        <v>178</v>
      </c>
      <c r="AH119" s="73" t="s">
        <v>208</v>
      </c>
      <c r="AI119" s="73" t="s">
        <v>179</v>
      </c>
      <c r="AJ119" s="73" t="s">
        <v>176</v>
      </c>
      <c r="AK119" s="73" t="s">
        <v>120</v>
      </c>
      <c r="AL119" s="73" t="s">
        <v>173</v>
      </c>
      <c r="AM119" s="73" t="s">
        <v>144</v>
      </c>
      <c r="AN119" s="73" t="s">
        <v>760</v>
      </c>
      <c r="AO119" s="73" t="s">
        <v>658</v>
      </c>
    </row>
    <row r="120" spans="1:41" x14ac:dyDescent="0.25">
      <c r="A120" t="s">
        <v>1099</v>
      </c>
      <c r="B120" t="s">
        <v>488</v>
      </c>
      <c r="C120" t="s">
        <v>1110</v>
      </c>
      <c r="D120" t="s">
        <v>83</v>
      </c>
      <c r="E120" t="s">
        <v>117</v>
      </c>
      <c r="F120" s="51" t="str">
        <f>IFERROR(VLOOKUP(D120,'Tabelas auxiliares'!$A$3:$B$61,2,FALSE),"")</f>
        <v>NETEL - NÚCLEO EDUCACIONAL DE TECNOLOGIAS E LÍNGUAS</v>
      </c>
      <c r="G120" s="51" t="str">
        <f>IFERROR(VLOOKUP($B120,'Tabelas auxiliares'!$A$65:$C$102,2,FALSE),"")</f>
        <v>Internacionalização</v>
      </c>
      <c r="H120" s="51" t="str">
        <f>IFERROR(VLOOKUP($B120,'Tabelas auxiliares'!$A$65:$C$102,3,FALSE),"")</f>
        <v>DIÁRIAS INTERNACIONAIS / PASSAGENS AÉREAS INTERNACIONAIS / AUXÍLIO PARA EVENTOS INTERNACIONAIS / INSCRIÇÃO PARA  EVENTOS INTERNACIONAIS / ANUIDADES ARI / ENCARGO DE CURSOS E CONCURSOS ARI</v>
      </c>
      <c r="I120" t="s">
        <v>1590</v>
      </c>
      <c r="J120" t="s">
        <v>1217</v>
      </c>
      <c r="K120" t="s">
        <v>1790</v>
      </c>
      <c r="L120" t="s">
        <v>896</v>
      </c>
      <c r="M120" t="s">
        <v>176</v>
      </c>
      <c r="N120" t="s">
        <v>182</v>
      </c>
      <c r="O120" t="s">
        <v>183</v>
      </c>
      <c r="P120" t="s">
        <v>184</v>
      </c>
      <c r="Q120" t="s">
        <v>179</v>
      </c>
      <c r="R120" t="s">
        <v>176</v>
      </c>
      <c r="S120" t="s">
        <v>120</v>
      </c>
      <c r="T120" t="s">
        <v>174</v>
      </c>
      <c r="U120" t="s">
        <v>409</v>
      </c>
      <c r="V120" t="s">
        <v>719</v>
      </c>
      <c r="W120" t="s">
        <v>628</v>
      </c>
      <c r="X120" s="51" t="str">
        <f t="shared" si="2"/>
        <v>3</v>
      </c>
      <c r="Y120" s="51" t="str">
        <f>IF(T120="","",IF(AND(T120&lt;&gt;'Tabelas auxiliares'!$B$236,T120&lt;&gt;'Tabelas auxiliares'!$B$237,T120&lt;&gt;'Tabelas auxiliares'!$C$236,T120&lt;&gt;'Tabelas auxiliares'!$C$237,T120&lt;&gt;'Tabelas auxiliares'!$D$236),"FOLHA DE PESSOAL",IF(X120='Tabelas auxiliares'!$A$237,"CUSTEIO",IF(X120='Tabelas auxiliares'!$A$236,"INVESTIMENTO","ERRO - VERIFICAR"))))</f>
        <v>CUSTEIO</v>
      </c>
      <c r="Z120" s="64">
        <f t="shared" si="3"/>
        <v>17600</v>
      </c>
      <c r="AA120" s="44">
        <v>5500</v>
      </c>
      <c r="AC120" s="44">
        <v>12100</v>
      </c>
      <c r="AD120" s="73" t="s">
        <v>214</v>
      </c>
      <c r="AE120" s="73" t="s">
        <v>176</v>
      </c>
      <c r="AF120" s="73" t="s">
        <v>135</v>
      </c>
      <c r="AG120" s="73" t="s">
        <v>178</v>
      </c>
      <c r="AH120" s="73" t="s">
        <v>208</v>
      </c>
      <c r="AI120" s="73" t="s">
        <v>179</v>
      </c>
      <c r="AJ120" s="73" t="s">
        <v>176</v>
      </c>
      <c r="AK120" s="73" t="s">
        <v>120</v>
      </c>
      <c r="AL120" s="73" t="s">
        <v>173</v>
      </c>
      <c r="AM120" s="73" t="s">
        <v>144</v>
      </c>
      <c r="AN120" s="73" t="s">
        <v>761</v>
      </c>
      <c r="AO120" s="73" t="s">
        <v>659</v>
      </c>
    </row>
    <row r="121" spans="1:41" x14ac:dyDescent="0.25">
      <c r="A121" t="s">
        <v>1104</v>
      </c>
      <c r="B121" t="s">
        <v>450</v>
      </c>
      <c r="C121" t="s">
        <v>1472</v>
      </c>
      <c r="D121" t="s">
        <v>15</v>
      </c>
      <c r="E121" t="s">
        <v>117</v>
      </c>
      <c r="F121" s="51" t="str">
        <f>IFERROR(VLOOKUP(D121,'Tabelas auxiliares'!$A$3:$B$61,2,FALSE),"")</f>
        <v>PROPES - PRÓ-REITORIA DE PESQUISA / CEM</v>
      </c>
      <c r="G121" s="51" t="str">
        <f>IFERROR(VLOOKUP($B121,'Tabelas auxiliares'!$A$65:$C$102,2,FALSE),"")</f>
        <v>Assistência - Pesquisa</v>
      </c>
      <c r="H121" s="51" t="str">
        <f>IFERROR(VLOOKUP($B121,'Tabelas auxiliares'!$A$65:$C$102,3,FALSE),"")</f>
        <v>BOLSAS DE INICIACAO CIENTIFICA / BOLSAS PROJETOS DE PESQUISA E/OU EDITAIS LIGADOS A PESQUISA</v>
      </c>
      <c r="I121" t="s">
        <v>1522</v>
      </c>
      <c r="J121" t="s">
        <v>1791</v>
      </c>
      <c r="K121" t="s">
        <v>1792</v>
      </c>
      <c r="L121" t="s">
        <v>185</v>
      </c>
      <c r="M121" t="s">
        <v>176</v>
      </c>
      <c r="N121" t="s">
        <v>177</v>
      </c>
      <c r="O121" t="s">
        <v>178</v>
      </c>
      <c r="P121" t="s">
        <v>288</v>
      </c>
      <c r="Q121" t="s">
        <v>179</v>
      </c>
      <c r="R121" t="s">
        <v>176</v>
      </c>
      <c r="S121" t="s">
        <v>120</v>
      </c>
      <c r="T121" t="s">
        <v>174</v>
      </c>
      <c r="U121" t="s">
        <v>119</v>
      </c>
      <c r="V121" t="s">
        <v>719</v>
      </c>
      <c r="W121" t="s">
        <v>628</v>
      </c>
      <c r="X121" s="51" t="str">
        <f t="shared" si="2"/>
        <v>3</v>
      </c>
      <c r="Y121" s="51" t="str">
        <f>IF(T121="","",IF(AND(T121&lt;&gt;'Tabelas auxiliares'!$B$236,T121&lt;&gt;'Tabelas auxiliares'!$B$237,T121&lt;&gt;'Tabelas auxiliares'!$C$236,T121&lt;&gt;'Tabelas auxiliares'!$C$237,T121&lt;&gt;'Tabelas auxiliares'!$D$236),"FOLHA DE PESSOAL",IF(X121='Tabelas auxiliares'!$A$237,"CUSTEIO",IF(X121='Tabelas auxiliares'!$A$236,"INVESTIMENTO","ERRO - VERIFICAR"))))</f>
        <v>CUSTEIO</v>
      </c>
      <c r="Z121" s="64">
        <f t="shared" si="3"/>
        <v>29482.400000000001</v>
      </c>
      <c r="AC121" s="44">
        <v>29482.400000000001</v>
      </c>
      <c r="AD121" s="73" t="s">
        <v>214</v>
      </c>
      <c r="AE121" s="73" t="s">
        <v>176</v>
      </c>
      <c r="AF121" s="73" t="s">
        <v>135</v>
      </c>
      <c r="AG121" s="73" t="s">
        <v>178</v>
      </c>
      <c r="AH121" s="73" t="s">
        <v>208</v>
      </c>
      <c r="AI121" s="73" t="s">
        <v>179</v>
      </c>
      <c r="AJ121" s="73" t="s">
        <v>176</v>
      </c>
      <c r="AK121" s="73" t="s">
        <v>120</v>
      </c>
      <c r="AL121" s="73" t="s">
        <v>173</v>
      </c>
      <c r="AM121" s="73" t="s">
        <v>144</v>
      </c>
      <c r="AN121" s="73" t="s">
        <v>762</v>
      </c>
      <c r="AO121" s="73" t="s">
        <v>928</v>
      </c>
    </row>
    <row r="122" spans="1:41" x14ac:dyDescent="0.25">
      <c r="A122" t="s">
        <v>1104</v>
      </c>
      <c r="B122" t="s">
        <v>450</v>
      </c>
      <c r="C122" t="s">
        <v>1472</v>
      </c>
      <c r="D122" t="s">
        <v>15</v>
      </c>
      <c r="E122" t="s">
        <v>117</v>
      </c>
      <c r="F122" s="51" t="str">
        <f>IFERROR(VLOOKUP(D122,'Tabelas auxiliares'!$A$3:$B$61,2,FALSE),"")</f>
        <v>PROPES - PRÓ-REITORIA DE PESQUISA / CEM</v>
      </c>
      <c r="G122" s="51" t="str">
        <f>IFERROR(VLOOKUP($B122,'Tabelas auxiliares'!$A$65:$C$102,2,FALSE),"")</f>
        <v>Assistência - Pesquisa</v>
      </c>
      <c r="H122" s="51" t="str">
        <f>IFERROR(VLOOKUP($B122,'Tabelas auxiliares'!$A$65:$C$102,3,FALSE),"")</f>
        <v>BOLSAS DE INICIACAO CIENTIFICA / BOLSAS PROJETOS DE PESQUISA E/OU EDITAIS LIGADOS A PESQUISA</v>
      </c>
      <c r="I122" t="s">
        <v>1280</v>
      </c>
      <c r="J122" t="s">
        <v>1791</v>
      </c>
      <c r="K122" t="s">
        <v>1793</v>
      </c>
      <c r="L122" t="s">
        <v>185</v>
      </c>
      <c r="M122" t="s">
        <v>176</v>
      </c>
      <c r="N122" t="s">
        <v>177</v>
      </c>
      <c r="O122" t="s">
        <v>178</v>
      </c>
      <c r="P122" t="s">
        <v>288</v>
      </c>
      <c r="Q122" t="s">
        <v>179</v>
      </c>
      <c r="R122" t="s">
        <v>176</v>
      </c>
      <c r="S122" t="s">
        <v>180</v>
      </c>
      <c r="T122" t="s">
        <v>174</v>
      </c>
      <c r="U122" t="s">
        <v>119</v>
      </c>
      <c r="V122" t="s">
        <v>719</v>
      </c>
      <c r="W122" t="s">
        <v>628</v>
      </c>
      <c r="X122" s="51" t="str">
        <f t="shared" si="2"/>
        <v>3</v>
      </c>
      <c r="Y122" s="51" t="str">
        <f>IF(T122="","",IF(AND(T122&lt;&gt;'Tabelas auxiliares'!$B$236,T122&lt;&gt;'Tabelas auxiliares'!$B$237,T122&lt;&gt;'Tabelas auxiliares'!$C$236,T122&lt;&gt;'Tabelas auxiliares'!$C$237,T122&lt;&gt;'Tabelas auxiliares'!$D$236),"FOLHA DE PESSOAL",IF(X122='Tabelas auxiliares'!$A$237,"CUSTEIO",IF(X122='Tabelas auxiliares'!$A$236,"INVESTIMENTO","ERRO - VERIFICAR"))))</f>
        <v>CUSTEIO</v>
      </c>
      <c r="Z122" s="64">
        <f t="shared" si="3"/>
        <v>22111.800000000003</v>
      </c>
      <c r="AA122" s="44">
        <v>14741.2</v>
      </c>
      <c r="AC122" s="44">
        <v>7370.6</v>
      </c>
      <c r="AD122" s="73" t="s">
        <v>214</v>
      </c>
      <c r="AE122" s="73" t="s">
        <v>176</v>
      </c>
      <c r="AF122" s="73" t="s">
        <v>135</v>
      </c>
      <c r="AG122" s="73" t="s">
        <v>178</v>
      </c>
      <c r="AH122" s="73" t="s">
        <v>208</v>
      </c>
      <c r="AI122" s="73" t="s">
        <v>179</v>
      </c>
      <c r="AJ122" s="73" t="s">
        <v>176</v>
      </c>
      <c r="AK122" s="73" t="s">
        <v>120</v>
      </c>
      <c r="AL122" s="73" t="s">
        <v>173</v>
      </c>
      <c r="AM122" s="73" t="s">
        <v>144</v>
      </c>
      <c r="AN122" s="73" t="s">
        <v>763</v>
      </c>
      <c r="AO122" s="73" t="s">
        <v>660</v>
      </c>
    </row>
    <row r="123" spans="1:41" x14ac:dyDescent="0.25">
      <c r="A123" t="s">
        <v>1111</v>
      </c>
      <c r="B123" t="s">
        <v>443</v>
      </c>
      <c r="C123" t="s">
        <v>1112</v>
      </c>
      <c r="D123" t="s">
        <v>15</v>
      </c>
      <c r="E123" t="s">
        <v>117</v>
      </c>
      <c r="F123" s="51" t="str">
        <f>IFERROR(VLOOKUP(D123,'Tabelas auxiliares'!$A$3:$B$61,2,FALSE),"")</f>
        <v>PROPES - PRÓ-REITORIA DE PESQUISA / CEM</v>
      </c>
      <c r="G123" s="51" t="str">
        <f>IFERROR(VLOOKUP($B123,'Tabelas auxiliares'!$A$65:$C$102,2,FALSE),"")</f>
        <v>Administração geral</v>
      </c>
      <c r="H123" s="51" t="str">
        <f>IFERROR(VLOOKUP($B123,'Tabelas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23" t="s">
        <v>1794</v>
      </c>
      <c r="J123" t="s">
        <v>1795</v>
      </c>
      <c r="K123" t="s">
        <v>1796</v>
      </c>
      <c r="L123" t="s">
        <v>897</v>
      </c>
      <c r="M123" t="s">
        <v>898</v>
      </c>
      <c r="N123" t="s">
        <v>329</v>
      </c>
      <c r="O123" t="s">
        <v>899</v>
      </c>
      <c r="P123" t="s">
        <v>900</v>
      </c>
      <c r="Q123" t="s">
        <v>179</v>
      </c>
      <c r="R123" t="s">
        <v>176</v>
      </c>
      <c r="S123" t="s">
        <v>120</v>
      </c>
      <c r="T123" t="s">
        <v>174</v>
      </c>
      <c r="U123" t="s">
        <v>901</v>
      </c>
      <c r="V123" t="s">
        <v>809</v>
      </c>
      <c r="W123" t="s">
        <v>696</v>
      </c>
      <c r="X123" s="51" t="str">
        <f t="shared" si="2"/>
        <v>3</v>
      </c>
      <c r="Y123" s="51" t="str">
        <f>IF(T123="","",IF(AND(T123&lt;&gt;'Tabelas auxiliares'!$B$236,T123&lt;&gt;'Tabelas auxiliares'!$B$237,T123&lt;&gt;'Tabelas auxiliares'!$C$236,T123&lt;&gt;'Tabelas auxiliares'!$C$237,T123&lt;&gt;'Tabelas auxiliares'!$D$236),"FOLHA DE PESSOAL",IF(X123='Tabelas auxiliares'!$A$237,"CUSTEIO",IF(X123='Tabelas auxiliares'!$A$236,"INVESTIMENTO","ERRO - VERIFICAR"))))</f>
        <v>CUSTEIO</v>
      </c>
      <c r="Z123" s="64">
        <f t="shared" si="3"/>
        <v>1500</v>
      </c>
      <c r="AC123" s="44">
        <v>1500</v>
      </c>
      <c r="AD123" s="73" t="s">
        <v>214</v>
      </c>
      <c r="AE123" s="73" t="s">
        <v>176</v>
      </c>
      <c r="AF123" s="73" t="s">
        <v>135</v>
      </c>
      <c r="AG123" s="73" t="s">
        <v>178</v>
      </c>
      <c r="AH123" s="73" t="s">
        <v>208</v>
      </c>
      <c r="AI123" s="73" t="s">
        <v>179</v>
      </c>
      <c r="AJ123" s="73" t="s">
        <v>176</v>
      </c>
      <c r="AK123" s="73" t="s">
        <v>120</v>
      </c>
      <c r="AL123" s="73" t="s">
        <v>173</v>
      </c>
      <c r="AM123" s="73" t="s">
        <v>144</v>
      </c>
      <c r="AN123" s="73" t="s">
        <v>764</v>
      </c>
      <c r="AO123" s="73" t="s">
        <v>929</v>
      </c>
    </row>
    <row r="124" spans="1:41" x14ac:dyDescent="0.25">
      <c r="A124" t="s">
        <v>1111</v>
      </c>
      <c r="B124" t="s">
        <v>443</v>
      </c>
      <c r="C124" t="s">
        <v>1112</v>
      </c>
      <c r="D124" t="s">
        <v>94</v>
      </c>
      <c r="E124" t="s">
        <v>117</v>
      </c>
      <c r="F124" s="51" t="str">
        <f>IFERROR(VLOOKUP(D124,'Tabelas auxiliares'!$A$3:$B$61,2,FALSE),"")</f>
        <v>Projetos TRANSVERSAIS</v>
      </c>
      <c r="G124" s="51" t="str">
        <f>IFERROR(VLOOKUP($B124,'Tabelas auxiliares'!$A$65:$C$102,2,FALSE),"")</f>
        <v>Administração geral</v>
      </c>
      <c r="H124" s="51" t="str">
        <f>IFERROR(VLOOKUP($B124,'Tabelas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24" t="s">
        <v>1797</v>
      </c>
      <c r="J124" t="s">
        <v>1798</v>
      </c>
      <c r="K124" t="s">
        <v>1799</v>
      </c>
      <c r="L124" t="s">
        <v>1009</v>
      </c>
      <c r="M124" t="s">
        <v>328</v>
      </c>
      <c r="N124" t="s">
        <v>329</v>
      </c>
      <c r="O124" t="s">
        <v>330</v>
      </c>
      <c r="P124" t="s">
        <v>331</v>
      </c>
      <c r="Q124" t="s">
        <v>179</v>
      </c>
      <c r="R124" t="s">
        <v>176</v>
      </c>
      <c r="S124" t="s">
        <v>120</v>
      </c>
      <c r="T124" t="s">
        <v>174</v>
      </c>
      <c r="U124" t="s">
        <v>808</v>
      </c>
      <c r="V124" t="s">
        <v>809</v>
      </c>
      <c r="W124" t="s">
        <v>696</v>
      </c>
      <c r="X124" s="51" t="str">
        <f t="shared" si="2"/>
        <v>3</v>
      </c>
      <c r="Y124" s="51" t="str">
        <f>IF(T124="","",IF(AND(T124&lt;&gt;'Tabelas auxiliares'!$B$236,T124&lt;&gt;'Tabelas auxiliares'!$B$237,T124&lt;&gt;'Tabelas auxiliares'!$C$236,T124&lt;&gt;'Tabelas auxiliares'!$C$237,T124&lt;&gt;'Tabelas auxiliares'!$D$236),"FOLHA DE PESSOAL",IF(X124='Tabelas auxiliares'!$A$237,"CUSTEIO",IF(X124='Tabelas auxiliares'!$A$236,"INVESTIMENTO","ERRO - VERIFICAR"))))</f>
        <v>CUSTEIO</v>
      </c>
      <c r="Z124" s="64">
        <f t="shared" si="3"/>
        <v>31816.85</v>
      </c>
      <c r="AC124" s="44">
        <v>31816.85</v>
      </c>
      <c r="AD124" s="73" t="s">
        <v>214</v>
      </c>
      <c r="AE124" s="73" t="s">
        <v>1047</v>
      </c>
      <c r="AF124" s="73" t="s">
        <v>135</v>
      </c>
      <c r="AG124" s="73" t="s">
        <v>178</v>
      </c>
      <c r="AH124" s="73" t="s">
        <v>208</v>
      </c>
      <c r="AI124" s="73" t="s">
        <v>179</v>
      </c>
      <c r="AJ124" s="73" t="s">
        <v>176</v>
      </c>
      <c r="AK124" s="73" t="s">
        <v>120</v>
      </c>
      <c r="AL124" s="73" t="s">
        <v>173</v>
      </c>
      <c r="AM124" s="73" t="s">
        <v>144</v>
      </c>
      <c r="AN124" s="73" t="s">
        <v>765</v>
      </c>
      <c r="AO124" s="73" t="s">
        <v>930</v>
      </c>
    </row>
    <row r="125" spans="1:41" x14ac:dyDescent="0.25">
      <c r="A125" t="s">
        <v>1111</v>
      </c>
      <c r="B125" t="s">
        <v>443</v>
      </c>
      <c r="C125" t="s">
        <v>1112</v>
      </c>
      <c r="D125" t="s">
        <v>94</v>
      </c>
      <c r="E125" t="s">
        <v>117</v>
      </c>
      <c r="F125" s="51" t="str">
        <f>IFERROR(VLOOKUP(D125,'Tabelas auxiliares'!$A$3:$B$61,2,FALSE),"")</f>
        <v>Projetos TRANSVERSAIS</v>
      </c>
      <c r="G125" s="51" t="str">
        <f>IFERROR(VLOOKUP($B125,'Tabelas auxiliares'!$A$65:$C$102,2,FALSE),"")</f>
        <v>Administração geral</v>
      </c>
      <c r="H125" s="51" t="str">
        <f>IFERROR(VLOOKUP($B125,'Tabelas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25" t="s">
        <v>1159</v>
      </c>
      <c r="J125" t="s">
        <v>1800</v>
      </c>
      <c r="K125" t="s">
        <v>1801</v>
      </c>
      <c r="L125" t="s">
        <v>1802</v>
      </c>
      <c r="M125" t="s">
        <v>1803</v>
      </c>
      <c r="N125" t="s">
        <v>329</v>
      </c>
      <c r="O125" t="s">
        <v>1804</v>
      </c>
      <c r="P125" t="s">
        <v>1805</v>
      </c>
      <c r="Q125" t="s">
        <v>179</v>
      </c>
      <c r="R125" t="s">
        <v>176</v>
      </c>
      <c r="S125" t="s">
        <v>120</v>
      </c>
      <c r="T125" t="s">
        <v>174</v>
      </c>
      <c r="U125" t="s">
        <v>1806</v>
      </c>
      <c r="V125" t="s">
        <v>809</v>
      </c>
      <c r="W125" t="s">
        <v>696</v>
      </c>
      <c r="X125" s="51" t="str">
        <f t="shared" si="2"/>
        <v>3</v>
      </c>
      <c r="Y125" s="51" t="str">
        <f>IF(T125="","",IF(AND(T125&lt;&gt;'Tabelas auxiliares'!$B$236,T125&lt;&gt;'Tabelas auxiliares'!$B$237,T125&lt;&gt;'Tabelas auxiliares'!$C$236,T125&lt;&gt;'Tabelas auxiliares'!$C$237,T125&lt;&gt;'Tabelas auxiliares'!$D$236),"FOLHA DE PESSOAL",IF(X125='Tabelas auxiliares'!$A$237,"CUSTEIO",IF(X125='Tabelas auxiliares'!$A$236,"INVESTIMENTO","ERRO - VERIFICAR"))))</f>
        <v>CUSTEIO</v>
      </c>
      <c r="Z125" s="64">
        <f t="shared" si="3"/>
        <v>17604.36</v>
      </c>
      <c r="AC125" s="44">
        <v>17604.36</v>
      </c>
      <c r="AD125" s="73" t="s">
        <v>214</v>
      </c>
      <c r="AE125" s="73" t="s">
        <v>931</v>
      </c>
      <c r="AF125" s="73" t="s">
        <v>134</v>
      </c>
      <c r="AG125" s="73" t="s">
        <v>178</v>
      </c>
      <c r="AH125" s="73" t="s">
        <v>213</v>
      </c>
      <c r="AI125" s="73" t="s">
        <v>179</v>
      </c>
      <c r="AJ125" s="73" t="s">
        <v>176</v>
      </c>
      <c r="AK125" s="73" t="s">
        <v>120</v>
      </c>
      <c r="AL125" s="73" t="s">
        <v>172</v>
      </c>
      <c r="AM125" s="73" t="s">
        <v>122</v>
      </c>
      <c r="AN125" s="73" t="s">
        <v>740</v>
      </c>
      <c r="AO125" s="73" t="s">
        <v>647</v>
      </c>
    </row>
    <row r="126" spans="1:41" x14ac:dyDescent="0.25">
      <c r="A126" t="s">
        <v>1111</v>
      </c>
      <c r="B126" t="s">
        <v>443</v>
      </c>
      <c r="C126" t="s">
        <v>1112</v>
      </c>
      <c r="D126" t="s">
        <v>27</v>
      </c>
      <c r="E126" t="s">
        <v>117</v>
      </c>
      <c r="F126" s="51" t="str">
        <f>IFERROR(VLOOKUP(D126,'Tabelas auxiliares'!$A$3:$B$61,2,FALSE),"")</f>
        <v>ACI - ASSESSORIA DE COMUNICAÇÃO E IMPRENSA</v>
      </c>
      <c r="G126" s="51" t="str">
        <f>IFERROR(VLOOKUP($B126,'Tabelas auxiliares'!$A$65:$C$102,2,FALSE),"")</f>
        <v>Administração geral</v>
      </c>
      <c r="H126" s="51" t="str">
        <f>IFERROR(VLOOKUP($B126,'Tabelas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26" t="s">
        <v>1619</v>
      </c>
      <c r="J126" t="s">
        <v>1807</v>
      </c>
      <c r="K126" t="s">
        <v>1808</v>
      </c>
      <c r="L126" t="s">
        <v>1809</v>
      </c>
      <c r="M126" t="s">
        <v>1810</v>
      </c>
      <c r="N126" t="s">
        <v>177</v>
      </c>
      <c r="O126" t="s">
        <v>178</v>
      </c>
      <c r="P126" t="s">
        <v>288</v>
      </c>
      <c r="Q126" t="s">
        <v>179</v>
      </c>
      <c r="R126" t="s">
        <v>176</v>
      </c>
      <c r="S126" t="s">
        <v>120</v>
      </c>
      <c r="T126" t="s">
        <v>174</v>
      </c>
      <c r="U126" t="s">
        <v>119</v>
      </c>
      <c r="V126" t="s">
        <v>813</v>
      </c>
      <c r="W126" t="s">
        <v>700</v>
      </c>
      <c r="X126" s="51" t="str">
        <f t="shared" si="2"/>
        <v>3</v>
      </c>
      <c r="Y126" s="51" t="str">
        <f>IF(T126="","",IF(AND(T126&lt;&gt;'Tabelas auxiliares'!$B$236,T126&lt;&gt;'Tabelas auxiliares'!$B$237,T126&lt;&gt;'Tabelas auxiliares'!$C$236,T126&lt;&gt;'Tabelas auxiliares'!$C$237,T126&lt;&gt;'Tabelas auxiliares'!$D$236),"FOLHA DE PESSOAL",IF(X126='Tabelas auxiliares'!$A$237,"CUSTEIO",IF(X126='Tabelas auxiliares'!$A$236,"INVESTIMENTO","ERRO - VERIFICAR"))))</f>
        <v>CUSTEIO</v>
      </c>
      <c r="Z126" s="64">
        <f t="shared" si="3"/>
        <v>940.5</v>
      </c>
      <c r="AC126" s="44">
        <v>940.5</v>
      </c>
      <c r="AD126" s="73" t="s">
        <v>214</v>
      </c>
      <c r="AE126" s="73" t="s">
        <v>217</v>
      </c>
      <c r="AF126" s="73" t="s">
        <v>177</v>
      </c>
      <c r="AG126" s="73" t="s">
        <v>178</v>
      </c>
      <c r="AH126" s="73" t="s">
        <v>288</v>
      </c>
      <c r="AI126" s="73" t="s">
        <v>179</v>
      </c>
      <c r="AJ126" s="73" t="s">
        <v>176</v>
      </c>
      <c r="AK126" s="73" t="s">
        <v>120</v>
      </c>
      <c r="AL126" s="73" t="s">
        <v>174</v>
      </c>
      <c r="AM126" s="73" t="s">
        <v>119</v>
      </c>
      <c r="AN126" s="73" t="s">
        <v>766</v>
      </c>
      <c r="AO126" s="73" t="s">
        <v>932</v>
      </c>
    </row>
    <row r="127" spans="1:41" x14ac:dyDescent="0.25">
      <c r="A127" t="s">
        <v>1111</v>
      </c>
      <c r="B127" t="s">
        <v>443</v>
      </c>
      <c r="C127" t="s">
        <v>1112</v>
      </c>
      <c r="D127" t="s">
        <v>45</v>
      </c>
      <c r="E127" t="s">
        <v>117</v>
      </c>
      <c r="F127" s="51" t="str">
        <f>IFERROR(VLOOKUP(D127,'Tabelas auxiliares'!$A$3:$B$61,2,FALSE),"")</f>
        <v>CMCC - CENTRO DE MATEMÁTICA, COMPUTAÇÃO E COGNIÇÃO</v>
      </c>
      <c r="G127" s="51" t="str">
        <f>IFERROR(VLOOKUP($B127,'Tabelas auxiliares'!$A$65:$C$102,2,FALSE),"")</f>
        <v>Administração geral</v>
      </c>
      <c r="H127" s="51" t="str">
        <f>IFERROR(VLOOKUP($B127,'Tabelas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27" t="s">
        <v>1159</v>
      </c>
      <c r="J127" t="s">
        <v>1811</v>
      </c>
      <c r="K127" t="s">
        <v>1812</v>
      </c>
      <c r="L127" t="s">
        <v>1813</v>
      </c>
      <c r="M127" t="s">
        <v>1814</v>
      </c>
      <c r="N127" t="s">
        <v>329</v>
      </c>
      <c r="O127" t="s">
        <v>1815</v>
      </c>
      <c r="P127" t="s">
        <v>1816</v>
      </c>
      <c r="Q127" t="s">
        <v>179</v>
      </c>
      <c r="R127" t="s">
        <v>176</v>
      </c>
      <c r="S127" t="s">
        <v>120</v>
      </c>
      <c r="T127" t="s">
        <v>174</v>
      </c>
      <c r="U127" t="s">
        <v>1817</v>
      </c>
      <c r="V127" t="s">
        <v>809</v>
      </c>
      <c r="W127" t="s">
        <v>696</v>
      </c>
      <c r="X127" s="51" t="str">
        <f t="shared" si="2"/>
        <v>3</v>
      </c>
      <c r="Y127" s="51" t="str">
        <f>IF(T127="","",IF(AND(T127&lt;&gt;'Tabelas auxiliares'!$B$236,T127&lt;&gt;'Tabelas auxiliares'!$B$237,T127&lt;&gt;'Tabelas auxiliares'!$C$236,T127&lt;&gt;'Tabelas auxiliares'!$C$237,T127&lt;&gt;'Tabelas auxiliares'!$D$236),"FOLHA DE PESSOAL",IF(X127='Tabelas auxiliares'!$A$237,"CUSTEIO",IF(X127='Tabelas auxiliares'!$A$236,"INVESTIMENTO","ERRO - VERIFICAR"))))</f>
        <v>CUSTEIO</v>
      </c>
      <c r="Z127" s="64">
        <f t="shared" si="3"/>
        <v>5000</v>
      </c>
      <c r="AC127" s="44">
        <v>5000</v>
      </c>
      <c r="AD127" s="73" t="s">
        <v>214</v>
      </c>
      <c r="AE127" s="73" t="s">
        <v>176</v>
      </c>
      <c r="AF127" s="73" t="s">
        <v>135</v>
      </c>
      <c r="AG127" s="73" t="s">
        <v>178</v>
      </c>
      <c r="AH127" s="73" t="s">
        <v>208</v>
      </c>
      <c r="AI127" s="73" t="s">
        <v>179</v>
      </c>
      <c r="AJ127" s="73" t="s">
        <v>176</v>
      </c>
      <c r="AK127" s="73" t="s">
        <v>120</v>
      </c>
      <c r="AL127" s="73" t="s">
        <v>173</v>
      </c>
      <c r="AM127" s="73" t="s">
        <v>144</v>
      </c>
      <c r="AN127" s="73" t="s">
        <v>767</v>
      </c>
      <c r="AO127" s="73" t="s">
        <v>661</v>
      </c>
    </row>
    <row r="128" spans="1:41" x14ac:dyDescent="0.25">
      <c r="A128" t="s">
        <v>1111</v>
      </c>
      <c r="B128" t="s">
        <v>443</v>
      </c>
      <c r="C128" t="s">
        <v>1112</v>
      </c>
      <c r="D128" t="s">
        <v>45</v>
      </c>
      <c r="E128" t="s">
        <v>117</v>
      </c>
      <c r="F128" s="51" t="str">
        <f>IFERROR(VLOOKUP(D128,'Tabelas auxiliares'!$A$3:$B$61,2,FALSE),"")</f>
        <v>CMCC - CENTRO DE MATEMÁTICA, COMPUTAÇÃO E COGNIÇÃO</v>
      </c>
      <c r="G128" s="51" t="str">
        <f>IFERROR(VLOOKUP($B128,'Tabelas auxiliares'!$A$65:$C$102,2,FALSE),"")</f>
        <v>Administração geral</v>
      </c>
      <c r="H128" s="51" t="str">
        <f>IFERROR(VLOOKUP($B128,'Tabelas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28" t="s">
        <v>1159</v>
      </c>
      <c r="J128" t="s">
        <v>1818</v>
      </c>
      <c r="K128" t="s">
        <v>1819</v>
      </c>
      <c r="L128" t="s">
        <v>1820</v>
      </c>
      <c r="M128" t="s">
        <v>1821</v>
      </c>
      <c r="N128" t="s">
        <v>329</v>
      </c>
      <c r="O128" t="s">
        <v>1822</v>
      </c>
      <c r="P128" t="s">
        <v>1823</v>
      </c>
      <c r="Q128" t="s">
        <v>179</v>
      </c>
      <c r="R128" t="s">
        <v>176</v>
      </c>
      <c r="S128" t="s">
        <v>120</v>
      </c>
      <c r="T128" t="s">
        <v>174</v>
      </c>
      <c r="U128" t="s">
        <v>1824</v>
      </c>
      <c r="V128" t="s">
        <v>809</v>
      </c>
      <c r="W128" t="s">
        <v>696</v>
      </c>
      <c r="X128" s="51" t="str">
        <f t="shared" si="2"/>
        <v>3</v>
      </c>
      <c r="Y128" s="51" t="str">
        <f>IF(T128="","",IF(AND(T128&lt;&gt;'Tabelas auxiliares'!$B$236,T128&lt;&gt;'Tabelas auxiliares'!$B$237,T128&lt;&gt;'Tabelas auxiliares'!$C$236,T128&lt;&gt;'Tabelas auxiliares'!$C$237,T128&lt;&gt;'Tabelas auxiliares'!$D$236),"FOLHA DE PESSOAL",IF(X128='Tabelas auxiliares'!$A$237,"CUSTEIO",IF(X128='Tabelas auxiliares'!$A$236,"INVESTIMENTO","ERRO - VERIFICAR"))))</f>
        <v>CUSTEIO</v>
      </c>
      <c r="Z128" s="64">
        <f t="shared" si="3"/>
        <v>3235.67</v>
      </c>
      <c r="AC128" s="44">
        <v>3235.67</v>
      </c>
      <c r="AD128" s="73" t="s">
        <v>218</v>
      </c>
      <c r="AE128" s="73" t="s">
        <v>190</v>
      </c>
      <c r="AF128" s="73" t="s">
        <v>134</v>
      </c>
      <c r="AG128" s="73" t="s">
        <v>178</v>
      </c>
      <c r="AH128" s="73" t="s">
        <v>213</v>
      </c>
      <c r="AI128" s="73" t="s">
        <v>179</v>
      </c>
      <c r="AJ128" s="73" t="s">
        <v>176</v>
      </c>
      <c r="AK128" s="73" t="s">
        <v>120</v>
      </c>
      <c r="AL128" s="73" t="s">
        <v>172</v>
      </c>
      <c r="AM128" s="73" t="s">
        <v>122</v>
      </c>
      <c r="AN128" s="73" t="s">
        <v>740</v>
      </c>
      <c r="AO128" s="73" t="s">
        <v>647</v>
      </c>
    </row>
    <row r="129" spans="1:41" x14ac:dyDescent="0.25">
      <c r="A129" t="s">
        <v>1111</v>
      </c>
      <c r="B129" t="s">
        <v>443</v>
      </c>
      <c r="C129" t="s">
        <v>1112</v>
      </c>
      <c r="D129" t="s">
        <v>53</v>
      </c>
      <c r="E129" t="s">
        <v>117</v>
      </c>
      <c r="F129" s="51" t="str">
        <f>IFERROR(VLOOKUP(D129,'Tabelas auxiliares'!$A$3:$B$61,2,FALSE),"")</f>
        <v>PROGRAD - PRÓ-REITORIA DE GRADUAÇÃO</v>
      </c>
      <c r="G129" s="51" t="str">
        <f>IFERROR(VLOOKUP($B129,'Tabelas auxiliares'!$A$65:$C$102,2,FALSE),"")</f>
        <v>Administração geral</v>
      </c>
      <c r="H129" s="51" t="str">
        <f>IFERROR(VLOOKUP($B129,'Tabelas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29" t="s">
        <v>1825</v>
      </c>
      <c r="J129" t="s">
        <v>1826</v>
      </c>
      <c r="K129" t="s">
        <v>1827</v>
      </c>
      <c r="L129" t="s">
        <v>186</v>
      </c>
      <c r="M129" t="s">
        <v>187</v>
      </c>
      <c r="N129" t="s">
        <v>177</v>
      </c>
      <c r="O129" t="s">
        <v>178</v>
      </c>
      <c r="P129" t="s">
        <v>288</v>
      </c>
      <c r="Q129" t="s">
        <v>179</v>
      </c>
      <c r="R129" t="s">
        <v>176</v>
      </c>
      <c r="S129" t="s">
        <v>120</v>
      </c>
      <c r="T129" t="s">
        <v>174</v>
      </c>
      <c r="U129" t="s">
        <v>119</v>
      </c>
      <c r="V129" t="s">
        <v>722</v>
      </c>
      <c r="W129" t="s">
        <v>902</v>
      </c>
      <c r="X129" s="51" t="str">
        <f t="shared" si="2"/>
        <v>3</v>
      </c>
      <c r="Y129" s="51" t="str">
        <f>IF(T129="","",IF(AND(T129&lt;&gt;'Tabelas auxiliares'!$B$236,T129&lt;&gt;'Tabelas auxiliares'!$B$237,T129&lt;&gt;'Tabelas auxiliares'!$C$236,T129&lt;&gt;'Tabelas auxiliares'!$C$237,T129&lt;&gt;'Tabelas auxiliares'!$D$236),"FOLHA DE PESSOAL",IF(X129='Tabelas auxiliares'!$A$237,"CUSTEIO",IF(X129='Tabelas auxiliares'!$A$236,"INVESTIMENTO","ERRO - VERIFICAR"))))</f>
        <v>CUSTEIO</v>
      </c>
      <c r="Z129" s="64">
        <f t="shared" si="3"/>
        <v>1000</v>
      </c>
      <c r="AC129" s="44">
        <v>1000</v>
      </c>
      <c r="AD129" s="73" t="s">
        <v>219</v>
      </c>
      <c r="AE129" s="73" t="s">
        <v>190</v>
      </c>
      <c r="AF129" s="73" t="s">
        <v>134</v>
      </c>
      <c r="AG129" s="73" t="s">
        <v>178</v>
      </c>
      <c r="AH129" s="73" t="s">
        <v>213</v>
      </c>
      <c r="AI129" s="73" t="s">
        <v>179</v>
      </c>
      <c r="AJ129" s="73" t="s">
        <v>176</v>
      </c>
      <c r="AK129" s="73" t="s">
        <v>120</v>
      </c>
      <c r="AL129" s="73" t="s">
        <v>172</v>
      </c>
      <c r="AM129" s="73" t="s">
        <v>122</v>
      </c>
      <c r="AN129" s="73" t="s">
        <v>740</v>
      </c>
      <c r="AO129" s="73" t="s">
        <v>647</v>
      </c>
    </row>
    <row r="130" spans="1:41" x14ac:dyDescent="0.25">
      <c r="A130" t="s">
        <v>1111</v>
      </c>
      <c r="B130" t="s">
        <v>443</v>
      </c>
      <c r="C130" t="s">
        <v>1112</v>
      </c>
      <c r="D130" t="s">
        <v>53</v>
      </c>
      <c r="E130" t="s">
        <v>117</v>
      </c>
      <c r="F130" s="51" t="str">
        <f>IFERROR(VLOOKUP(D130,'Tabelas auxiliares'!$A$3:$B$61,2,FALSE),"")</f>
        <v>PROGRAD - PRÓ-REITORIA DE GRADUAÇÃO</v>
      </c>
      <c r="G130" s="51" t="str">
        <f>IFERROR(VLOOKUP($B130,'Tabelas auxiliares'!$A$65:$C$102,2,FALSE),"")</f>
        <v>Administração geral</v>
      </c>
      <c r="H130" s="51" t="str">
        <f>IFERROR(VLOOKUP($B130,'Tabelas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30" t="s">
        <v>1825</v>
      </c>
      <c r="J130" t="s">
        <v>1828</v>
      </c>
      <c r="K130" t="s">
        <v>1829</v>
      </c>
      <c r="L130" t="s">
        <v>186</v>
      </c>
      <c r="M130" t="s">
        <v>188</v>
      </c>
      <c r="N130" t="s">
        <v>177</v>
      </c>
      <c r="O130" t="s">
        <v>178</v>
      </c>
      <c r="P130" t="s">
        <v>288</v>
      </c>
      <c r="Q130" t="s">
        <v>179</v>
      </c>
      <c r="R130" t="s">
        <v>176</v>
      </c>
      <c r="S130" t="s">
        <v>120</v>
      </c>
      <c r="T130" t="s">
        <v>174</v>
      </c>
      <c r="U130" t="s">
        <v>119</v>
      </c>
      <c r="V130" t="s">
        <v>723</v>
      </c>
      <c r="W130" t="s">
        <v>635</v>
      </c>
      <c r="X130" s="51" t="str">
        <f t="shared" si="2"/>
        <v>3</v>
      </c>
      <c r="Y130" s="51" t="str">
        <f>IF(T130="","",IF(AND(T130&lt;&gt;'Tabelas auxiliares'!$B$236,T130&lt;&gt;'Tabelas auxiliares'!$B$237,T130&lt;&gt;'Tabelas auxiliares'!$C$236,T130&lt;&gt;'Tabelas auxiliares'!$C$237,T130&lt;&gt;'Tabelas auxiliares'!$D$236),"FOLHA DE PESSOAL",IF(X130='Tabelas auxiliares'!$A$237,"CUSTEIO",IF(X130='Tabelas auxiliares'!$A$236,"INVESTIMENTO","ERRO - VERIFICAR"))))</f>
        <v>CUSTEIO</v>
      </c>
      <c r="Z130" s="64">
        <f t="shared" si="3"/>
        <v>1000</v>
      </c>
      <c r="AC130" s="44">
        <v>1000</v>
      </c>
      <c r="AD130" s="73" t="s">
        <v>123</v>
      </c>
      <c r="AE130" s="73" t="s">
        <v>190</v>
      </c>
      <c r="AF130" s="73" t="s">
        <v>134</v>
      </c>
      <c r="AG130" s="73" t="s">
        <v>178</v>
      </c>
      <c r="AH130" s="73" t="s">
        <v>213</v>
      </c>
      <c r="AI130" s="73" t="s">
        <v>179</v>
      </c>
      <c r="AJ130" s="73" t="s">
        <v>176</v>
      </c>
      <c r="AK130" s="73" t="s">
        <v>120</v>
      </c>
      <c r="AL130" s="73" t="s">
        <v>172</v>
      </c>
      <c r="AM130" s="73" t="s">
        <v>122</v>
      </c>
      <c r="AN130" s="73" t="s">
        <v>740</v>
      </c>
      <c r="AO130" s="73" t="s">
        <v>647</v>
      </c>
    </row>
    <row r="131" spans="1:41" x14ac:dyDescent="0.25">
      <c r="A131" t="s">
        <v>1111</v>
      </c>
      <c r="B131" t="s">
        <v>443</v>
      </c>
      <c r="C131" t="s">
        <v>1112</v>
      </c>
      <c r="D131" t="s">
        <v>53</v>
      </c>
      <c r="E131" t="s">
        <v>117</v>
      </c>
      <c r="F131" s="51" t="str">
        <f>IFERROR(VLOOKUP(D131,'Tabelas auxiliares'!$A$3:$B$61,2,FALSE),"")</f>
        <v>PROGRAD - PRÓ-REITORIA DE GRADUAÇÃO</v>
      </c>
      <c r="G131" s="51" t="str">
        <f>IFERROR(VLOOKUP($B131,'Tabelas auxiliares'!$A$65:$C$102,2,FALSE),"")</f>
        <v>Administração geral</v>
      </c>
      <c r="H131" s="51" t="str">
        <f>IFERROR(VLOOKUP($B131,'Tabelas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31" t="s">
        <v>1329</v>
      </c>
      <c r="J131" t="s">
        <v>1826</v>
      </c>
      <c r="K131" t="s">
        <v>1830</v>
      </c>
      <c r="L131" t="s">
        <v>186</v>
      </c>
      <c r="M131" t="s">
        <v>187</v>
      </c>
      <c r="N131" t="s">
        <v>177</v>
      </c>
      <c r="O131" t="s">
        <v>178</v>
      </c>
      <c r="P131" t="s">
        <v>288</v>
      </c>
      <c r="Q131" t="s">
        <v>179</v>
      </c>
      <c r="R131" t="s">
        <v>176</v>
      </c>
      <c r="S131" t="s">
        <v>120</v>
      </c>
      <c r="T131" t="s">
        <v>174</v>
      </c>
      <c r="U131" t="s">
        <v>119</v>
      </c>
      <c r="V131" t="s">
        <v>723</v>
      </c>
      <c r="W131" t="s">
        <v>635</v>
      </c>
      <c r="X131" s="51" t="str">
        <f t="shared" si="2"/>
        <v>3</v>
      </c>
      <c r="Y131" s="51" t="str">
        <f>IF(T131="","",IF(AND(T131&lt;&gt;'Tabelas auxiliares'!$B$236,T131&lt;&gt;'Tabelas auxiliares'!$B$237,T131&lt;&gt;'Tabelas auxiliares'!$C$236,T131&lt;&gt;'Tabelas auxiliares'!$C$237,T131&lt;&gt;'Tabelas auxiliares'!$D$236),"FOLHA DE PESSOAL",IF(X131='Tabelas auxiliares'!$A$237,"CUSTEIO",IF(X131='Tabelas auxiliares'!$A$236,"INVESTIMENTO","ERRO - VERIFICAR"))))</f>
        <v>CUSTEIO</v>
      </c>
      <c r="Z131" s="64">
        <f t="shared" si="3"/>
        <v>1000</v>
      </c>
      <c r="AC131" s="44">
        <v>1000</v>
      </c>
      <c r="AD131" s="73" t="s">
        <v>220</v>
      </c>
      <c r="AE131" s="73" t="s">
        <v>190</v>
      </c>
      <c r="AF131" s="73" t="s">
        <v>134</v>
      </c>
      <c r="AG131" s="73" t="s">
        <v>178</v>
      </c>
      <c r="AH131" s="73" t="s">
        <v>213</v>
      </c>
      <c r="AI131" s="73" t="s">
        <v>179</v>
      </c>
      <c r="AJ131" s="73" t="s">
        <v>176</v>
      </c>
      <c r="AK131" s="73" t="s">
        <v>120</v>
      </c>
      <c r="AL131" s="73" t="s">
        <v>172</v>
      </c>
      <c r="AM131" s="73" t="s">
        <v>122</v>
      </c>
      <c r="AN131" s="73" t="s">
        <v>740</v>
      </c>
      <c r="AO131" s="73" t="s">
        <v>647</v>
      </c>
    </row>
    <row r="132" spans="1:41" x14ac:dyDescent="0.25">
      <c r="A132" t="s">
        <v>1111</v>
      </c>
      <c r="B132" t="s">
        <v>443</v>
      </c>
      <c r="C132" t="s">
        <v>1112</v>
      </c>
      <c r="D132" t="s">
        <v>53</v>
      </c>
      <c r="E132" t="s">
        <v>117</v>
      </c>
      <c r="F132" s="51" t="str">
        <f>IFERROR(VLOOKUP(D132,'Tabelas auxiliares'!$A$3:$B$61,2,FALSE),"")</f>
        <v>PROGRAD - PRÓ-REITORIA DE GRADUAÇÃO</v>
      </c>
      <c r="G132" s="51" t="str">
        <f>IFERROR(VLOOKUP($B132,'Tabelas auxiliares'!$A$65:$C$102,2,FALSE),"")</f>
        <v>Administração geral</v>
      </c>
      <c r="H132" s="51" t="str">
        <f>IFERROR(VLOOKUP($B132,'Tabelas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32" t="s">
        <v>1329</v>
      </c>
      <c r="J132" t="s">
        <v>1828</v>
      </c>
      <c r="K132" t="s">
        <v>1831</v>
      </c>
      <c r="L132" t="s">
        <v>186</v>
      </c>
      <c r="M132" t="s">
        <v>188</v>
      </c>
      <c r="N132" t="s">
        <v>177</v>
      </c>
      <c r="O132" t="s">
        <v>178</v>
      </c>
      <c r="P132" t="s">
        <v>288</v>
      </c>
      <c r="Q132" t="s">
        <v>179</v>
      </c>
      <c r="R132" t="s">
        <v>176</v>
      </c>
      <c r="S132" t="s">
        <v>120</v>
      </c>
      <c r="T132" t="s">
        <v>174</v>
      </c>
      <c r="U132" t="s">
        <v>119</v>
      </c>
      <c r="V132" t="s">
        <v>722</v>
      </c>
      <c r="W132" t="s">
        <v>902</v>
      </c>
      <c r="X132" s="51" t="str">
        <f t="shared" ref="X132:X195" si="4">LEFT(V132,1)</f>
        <v>3</v>
      </c>
      <c r="Y132" s="51" t="str">
        <f>IF(T132="","",IF(AND(T132&lt;&gt;'Tabelas auxiliares'!$B$236,T132&lt;&gt;'Tabelas auxiliares'!$B$237,T132&lt;&gt;'Tabelas auxiliares'!$C$236,T132&lt;&gt;'Tabelas auxiliares'!$C$237,T132&lt;&gt;'Tabelas auxiliares'!$D$236),"FOLHA DE PESSOAL",IF(X132='Tabelas auxiliares'!$A$237,"CUSTEIO",IF(X132='Tabelas auxiliares'!$A$236,"INVESTIMENTO","ERRO - VERIFICAR"))))</f>
        <v>CUSTEIO</v>
      </c>
      <c r="Z132" s="64">
        <f t="shared" si="3"/>
        <v>1000</v>
      </c>
      <c r="AC132" s="44">
        <v>1000</v>
      </c>
      <c r="AD132" s="73" t="s">
        <v>221</v>
      </c>
      <c r="AE132" s="73" t="s">
        <v>199</v>
      </c>
      <c r="AF132" s="73" t="s">
        <v>135</v>
      </c>
      <c r="AG132" s="73" t="s">
        <v>178</v>
      </c>
      <c r="AH132" s="73" t="s">
        <v>208</v>
      </c>
      <c r="AI132" s="73" t="s">
        <v>179</v>
      </c>
      <c r="AJ132" s="73" t="s">
        <v>176</v>
      </c>
      <c r="AK132" s="73" t="s">
        <v>120</v>
      </c>
      <c r="AL132" s="73" t="s">
        <v>173</v>
      </c>
      <c r="AM132" s="73" t="s">
        <v>144</v>
      </c>
      <c r="AN132" s="73" t="s">
        <v>737</v>
      </c>
      <c r="AO132" s="73" t="s">
        <v>917</v>
      </c>
    </row>
    <row r="133" spans="1:41" x14ac:dyDescent="0.25">
      <c r="A133" t="s">
        <v>1111</v>
      </c>
      <c r="B133" t="s">
        <v>443</v>
      </c>
      <c r="C133" t="s">
        <v>1112</v>
      </c>
      <c r="D133" t="s">
        <v>53</v>
      </c>
      <c r="E133" t="s">
        <v>117</v>
      </c>
      <c r="F133" s="51" t="str">
        <f>IFERROR(VLOOKUP(D133,'Tabelas auxiliares'!$A$3:$B$61,2,FALSE),"")</f>
        <v>PROGRAD - PRÓ-REITORIA DE GRADUAÇÃO</v>
      </c>
      <c r="G133" s="51" t="str">
        <f>IFERROR(VLOOKUP($B133,'Tabelas auxiliares'!$A$65:$C$102,2,FALSE),"")</f>
        <v>Administração geral</v>
      </c>
      <c r="H133" s="51" t="str">
        <f>IFERROR(VLOOKUP($B133,'Tabelas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33" t="s">
        <v>1832</v>
      </c>
      <c r="J133" t="s">
        <v>1828</v>
      </c>
      <c r="K133" t="s">
        <v>1833</v>
      </c>
      <c r="L133" t="s">
        <v>186</v>
      </c>
      <c r="M133" t="s">
        <v>188</v>
      </c>
      <c r="N133" t="s">
        <v>177</v>
      </c>
      <c r="O133" t="s">
        <v>178</v>
      </c>
      <c r="P133" t="s">
        <v>288</v>
      </c>
      <c r="Q133" t="s">
        <v>179</v>
      </c>
      <c r="R133" t="s">
        <v>176</v>
      </c>
      <c r="S133" t="s">
        <v>120</v>
      </c>
      <c r="T133" t="s">
        <v>174</v>
      </c>
      <c r="U133" t="s">
        <v>119</v>
      </c>
      <c r="V133" t="s">
        <v>723</v>
      </c>
      <c r="W133" t="s">
        <v>635</v>
      </c>
      <c r="X133" s="51" t="str">
        <f t="shared" si="4"/>
        <v>3</v>
      </c>
      <c r="Y133" s="51" t="str">
        <f>IF(T133="","",IF(AND(T133&lt;&gt;'Tabelas auxiliares'!$B$236,T133&lt;&gt;'Tabelas auxiliares'!$B$237,T133&lt;&gt;'Tabelas auxiliares'!$C$236,T133&lt;&gt;'Tabelas auxiliares'!$C$237,T133&lt;&gt;'Tabelas auxiliares'!$D$236),"FOLHA DE PESSOAL",IF(X133='Tabelas auxiliares'!$A$237,"CUSTEIO",IF(X133='Tabelas auxiliares'!$A$236,"INVESTIMENTO","ERRO - VERIFICAR"))))</f>
        <v>CUSTEIO</v>
      </c>
      <c r="Z133" s="64">
        <f t="shared" ref="Z133:Z196" si="5">IF(AA133+AB133+AC133&lt;&gt;0,AA133+AB133+AC133,"")</f>
        <v>1000</v>
      </c>
      <c r="AC133" s="44">
        <v>1000</v>
      </c>
      <c r="AD133" s="73" t="s">
        <v>221</v>
      </c>
      <c r="AE133" s="73" t="s">
        <v>199</v>
      </c>
      <c r="AF133" s="73" t="s">
        <v>135</v>
      </c>
      <c r="AG133" s="73" t="s">
        <v>178</v>
      </c>
      <c r="AH133" s="73" t="s">
        <v>208</v>
      </c>
      <c r="AI133" s="73" t="s">
        <v>179</v>
      </c>
      <c r="AJ133" s="73" t="s">
        <v>176</v>
      </c>
      <c r="AK133" s="73" t="s">
        <v>120</v>
      </c>
      <c r="AL133" s="73" t="s">
        <v>173</v>
      </c>
      <c r="AM133" s="73" t="s">
        <v>144</v>
      </c>
      <c r="AN133" s="73" t="s">
        <v>738</v>
      </c>
      <c r="AO133" s="73" t="s">
        <v>918</v>
      </c>
    </row>
    <row r="134" spans="1:41" x14ac:dyDescent="0.25">
      <c r="A134" t="s">
        <v>1111</v>
      </c>
      <c r="B134" t="s">
        <v>443</v>
      </c>
      <c r="C134" t="s">
        <v>1112</v>
      </c>
      <c r="D134" t="s">
        <v>53</v>
      </c>
      <c r="E134" t="s">
        <v>117</v>
      </c>
      <c r="F134" s="51" t="str">
        <f>IFERROR(VLOOKUP(D134,'Tabelas auxiliares'!$A$3:$B$61,2,FALSE),"")</f>
        <v>PROGRAD - PRÓ-REITORIA DE GRADUAÇÃO</v>
      </c>
      <c r="G134" s="51" t="str">
        <f>IFERROR(VLOOKUP($B134,'Tabelas auxiliares'!$A$65:$C$102,2,FALSE),"")</f>
        <v>Administração geral</v>
      </c>
      <c r="H134" s="51" t="str">
        <f>IFERROR(VLOOKUP($B134,'Tabelas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34" t="s">
        <v>1834</v>
      </c>
      <c r="J134" t="s">
        <v>1826</v>
      </c>
      <c r="K134" t="s">
        <v>1835</v>
      </c>
      <c r="L134" t="s">
        <v>186</v>
      </c>
      <c r="M134" t="s">
        <v>187</v>
      </c>
      <c r="N134" t="s">
        <v>177</v>
      </c>
      <c r="O134" t="s">
        <v>178</v>
      </c>
      <c r="P134" t="s">
        <v>288</v>
      </c>
      <c r="Q134" t="s">
        <v>179</v>
      </c>
      <c r="R134" t="s">
        <v>176</v>
      </c>
      <c r="S134" t="s">
        <v>120</v>
      </c>
      <c r="T134" t="s">
        <v>174</v>
      </c>
      <c r="U134" t="s">
        <v>119</v>
      </c>
      <c r="V134" t="s">
        <v>723</v>
      </c>
      <c r="W134" t="s">
        <v>635</v>
      </c>
      <c r="X134" s="51" t="str">
        <f t="shared" si="4"/>
        <v>3</v>
      </c>
      <c r="Y134" s="51" t="str">
        <f>IF(T134="","",IF(AND(T134&lt;&gt;'Tabelas auxiliares'!$B$236,T134&lt;&gt;'Tabelas auxiliares'!$B$237,T134&lt;&gt;'Tabelas auxiliares'!$C$236,T134&lt;&gt;'Tabelas auxiliares'!$C$237,T134&lt;&gt;'Tabelas auxiliares'!$D$236),"FOLHA DE PESSOAL",IF(X134='Tabelas auxiliares'!$A$237,"CUSTEIO",IF(X134='Tabelas auxiliares'!$A$236,"INVESTIMENTO","ERRO - VERIFICAR"))))</f>
        <v>CUSTEIO</v>
      </c>
      <c r="Z134" s="64">
        <f t="shared" si="5"/>
        <v>1000</v>
      </c>
      <c r="AC134" s="44">
        <v>1000</v>
      </c>
      <c r="AD134" s="73" t="s">
        <v>222</v>
      </c>
      <c r="AE134" s="73" t="s">
        <v>190</v>
      </c>
      <c r="AF134" s="73" t="s">
        <v>177</v>
      </c>
      <c r="AG134" s="73" t="s">
        <v>178</v>
      </c>
      <c r="AH134" s="73" t="s">
        <v>288</v>
      </c>
      <c r="AI134" s="73" t="s">
        <v>179</v>
      </c>
      <c r="AJ134" s="73" t="s">
        <v>176</v>
      </c>
      <c r="AK134" s="73" t="s">
        <v>120</v>
      </c>
      <c r="AL134" s="73" t="s">
        <v>174</v>
      </c>
      <c r="AM134" s="73" t="s">
        <v>119</v>
      </c>
      <c r="AN134" s="73" t="s">
        <v>728</v>
      </c>
      <c r="AO134" s="73" t="s">
        <v>904</v>
      </c>
    </row>
    <row r="135" spans="1:41" x14ac:dyDescent="0.25">
      <c r="A135" t="s">
        <v>1111</v>
      </c>
      <c r="B135" t="s">
        <v>443</v>
      </c>
      <c r="C135" t="s">
        <v>1112</v>
      </c>
      <c r="D135" t="s">
        <v>53</v>
      </c>
      <c r="E135" t="s">
        <v>117</v>
      </c>
      <c r="F135" s="51" t="str">
        <f>IFERROR(VLOOKUP(D135,'Tabelas auxiliares'!$A$3:$B$61,2,FALSE),"")</f>
        <v>PROGRAD - PRÓ-REITORIA DE GRADUAÇÃO</v>
      </c>
      <c r="G135" s="51" t="str">
        <f>IFERROR(VLOOKUP($B135,'Tabelas auxiliares'!$A$65:$C$102,2,FALSE),"")</f>
        <v>Administração geral</v>
      </c>
      <c r="H135" s="51" t="str">
        <f>IFERROR(VLOOKUP($B135,'Tabelas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35" t="s">
        <v>1834</v>
      </c>
      <c r="J135" t="s">
        <v>1836</v>
      </c>
      <c r="K135" t="s">
        <v>1837</v>
      </c>
      <c r="L135" t="s">
        <v>186</v>
      </c>
      <c r="M135" t="s">
        <v>1838</v>
      </c>
      <c r="N135" t="s">
        <v>177</v>
      </c>
      <c r="O135" t="s">
        <v>178</v>
      </c>
      <c r="P135" t="s">
        <v>288</v>
      </c>
      <c r="Q135" t="s">
        <v>179</v>
      </c>
      <c r="R135" t="s">
        <v>176</v>
      </c>
      <c r="S135" t="s">
        <v>120</v>
      </c>
      <c r="T135" t="s">
        <v>174</v>
      </c>
      <c r="U135" t="s">
        <v>119</v>
      </c>
      <c r="V135" t="s">
        <v>723</v>
      </c>
      <c r="W135" t="s">
        <v>635</v>
      </c>
      <c r="X135" s="51" t="str">
        <f t="shared" si="4"/>
        <v>3</v>
      </c>
      <c r="Y135" s="51" t="str">
        <f>IF(T135="","",IF(AND(T135&lt;&gt;'Tabelas auxiliares'!$B$236,T135&lt;&gt;'Tabelas auxiliares'!$B$237,T135&lt;&gt;'Tabelas auxiliares'!$C$236,T135&lt;&gt;'Tabelas auxiliares'!$C$237,T135&lt;&gt;'Tabelas auxiliares'!$D$236),"FOLHA DE PESSOAL",IF(X135='Tabelas auxiliares'!$A$237,"CUSTEIO",IF(X135='Tabelas auxiliares'!$A$236,"INVESTIMENTO","ERRO - VERIFICAR"))))</f>
        <v>CUSTEIO</v>
      </c>
      <c r="Z135" s="64">
        <f t="shared" si="5"/>
        <v>1000</v>
      </c>
      <c r="AC135" s="44">
        <v>1000</v>
      </c>
      <c r="AD135" s="73" t="s">
        <v>223</v>
      </c>
      <c r="AE135" s="73" t="s">
        <v>176</v>
      </c>
      <c r="AF135" s="73" t="s">
        <v>133</v>
      </c>
      <c r="AG135" s="73" t="s">
        <v>178</v>
      </c>
      <c r="AH135" s="73" t="s">
        <v>215</v>
      </c>
      <c r="AI135" s="73" t="s">
        <v>179</v>
      </c>
      <c r="AJ135" s="73" t="s">
        <v>176</v>
      </c>
      <c r="AK135" s="73" t="s">
        <v>216</v>
      </c>
      <c r="AL135" s="73" t="s">
        <v>173</v>
      </c>
      <c r="AM135" s="73" t="s">
        <v>143</v>
      </c>
      <c r="AN135" s="73" t="s">
        <v>741</v>
      </c>
      <c r="AO135" s="73" t="s">
        <v>919</v>
      </c>
    </row>
    <row r="136" spans="1:41" x14ac:dyDescent="0.25">
      <c r="A136" t="s">
        <v>1111</v>
      </c>
      <c r="B136" t="s">
        <v>443</v>
      </c>
      <c r="C136" t="s">
        <v>1112</v>
      </c>
      <c r="D136" t="s">
        <v>53</v>
      </c>
      <c r="E136" t="s">
        <v>117</v>
      </c>
      <c r="F136" s="51" t="str">
        <f>IFERROR(VLOOKUP(D136,'Tabelas auxiliares'!$A$3:$B$61,2,FALSE),"")</f>
        <v>PROGRAD - PRÓ-REITORIA DE GRADUAÇÃO</v>
      </c>
      <c r="G136" s="51" t="str">
        <f>IFERROR(VLOOKUP($B136,'Tabelas auxiliares'!$A$65:$C$102,2,FALSE),"")</f>
        <v>Administração geral</v>
      </c>
      <c r="H136" s="51" t="str">
        <f>IFERROR(VLOOKUP($B136,'Tabelas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36" t="s">
        <v>1261</v>
      </c>
      <c r="J136" t="s">
        <v>1839</v>
      </c>
      <c r="K136" t="s">
        <v>1840</v>
      </c>
      <c r="L136" t="s">
        <v>186</v>
      </c>
      <c r="M136" t="s">
        <v>1838</v>
      </c>
      <c r="N136" t="s">
        <v>177</v>
      </c>
      <c r="O136" t="s">
        <v>178</v>
      </c>
      <c r="P136" t="s">
        <v>288</v>
      </c>
      <c r="Q136" t="s">
        <v>179</v>
      </c>
      <c r="R136" t="s">
        <v>176</v>
      </c>
      <c r="S136" t="s">
        <v>1150</v>
      </c>
      <c r="T136" t="s">
        <v>174</v>
      </c>
      <c r="U136" t="s">
        <v>119</v>
      </c>
      <c r="V136" t="s">
        <v>723</v>
      </c>
      <c r="W136" t="s">
        <v>635</v>
      </c>
      <c r="X136" s="51" t="str">
        <f t="shared" si="4"/>
        <v>3</v>
      </c>
      <c r="Y136" s="51" t="str">
        <f>IF(T136="","",IF(AND(T136&lt;&gt;'Tabelas auxiliares'!$B$236,T136&lt;&gt;'Tabelas auxiliares'!$B$237,T136&lt;&gt;'Tabelas auxiliares'!$C$236,T136&lt;&gt;'Tabelas auxiliares'!$C$237,T136&lt;&gt;'Tabelas auxiliares'!$D$236),"FOLHA DE PESSOAL",IF(X136='Tabelas auxiliares'!$A$237,"CUSTEIO",IF(X136='Tabelas auxiliares'!$A$236,"INVESTIMENTO","ERRO - VERIFICAR"))))</f>
        <v>CUSTEIO</v>
      </c>
      <c r="Z136" s="64">
        <f t="shared" si="5"/>
        <v>1000</v>
      </c>
      <c r="AC136" s="44">
        <v>1000</v>
      </c>
      <c r="AD136" s="73" t="s">
        <v>223</v>
      </c>
      <c r="AE136" s="73" t="s">
        <v>176</v>
      </c>
      <c r="AF136" s="73" t="s">
        <v>133</v>
      </c>
      <c r="AG136" s="73" t="s">
        <v>178</v>
      </c>
      <c r="AH136" s="73" t="s">
        <v>215</v>
      </c>
      <c r="AI136" s="73" t="s">
        <v>179</v>
      </c>
      <c r="AJ136" s="73" t="s">
        <v>176</v>
      </c>
      <c r="AK136" s="73" t="s">
        <v>216</v>
      </c>
      <c r="AL136" s="73" t="s">
        <v>173</v>
      </c>
      <c r="AM136" s="73" t="s">
        <v>143</v>
      </c>
      <c r="AN136" s="73" t="s">
        <v>742</v>
      </c>
      <c r="AO136" s="73" t="s">
        <v>920</v>
      </c>
    </row>
    <row r="137" spans="1:41" x14ac:dyDescent="0.25">
      <c r="A137" t="s">
        <v>1111</v>
      </c>
      <c r="B137" t="s">
        <v>443</v>
      </c>
      <c r="C137" t="s">
        <v>1112</v>
      </c>
      <c r="D137" t="s">
        <v>57</v>
      </c>
      <c r="E137" t="s">
        <v>117</v>
      </c>
      <c r="F137" s="51" t="str">
        <f>IFERROR(VLOOKUP(D137,'Tabelas auxiliares'!$A$3:$B$61,2,FALSE),"")</f>
        <v>EDITORA DA UFABC</v>
      </c>
      <c r="G137" s="51" t="str">
        <f>IFERROR(VLOOKUP($B137,'Tabelas auxiliares'!$A$65:$C$102,2,FALSE),"")</f>
        <v>Administração geral</v>
      </c>
      <c r="H137" s="51" t="str">
        <f>IFERROR(VLOOKUP($B137,'Tabelas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37" t="s">
        <v>1661</v>
      </c>
      <c r="J137" t="s">
        <v>1841</v>
      </c>
      <c r="K137" t="s">
        <v>1842</v>
      </c>
      <c r="L137" t="s">
        <v>1843</v>
      </c>
      <c r="M137" t="s">
        <v>424</v>
      </c>
      <c r="N137" t="s">
        <v>329</v>
      </c>
      <c r="O137" t="s">
        <v>1844</v>
      </c>
      <c r="P137" t="s">
        <v>1845</v>
      </c>
      <c r="Q137" t="s">
        <v>179</v>
      </c>
      <c r="R137" t="s">
        <v>176</v>
      </c>
      <c r="S137" t="s">
        <v>120</v>
      </c>
      <c r="T137" t="s">
        <v>174</v>
      </c>
      <c r="U137" t="s">
        <v>1846</v>
      </c>
      <c r="V137" t="s">
        <v>809</v>
      </c>
      <c r="W137" t="s">
        <v>696</v>
      </c>
      <c r="X137" s="51" t="str">
        <f t="shared" si="4"/>
        <v>3</v>
      </c>
      <c r="Y137" s="51" t="str">
        <f>IF(T137="","",IF(AND(T137&lt;&gt;'Tabelas auxiliares'!$B$236,T137&lt;&gt;'Tabelas auxiliares'!$B$237,T137&lt;&gt;'Tabelas auxiliares'!$C$236,T137&lt;&gt;'Tabelas auxiliares'!$C$237,T137&lt;&gt;'Tabelas auxiliares'!$D$236),"FOLHA DE PESSOAL",IF(X137='Tabelas auxiliares'!$A$237,"CUSTEIO",IF(X137='Tabelas auxiliares'!$A$236,"INVESTIMENTO","ERRO - VERIFICAR"))))</f>
        <v>CUSTEIO</v>
      </c>
      <c r="Z137" s="64">
        <f t="shared" si="5"/>
        <v>2768</v>
      </c>
      <c r="AC137" s="44">
        <v>2768</v>
      </c>
      <c r="AD137" s="73" t="s">
        <v>223</v>
      </c>
      <c r="AE137" s="73" t="s">
        <v>176</v>
      </c>
      <c r="AF137" s="73" t="s">
        <v>133</v>
      </c>
      <c r="AG137" s="73" t="s">
        <v>178</v>
      </c>
      <c r="AH137" s="73" t="s">
        <v>215</v>
      </c>
      <c r="AI137" s="73" t="s">
        <v>179</v>
      </c>
      <c r="AJ137" s="73" t="s">
        <v>176</v>
      </c>
      <c r="AK137" s="73" t="s">
        <v>216</v>
      </c>
      <c r="AL137" s="73" t="s">
        <v>173</v>
      </c>
      <c r="AM137" s="73" t="s">
        <v>143</v>
      </c>
      <c r="AN137" s="73" t="s">
        <v>743</v>
      </c>
      <c r="AO137" s="73" t="s">
        <v>921</v>
      </c>
    </row>
    <row r="138" spans="1:41" x14ac:dyDescent="0.25">
      <c r="A138" t="s">
        <v>1111</v>
      </c>
      <c r="B138" t="s">
        <v>443</v>
      </c>
      <c r="C138" t="s">
        <v>1112</v>
      </c>
      <c r="D138" t="s">
        <v>61</v>
      </c>
      <c r="E138" t="s">
        <v>117</v>
      </c>
      <c r="F138" s="51" t="str">
        <f>IFERROR(VLOOKUP(D138,'Tabelas auxiliares'!$A$3:$B$61,2,FALSE),"")</f>
        <v>PROAD - PRÓ-REITORIA DE ADMINISTRAÇÃO</v>
      </c>
      <c r="G138" s="51" t="str">
        <f>IFERROR(VLOOKUP($B138,'Tabelas auxiliares'!$A$65:$C$102,2,FALSE),"")</f>
        <v>Administração geral</v>
      </c>
      <c r="H138" s="51" t="str">
        <f>IFERROR(VLOOKUP($B138,'Tabelas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38" t="s">
        <v>1847</v>
      </c>
      <c r="J138" t="s">
        <v>1848</v>
      </c>
      <c r="K138" t="s">
        <v>1849</v>
      </c>
      <c r="L138" t="s">
        <v>417</v>
      </c>
      <c r="M138" t="s">
        <v>333</v>
      </c>
      <c r="N138" t="s">
        <v>177</v>
      </c>
      <c r="O138" t="s">
        <v>178</v>
      </c>
      <c r="P138" t="s">
        <v>288</v>
      </c>
      <c r="Q138" t="s">
        <v>179</v>
      </c>
      <c r="R138" t="s">
        <v>176</v>
      </c>
      <c r="S138" t="s">
        <v>120</v>
      </c>
      <c r="T138" t="s">
        <v>174</v>
      </c>
      <c r="U138" t="s">
        <v>119</v>
      </c>
      <c r="V138" t="s">
        <v>724</v>
      </c>
      <c r="W138" t="s">
        <v>636</v>
      </c>
      <c r="X138" s="51" t="str">
        <f t="shared" si="4"/>
        <v>3</v>
      </c>
      <c r="Y138" s="51" t="str">
        <f>IF(T138="","",IF(AND(T138&lt;&gt;'Tabelas auxiliares'!$B$236,T138&lt;&gt;'Tabelas auxiliares'!$B$237,T138&lt;&gt;'Tabelas auxiliares'!$C$236,T138&lt;&gt;'Tabelas auxiliares'!$C$237,T138&lt;&gt;'Tabelas auxiliares'!$D$236),"FOLHA DE PESSOAL",IF(X138='Tabelas auxiliares'!$A$237,"CUSTEIO",IF(X138='Tabelas auxiliares'!$A$236,"INVESTIMENTO","ERRO - VERIFICAR"))))</f>
        <v>CUSTEIO</v>
      </c>
      <c r="Z138" s="64">
        <f t="shared" si="5"/>
        <v>27563.46</v>
      </c>
      <c r="AA138" s="44">
        <v>4526.57</v>
      </c>
      <c r="AC138" s="44">
        <v>23036.89</v>
      </c>
      <c r="AD138" s="73" t="s">
        <v>223</v>
      </c>
      <c r="AE138" s="73" t="s">
        <v>176</v>
      </c>
      <c r="AF138" s="73" t="s">
        <v>133</v>
      </c>
      <c r="AG138" s="73" t="s">
        <v>178</v>
      </c>
      <c r="AH138" s="73" t="s">
        <v>215</v>
      </c>
      <c r="AI138" s="73" t="s">
        <v>179</v>
      </c>
      <c r="AJ138" s="73" t="s">
        <v>176</v>
      </c>
      <c r="AK138" s="73" t="s">
        <v>216</v>
      </c>
      <c r="AL138" s="73" t="s">
        <v>173</v>
      </c>
      <c r="AM138" s="73" t="s">
        <v>143</v>
      </c>
      <c r="AN138" s="73" t="s">
        <v>744</v>
      </c>
      <c r="AO138" s="73" t="s">
        <v>648</v>
      </c>
    </row>
    <row r="139" spans="1:41" x14ac:dyDescent="0.25">
      <c r="A139" t="s">
        <v>1111</v>
      </c>
      <c r="B139" t="s">
        <v>443</v>
      </c>
      <c r="C139" t="s">
        <v>1112</v>
      </c>
      <c r="D139" t="s">
        <v>61</v>
      </c>
      <c r="E139" t="s">
        <v>117</v>
      </c>
      <c r="F139" s="51" t="str">
        <f>IFERROR(VLOOKUP(D139,'Tabelas auxiliares'!$A$3:$B$61,2,FALSE),"")</f>
        <v>PROAD - PRÓ-REITORIA DE ADMINISTRAÇÃO</v>
      </c>
      <c r="G139" s="51" t="str">
        <f>IFERROR(VLOOKUP($B139,'Tabelas auxiliares'!$A$65:$C$102,2,FALSE),"")</f>
        <v>Administração geral</v>
      </c>
      <c r="H139" s="51" t="str">
        <f>IFERROR(VLOOKUP($B139,'Tabelas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39" t="s">
        <v>1794</v>
      </c>
      <c r="J139" t="s">
        <v>1850</v>
      </c>
      <c r="K139" t="s">
        <v>1851</v>
      </c>
      <c r="L139" t="s">
        <v>383</v>
      </c>
      <c r="M139" t="s">
        <v>384</v>
      </c>
      <c r="N139" t="s">
        <v>177</v>
      </c>
      <c r="O139" t="s">
        <v>178</v>
      </c>
      <c r="P139" t="s">
        <v>288</v>
      </c>
      <c r="Q139" t="s">
        <v>179</v>
      </c>
      <c r="R139" t="s">
        <v>176</v>
      </c>
      <c r="S139" t="s">
        <v>120</v>
      </c>
      <c r="T139" t="s">
        <v>174</v>
      </c>
      <c r="U139" t="s">
        <v>119</v>
      </c>
      <c r="V139" t="s">
        <v>798</v>
      </c>
      <c r="W139" t="s">
        <v>684</v>
      </c>
      <c r="X139" s="51" t="str">
        <f t="shared" si="4"/>
        <v>3</v>
      </c>
      <c r="Y139" s="51" t="str">
        <f>IF(T139="","",IF(AND(T139&lt;&gt;'Tabelas auxiliares'!$B$236,T139&lt;&gt;'Tabelas auxiliares'!$B$237,T139&lt;&gt;'Tabelas auxiliares'!$C$236,T139&lt;&gt;'Tabelas auxiliares'!$C$237,T139&lt;&gt;'Tabelas auxiliares'!$D$236),"FOLHA DE PESSOAL",IF(X139='Tabelas auxiliares'!$A$237,"CUSTEIO",IF(X139='Tabelas auxiliares'!$A$236,"INVESTIMENTO","ERRO - VERIFICAR"))))</f>
        <v>CUSTEIO</v>
      </c>
      <c r="Z139" s="64">
        <f t="shared" si="5"/>
        <v>9277.7999999999993</v>
      </c>
      <c r="AA139" s="44">
        <v>9277.7999999999993</v>
      </c>
      <c r="AD139" s="73" t="s">
        <v>223</v>
      </c>
      <c r="AE139" s="73" t="s">
        <v>176</v>
      </c>
      <c r="AF139" s="73" t="s">
        <v>135</v>
      </c>
      <c r="AG139" s="73" t="s">
        <v>178</v>
      </c>
      <c r="AH139" s="73" t="s">
        <v>208</v>
      </c>
      <c r="AI139" s="73" t="s">
        <v>179</v>
      </c>
      <c r="AJ139" s="73" t="s">
        <v>176</v>
      </c>
      <c r="AK139" s="73" t="s">
        <v>120</v>
      </c>
      <c r="AL139" s="73" t="s">
        <v>173</v>
      </c>
      <c r="AM139" s="73" t="s">
        <v>144</v>
      </c>
      <c r="AN139" s="73" t="s">
        <v>745</v>
      </c>
      <c r="AO139" s="73" t="s">
        <v>649</v>
      </c>
    </row>
    <row r="140" spans="1:41" x14ac:dyDescent="0.25">
      <c r="A140" t="s">
        <v>1111</v>
      </c>
      <c r="B140" t="s">
        <v>443</v>
      </c>
      <c r="C140" t="s">
        <v>1112</v>
      </c>
      <c r="D140" t="s">
        <v>61</v>
      </c>
      <c r="E140" t="s">
        <v>117</v>
      </c>
      <c r="F140" s="51" t="str">
        <f>IFERROR(VLOOKUP(D140,'Tabelas auxiliares'!$A$3:$B$61,2,FALSE),"")</f>
        <v>PROAD - PRÓ-REITORIA DE ADMINISTRAÇÃO</v>
      </c>
      <c r="G140" s="51" t="str">
        <f>IFERROR(VLOOKUP($B140,'Tabelas auxiliares'!$A$65:$C$102,2,FALSE),"")</f>
        <v>Administração geral</v>
      </c>
      <c r="H140" s="51" t="str">
        <f>IFERROR(VLOOKUP($B140,'Tabelas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0" t="s">
        <v>1852</v>
      </c>
      <c r="J140" t="s">
        <v>1853</v>
      </c>
      <c r="K140" t="s">
        <v>1854</v>
      </c>
      <c r="L140" t="s">
        <v>334</v>
      </c>
      <c r="M140" t="s">
        <v>335</v>
      </c>
      <c r="N140" t="s">
        <v>177</v>
      </c>
      <c r="O140" t="s">
        <v>178</v>
      </c>
      <c r="P140" t="s">
        <v>288</v>
      </c>
      <c r="Q140" t="s">
        <v>179</v>
      </c>
      <c r="R140" t="s">
        <v>176</v>
      </c>
      <c r="S140" t="s">
        <v>120</v>
      </c>
      <c r="T140" t="s">
        <v>174</v>
      </c>
      <c r="U140" t="s">
        <v>119</v>
      </c>
      <c r="V140" t="s">
        <v>812</v>
      </c>
      <c r="W140" t="s">
        <v>699</v>
      </c>
      <c r="X140" s="51" t="str">
        <f t="shared" si="4"/>
        <v>3</v>
      </c>
      <c r="Y140" s="51" t="str">
        <f>IF(T140="","",IF(AND(T140&lt;&gt;'Tabelas auxiliares'!$B$236,T140&lt;&gt;'Tabelas auxiliares'!$B$237,T140&lt;&gt;'Tabelas auxiliares'!$C$236,T140&lt;&gt;'Tabelas auxiliares'!$C$237,T140&lt;&gt;'Tabelas auxiliares'!$D$236),"FOLHA DE PESSOAL",IF(X140='Tabelas auxiliares'!$A$237,"CUSTEIO",IF(X140='Tabelas auxiliares'!$A$236,"INVESTIMENTO","ERRO - VERIFICAR"))))</f>
        <v>CUSTEIO</v>
      </c>
      <c r="Z140" s="64">
        <f t="shared" si="5"/>
        <v>6003.72</v>
      </c>
      <c r="AA140" s="44">
        <v>6003.72</v>
      </c>
      <c r="AD140" s="73" t="s">
        <v>223</v>
      </c>
      <c r="AE140" s="73" t="s">
        <v>176</v>
      </c>
      <c r="AF140" s="73" t="s">
        <v>135</v>
      </c>
      <c r="AG140" s="73" t="s">
        <v>178</v>
      </c>
      <c r="AH140" s="73" t="s">
        <v>208</v>
      </c>
      <c r="AI140" s="73" t="s">
        <v>179</v>
      </c>
      <c r="AJ140" s="73" t="s">
        <v>176</v>
      </c>
      <c r="AK140" s="73" t="s">
        <v>120</v>
      </c>
      <c r="AL140" s="73" t="s">
        <v>173</v>
      </c>
      <c r="AM140" s="73" t="s">
        <v>144</v>
      </c>
      <c r="AN140" s="73" t="s">
        <v>746</v>
      </c>
      <c r="AO140" s="73" t="s">
        <v>922</v>
      </c>
    </row>
    <row r="141" spans="1:41" x14ac:dyDescent="0.25">
      <c r="A141" t="s">
        <v>1111</v>
      </c>
      <c r="B141" t="s">
        <v>443</v>
      </c>
      <c r="C141" t="s">
        <v>1112</v>
      </c>
      <c r="D141" t="s">
        <v>61</v>
      </c>
      <c r="E141" t="s">
        <v>117</v>
      </c>
      <c r="F141" s="51" t="str">
        <f>IFERROR(VLOOKUP(D141,'Tabelas auxiliares'!$A$3:$B$61,2,FALSE),"")</f>
        <v>PROAD - PRÓ-REITORIA DE ADMINISTRAÇÃO</v>
      </c>
      <c r="G141" s="51" t="str">
        <f>IFERROR(VLOOKUP($B141,'Tabelas auxiliares'!$A$65:$C$102,2,FALSE),"")</f>
        <v>Administração geral</v>
      </c>
      <c r="H141" s="51" t="str">
        <f>IFERROR(VLOOKUP($B141,'Tabelas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1" t="s">
        <v>1855</v>
      </c>
      <c r="J141" t="s">
        <v>1856</v>
      </c>
      <c r="K141" t="s">
        <v>1857</v>
      </c>
      <c r="L141" t="s">
        <v>336</v>
      </c>
      <c r="M141" t="s">
        <v>332</v>
      </c>
      <c r="N141" t="s">
        <v>177</v>
      </c>
      <c r="O141" t="s">
        <v>178</v>
      </c>
      <c r="P141" t="s">
        <v>288</v>
      </c>
      <c r="Q141" t="s">
        <v>179</v>
      </c>
      <c r="R141" t="s">
        <v>176</v>
      </c>
      <c r="S141" t="s">
        <v>120</v>
      </c>
      <c r="T141" t="s">
        <v>174</v>
      </c>
      <c r="U141" t="s">
        <v>119</v>
      </c>
      <c r="V141" t="s">
        <v>811</v>
      </c>
      <c r="W141" t="s">
        <v>698</v>
      </c>
      <c r="X141" s="51" t="str">
        <f t="shared" si="4"/>
        <v>3</v>
      </c>
      <c r="Y141" s="51" t="str">
        <f>IF(T141="","",IF(AND(T141&lt;&gt;'Tabelas auxiliares'!$B$236,T141&lt;&gt;'Tabelas auxiliares'!$B$237,T141&lt;&gt;'Tabelas auxiliares'!$C$236,T141&lt;&gt;'Tabelas auxiliares'!$C$237,T141&lt;&gt;'Tabelas auxiliares'!$D$236),"FOLHA DE PESSOAL",IF(X141='Tabelas auxiliares'!$A$237,"CUSTEIO",IF(X141='Tabelas auxiliares'!$A$236,"INVESTIMENTO","ERRO - VERIFICAR"))))</f>
        <v>CUSTEIO</v>
      </c>
      <c r="Z141" s="64">
        <f t="shared" si="5"/>
        <v>20000</v>
      </c>
      <c r="AA141" s="44">
        <v>20000</v>
      </c>
      <c r="AD141" s="73" t="s">
        <v>223</v>
      </c>
      <c r="AE141" s="73" t="s">
        <v>176</v>
      </c>
      <c r="AF141" s="73" t="s">
        <v>135</v>
      </c>
      <c r="AG141" s="73" t="s">
        <v>178</v>
      </c>
      <c r="AH141" s="73" t="s">
        <v>208</v>
      </c>
      <c r="AI141" s="73" t="s">
        <v>179</v>
      </c>
      <c r="AJ141" s="73" t="s">
        <v>176</v>
      </c>
      <c r="AK141" s="73" t="s">
        <v>120</v>
      </c>
      <c r="AL141" s="73" t="s">
        <v>173</v>
      </c>
      <c r="AM141" s="73" t="s">
        <v>144</v>
      </c>
      <c r="AN141" s="73" t="s">
        <v>768</v>
      </c>
      <c r="AO141" s="73" t="s">
        <v>933</v>
      </c>
    </row>
    <row r="142" spans="1:41" x14ac:dyDescent="0.25">
      <c r="A142" t="s">
        <v>1111</v>
      </c>
      <c r="B142" t="s">
        <v>443</v>
      </c>
      <c r="C142" t="s">
        <v>1112</v>
      </c>
      <c r="D142" t="s">
        <v>61</v>
      </c>
      <c r="E142" t="s">
        <v>117</v>
      </c>
      <c r="F142" s="51" t="str">
        <f>IFERROR(VLOOKUP(D142,'Tabelas auxiliares'!$A$3:$B$61,2,FALSE),"")</f>
        <v>PROAD - PRÓ-REITORIA DE ADMINISTRAÇÃO</v>
      </c>
      <c r="G142" s="51" t="str">
        <f>IFERROR(VLOOKUP($B142,'Tabelas auxiliares'!$A$65:$C$102,2,FALSE),"")</f>
        <v>Administração geral</v>
      </c>
      <c r="H142" s="51" t="str">
        <f>IFERROR(VLOOKUP($B142,'Tabelas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2" t="s">
        <v>1858</v>
      </c>
      <c r="J142" t="s">
        <v>1848</v>
      </c>
      <c r="K142" t="s">
        <v>1859</v>
      </c>
      <c r="L142" t="s">
        <v>417</v>
      </c>
      <c r="M142" t="s">
        <v>333</v>
      </c>
      <c r="N142" t="s">
        <v>177</v>
      </c>
      <c r="O142" t="s">
        <v>178</v>
      </c>
      <c r="P142" t="s">
        <v>288</v>
      </c>
      <c r="Q142" t="s">
        <v>179</v>
      </c>
      <c r="R142" t="s">
        <v>176</v>
      </c>
      <c r="S142" t="s">
        <v>1150</v>
      </c>
      <c r="T142" t="s">
        <v>174</v>
      </c>
      <c r="U142" t="s">
        <v>119</v>
      </c>
      <c r="V142" t="s">
        <v>724</v>
      </c>
      <c r="W142" t="s">
        <v>636</v>
      </c>
      <c r="X142" s="51" t="str">
        <f t="shared" si="4"/>
        <v>3</v>
      </c>
      <c r="Y142" s="51" t="str">
        <f>IF(T142="","",IF(AND(T142&lt;&gt;'Tabelas auxiliares'!$B$236,T142&lt;&gt;'Tabelas auxiliares'!$B$237,T142&lt;&gt;'Tabelas auxiliares'!$C$236,T142&lt;&gt;'Tabelas auxiliares'!$C$237,T142&lt;&gt;'Tabelas auxiliares'!$D$236),"FOLHA DE PESSOAL",IF(X142='Tabelas auxiliares'!$A$237,"CUSTEIO",IF(X142='Tabelas auxiliares'!$A$236,"INVESTIMENTO","ERRO - VERIFICAR"))))</f>
        <v>CUSTEIO</v>
      </c>
      <c r="Z142" s="64">
        <f t="shared" si="5"/>
        <v>21653.98</v>
      </c>
      <c r="AA142" s="44">
        <v>21653.98</v>
      </c>
      <c r="AD142" s="73" t="s">
        <v>223</v>
      </c>
      <c r="AE142" s="73" t="s">
        <v>176</v>
      </c>
      <c r="AF142" s="73" t="s">
        <v>135</v>
      </c>
      <c r="AG142" s="73" t="s">
        <v>178</v>
      </c>
      <c r="AH142" s="73" t="s">
        <v>208</v>
      </c>
      <c r="AI142" s="73" t="s">
        <v>179</v>
      </c>
      <c r="AJ142" s="73" t="s">
        <v>176</v>
      </c>
      <c r="AK142" s="73" t="s">
        <v>120</v>
      </c>
      <c r="AL142" s="73" t="s">
        <v>173</v>
      </c>
      <c r="AM142" s="73" t="s">
        <v>144</v>
      </c>
      <c r="AN142" s="73" t="s">
        <v>747</v>
      </c>
      <c r="AO142" s="73" t="s">
        <v>923</v>
      </c>
    </row>
    <row r="143" spans="1:41" x14ac:dyDescent="0.25">
      <c r="A143" t="s">
        <v>1111</v>
      </c>
      <c r="B143" t="s">
        <v>443</v>
      </c>
      <c r="C143" t="s">
        <v>1112</v>
      </c>
      <c r="D143" t="s">
        <v>61</v>
      </c>
      <c r="E143" t="s">
        <v>117</v>
      </c>
      <c r="F143" s="51" t="str">
        <f>IFERROR(VLOOKUP(D143,'Tabelas auxiliares'!$A$3:$B$61,2,FALSE),"")</f>
        <v>PROAD - PRÓ-REITORIA DE ADMINISTRAÇÃO</v>
      </c>
      <c r="G143" s="51" t="str">
        <f>IFERROR(VLOOKUP($B143,'Tabelas auxiliares'!$A$65:$C$102,2,FALSE),"")</f>
        <v>Administração geral</v>
      </c>
      <c r="H143" s="51" t="str">
        <f>IFERROR(VLOOKUP($B143,'Tabelas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3" t="s">
        <v>1661</v>
      </c>
      <c r="J143" t="s">
        <v>1860</v>
      </c>
      <c r="K143" t="s">
        <v>1861</v>
      </c>
      <c r="L143" t="s">
        <v>1862</v>
      </c>
      <c r="M143" t="s">
        <v>1863</v>
      </c>
      <c r="N143" t="s">
        <v>177</v>
      </c>
      <c r="O143" t="s">
        <v>178</v>
      </c>
      <c r="P143" t="s">
        <v>288</v>
      </c>
      <c r="Q143" t="s">
        <v>179</v>
      </c>
      <c r="R143" t="s">
        <v>176</v>
      </c>
      <c r="S143" t="s">
        <v>120</v>
      </c>
      <c r="T143" t="s">
        <v>174</v>
      </c>
      <c r="U143" t="s">
        <v>119</v>
      </c>
      <c r="V143" t="s">
        <v>724</v>
      </c>
      <c r="W143" t="s">
        <v>636</v>
      </c>
      <c r="X143" s="51" t="str">
        <f t="shared" si="4"/>
        <v>3</v>
      </c>
      <c r="Y143" s="51" t="str">
        <f>IF(T143="","",IF(AND(T143&lt;&gt;'Tabelas auxiliares'!$B$236,T143&lt;&gt;'Tabelas auxiliares'!$B$237,T143&lt;&gt;'Tabelas auxiliares'!$C$236,T143&lt;&gt;'Tabelas auxiliares'!$C$237,T143&lt;&gt;'Tabelas auxiliares'!$D$236),"FOLHA DE PESSOAL",IF(X143='Tabelas auxiliares'!$A$237,"CUSTEIO",IF(X143='Tabelas auxiliares'!$A$236,"INVESTIMENTO","ERRO - VERIFICAR"))))</f>
        <v>CUSTEIO</v>
      </c>
      <c r="Z143" s="64">
        <f t="shared" si="5"/>
        <v>20995</v>
      </c>
      <c r="AA143" s="44">
        <v>20995</v>
      </c>
      <c r="AD143" s="73" t="s">
        <v>223</v>
      </c>
      <c r="AE143" s="73" t="s">
        <v>176</v>
      </c>
      <c r="AF143" s="73" t="s">
        <v>135</v>
      </c>
      <c r="AG143" s="73" t="s">
        <v>178</v>
      </c>
      <c r="AH143" s="73" t="s">
        <v>208</v>
      </c>
      <c r="AI143" s="73" t="s">
        <v>179</v>
      </c>
      <c r="AJ143" s="73" t="s">
        <v>176</v>
      </c>
      <c r="AK143" s="73" t="s">
        <v>120</v>
      </c>
      <c r="AL143" s="73" t="s">
        <v>173</v>
      </c>
      <c r="AM143" s="73" t="s">
        <v>144</v>
      </c>
      <c r="AN143" s="73" t="s">
        <v>748</v>
      </c>
      <c r="AO143" s="73" t="s">
        <v>650</v>
      </c>
    </row>
    <row r="144" spans="1:41" x14ac:dyDescent="0.25">
      <c r="A144" t="s">
        <v>1111</v>
      </c>
      <c r="B144" t="s">
        <v>443</v>
      </c>
      <c r="C144" t="s">
        <v>1112</v>
      </c>
      <c r="D144" t="s">
        <v>61</v>
      </c>
      <c r="E144" t="s">
        <v>117</v>
      </c>
      <c r="F144" s="51" t="str">
        <f>IFERROR(VLOOKUP(D144,'Tabelas auxiliares'!$A$3:$B$61,2,FALSE),"")</f>
        <v>PROAD - PRÓ-REITORIA DE ADMINISTRAÇÃO</v>
      </c>
      <c r="G144" s="51" t="str">
        <f>IFERROR(VLOOKUP($B144,'Tabelas auxiliares'!$A$65:$C$102,2,FALSE),"")</f>
        <v>Administração geral</v>
      </c>
      <c r="H144" s="51" t="str">
        <f>IFERROR(VLOOKUP($B144,'Tabelas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4" t="s">
        <v>1661</v>
      </c>
      <c r="J144" t="s">
        <v>1860</v>
      </c>
      <c r="K144" t="s">
        <v>1864</v>
      </c>
      <c r="L144" t="s">
        <v>1862</v>
      </c>
      <c r="M144" t="s">
        <v>1863</v>
      </c>
      <c r="N144" t="s">
        <v>177</v>
      </c>
      <c r="O144" t="s">
        <v>178</v>
      </c>
      <c r="P144" t="s">
        <v>288</v>
      </c>
      <c r="Q144" t="s">
        <v>179</v>
      </c>
      <c r="R144" t="s">
        <v>176</v>
      </c>
      <c r="S144" t="s">
        <v>120</v>
      </c>
      <c r="T144" t="s">
        <v>174</v>
      </c>
      <c r="U144" t="s">
        <v>119</v>
      </c>
      <c r="V144" t="s">
        <v>795</v>
      </c>
      <c r="W144" t="s">
        <v>681</v>
      </c>
      <c r="X144" s="51" t="str">
        <f t="shared" si="4"/>
        <v>3</v>
      </c>
      <c r="Y144" s="51" t="str">
        <f>IF(T144="","",IF(AND(T144&lt;&gt;'Tabelas auxiliares'!$B$236,T144&lt;&gt;'Tabelas auxiliares'!$B$237,T144&lt;&gt;'Tabelas auxiliares'!$C$236,T144&lt;&gt;'Tabelas auxiliares'!$C$237,T144&lt;&gt;'Tabelas auxiliares'!$D$236),"FOLHA DE PESSOAL",IF(X144='Tabelas auxiliares'!$A$237,"CUSTEIO",IF(X144='Tabelas auxiliares'!$A$236,"INVESTIMENTO","ERRO - VERIFICAR"))))</f>
        <v>CUSTEIO</v>
      </c>
      <c r="Z144" s="64">
        <f t="shared" si="5"/>
        <v>6552</v>
      </c>
      <c r="AA144" s="44">
        <v>6552</v>
      </c>
      <c r="AD144" s="73" t="s">
        <v>223</v>
      </c>
      <c r="AE144" s="73" t="s">
        <v>176</v>
      </c>
      <c r="AF144" s="73" t="s">
        <v>135</v>
      </c>
      <c r="AG144" s="73" t="s">
        <v>178</v>
      </c>
      <c r="AH144" s="73" t="s">
        <v>208</v>
      </c>
      <c r="AI144" s="73" t="s">
        <v>179</v>
      </c>
      <c r="AJ144" s="73" t="s">
        <v>176</v>
      </c>
      <c r="AK144" s="73" t="s">
        <v>120</v>
      </c>
      <c r="AL144" s="73" t="s">
        <v>173</v>
      </c>
      <c r="AM144" s="73" t="s">
        <v>144</v>
      </c>
      <c r="AN144" s="73" t="s">
        <v>749</v>
      </c>
      <c r="AO144" s="73" t="s">
        <v>924</v>
      </c>
    </row>
    <row r="145" spans="1:41" x14ac:dyDescent="0.25">
      <c r="A145" t="s">
        <v>1111</v>
      </c>
      <c r="B145" t="s">
        <v>443</v>
      </c>
      <c r="C145" t="s">
        <v>1112</v>
      </c>
      <c r="D145" t="s">
        <v>61</v>
      </c>
      <c r="E145" t="s">
        <v>117</v>
      </c>
      <c r="F145" s="51" t="str">
        <f>IFERROR(VLOOKUP(D145,'Tabelas auxiliares'!$A$3:$B$61,2,FALSE),"")</f>
        <v>PROAD - PRÓ-REITORIA DE ADMINISTRAÇÃO</v>
      </c>
      <c r="G145" s="51" t="str">
        <f>IFERROR(VLOOKUP($B145,'Tabelas auxiliares'!$A$65:$C$102,2,FALSE),"")</f>
        <v>Administração geral</v>
      </c>
      <c r="H145" s="51" t="str">
        <f>IFERROR(VLOOKUP($B145,'Tabelas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5" t="s">
        <v>1153</v>
      </c>
      <c r="J145" t="s">
        <v>1853</v>
      </c>
      <c r="K145" t="s">
        <v>1865</v>
      </c>
      <c r="L145" t="s">
        <v>334</v>
      </c>
      <c r="M145" t="s">
        <v>335</v>
      </c>
      <c r="N145" t="s">
        <v>177</v>
      </c>
      <c r="O145" t="s">
        <v>178</v>
      </c>
      <c r="P145" t="s">
        <v>288</v>
      </c>
      <c r="Q145" t="s">
        <v>179</v>
      </c>
      <c r="R145" t="s">
        <v>176</v>
      </c>
      <c r="S145" t="s">
        <v>120</v>
      </c>
      <c r="T145" t="s">
        <v>174</v>
      </c>
      <c r="U145" t="s">
        <v>119</v>
      </c>
      <c r="V145" t="s">
        <v>812</v>
      </c>
      <c r="W145" t="s">
        <v>699</v>
      </c>
      <c r="X145" s="51" t="str">
        <f t="shared" si="4"/>
        <v>3</v>
      </c>
      <c r="Y145" s="51" t="str">
        <f>IF(T145="","",IF(AND(T145&lt;&gt;'Tabelas auxiliares'!$B$236,T145&lt;&gt;'Tabelas auxiliares'!$B$237,T145&lt;&gt;'Tabelas auxiliares'!$C$236,T145&lt;&gt;'Tabelas auxiliares'!$C$237,T145&lt;&gt;'Tabelas auxiliares'!$D$236),"FOLHA DE PESSOAL",IF(X145='Tabelas auxiliares'!$A$237,"CUSTEIO",IF(X145='Tabelas auxiliares'!$A$236,"INVESTIMENTO","ERRO - VERIFICAR"))))</f>
        <v>CUSTEIO</v>
      </c>
      <c r="Z145" s="64">
        <f t="shared" si="5"/>
        <v>39024.06</v>
      </c>
      <c r="AA145" s="44">
        <v>39024.06</v>
      </c>
      <c r="AD145" s="73" t="s">
        <v>223</v>
      </c>
      <c r="AE145" s="73" t="s">
        <v>176</v>
      </c>
      <c r="AF145" s="73" t="s">
        <v>135</v>
      </c>
      <c r="AG145" s="73" t="s">
        <v>178</v>
      </c>
      <c r="AH145" s="73" t="s">
        <v>208</v>
      </c>
      <c r="AI145" s="73" t="s">
        <v>179</v>
      </c>
      <c r="AJ145" s="73" t="s">
        <v>176</v>
      </c>
      <c r="AK145" s="73" t="s">
        <v>120</v>
      </c>
      <c r="AL145" s="73" t="s">
        <v>173</v>
      </c>
      <c r="AM145" s="73" t="s">
        <v>144</v>
      </c>
      <c r="AN145" s="73" t="s">
        <v>750</v>
      </c>
      <c r="AO145" s="73" t="s">
        <v>925</v>
      </c>
    </row>
    <row r="146" spans="1:41" x14ac:dyDescent="0.25">
      <c r="A146" t="s">
        <v>1111</v>
      </c>
      <c r="B146" t="s">
        <v>443</v>
      </c>
      <c r="C146" t="s">
        <v>1112</v>
      </c>
      <c r="D146" t="s">
        <v>61</v>
      </c>
      <c r="E146" t="s">
        <v>117</v>
      </c>
      <c r="F146" s="51" t="str">
        <f>IFERROR(VLOOKUP(D146,'Tabelas auxiliares'!$A$3:$B$61,2,FALSE),"")</f>
        <v>PROAD - PRÓ-REITORIA DE ADMINISTRAÇÃO</v>
      </c>
      <c r="G146" s="51" t="str">
        <f>IFERROR(VLOOKUP($B146,'Tabelas auxiliares'!$A$65:$C$102,2,FALSE),"")</f>
        <v>Administração geral</v>
      </c>
      <c r="H146" s="51" t="str">
        <f>IFERROR(VLOOKUP($B146,'Tabelas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6" t="s">
        <v>1153</v>
      </c>
      <c r="J146" t="s">
        <v>1866</v>
      </c>
      <c r="K146" t="s">
        <v>1867</v>
      </c>
      <c r="L146" t="s">
        <v>1868</v>
      </c>
      <c r="M146" t="s">
        <v>1869</v>
      </c>
      <c r="N146" t="s">
        <v>177</v>
      </c>
      <c r="O146" t="s">
        <v>178</v>
      </c>
      <c r="P146" t="s">
        <v>288</v>
      </c>
      <c r="Q146" t="s">
        <v>179</v>
      </c>
      <c r="R146" t="s">
        <v>176</v>
      </c>
      <c r="S146" t="s">
        <v>120</v>
      </c>
      <c r="T146" t="s">
        <v>174</v>
      </c>
      <c r="U146" t="s">
        <v>119</v>
      </c>
      <c r="V146" t="s">
        <v>813</v>
      </c>
      <c r="W146" t="s">
        <v>700</v>
      </c>
      <c r="X146" s="51" t="str">
        <f t="shared" si="4"/>
        <v>3</v>
      </c>
      <c r="Y146" s="51" t="str">
        <f>IF(T146="","",IF(AND(T146&lt;&gt;'Tabelas auxiliares'!$B$236,T146&lt;&gt;'Tabelas auxiliares'!$B$237,T146&lt;&gt;'Tabelas auxiliares'!$C$236,T146&lt;&gt;'Tabelas auxiliares'!$C$237,T146&lt;&gt;'Tabelas auxiliares'!$D$236),"FOLHA DE PESSOAL",IF(X146='Tabelas auxiliares'!$A$237,"CUSTEIO",IF(X146='Tabelas auxiliares'!$A$236,"INVESTIMENTO","ERRO - VERIFICAR"))))</f>
        <v>CUSTEIO</v>
      </c>
      <c r="Z146" s="64">
        <f t="shared" si="5"/>
        <v>4625.8500000000004</v>
      </c>
      <c r="AA146" s="44">
        <v>4625.8500000000004</v>
      </c>
      <c r="AD146" s="73" t="s">
        <v>223</v>
      </c>
      <c r="AE146" s="73" t="s">
        <v>176</v>
      </c>
      <c r="AF146" s="73" t="s">
        <v>135</v>
      </c>
      <c r="AG146" s="73" t="s">
        <v>178</v>
      </c>
      <c r="AH146" s="73" t="s">
        <v>208</v>
      </c>
      <c r="AI146" s="73" t="s">
        <v>179</v>
      </c>
      <c r="AJ146" s="73" t="s">
        <v>176</v>
      </c>
      <c r="AK146" s="73" t="s">
        <v>120</v>
      </c>
      <c r="AL146" s="73" t="s">
        <v>173</v>
      </c>
      <c r="AM146" s="73" t="s">
        <v>144</v>
      </c>
      <c r="AN146" s="73" t="s">
        <v>751</v>
      </c>
      <c r="AO146" s="73" t="s">
        <v>926</v>
      </c>
    </row>
    <row r="147" spans="1:41" x14ac:dyDescent="0.25">
      <c r="A147" t="s">
        <v>1111</v>
      </c>
      <c r="B147" t="s">
        <v>443</v>
      </c>
      <c r="C147" t="s">
        <v>1112</v>
      </c>
      <c r="D147" t="s">
        <v>73</v>
      </c>
      <c r="E147" t="s">
        <v>117</v>
      </c>
      <c r="F147" s="51" t="str">
        <f>IFERROR(VLOOKUP(D147,'Tabelas auxiliares'!$A$3:$B$61,2,FALSE),"")</f>
        <v>PROPG - PRÓ-REITORIA DE PÓS-GRADUAÇÃO</v>
      </c>
      <c r="G147" s="51" t="str">
        <f>IFERROR(VLOOKUP($B147,'Tabelas auxiliares'!$A$65:$C$102,2,FALSE),"")</f>
        <v>Administração geral</v>
      </c>
      <c r="H147" s="51" t="str">
        <f>IFERROR(VLOOKUP($B147,'Tabelas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7" t="s">
        <v>1284</v>
      </c>
      <c r="J147" t="s">
        <v>1870</v>
      </c>
      <c r="K147" t="s">
        <v>1871</v>
      </c>
      <c r="L147" t="s">
        <v>1872</v>
      </c>
      <c r="M147" t="s">
        <v>1873</v>
      </c>
      <c r="N147" t="s">
        <v>329</v>
      </c>
      <c r="O147" t="s">
        <v>1874</v>
      </c>
      <c r="P147" t="s">
        <v>1875</v>
      </c>
      <c r="Q147" t="s">
        <v>179</v>
      </c>
      <c r="R147" t="s">
        <v>176</v>
      </c>
      <c r="S147" t="s">
        <v>120</v>
      </c>
      <c r="T147" t="s">
        <v>174</v>
      </c>
      <c r="U147" t="s">
        <v>1876</v>
      </c>
      <c r="V147" t="s">
        <v>809</v>
      </c>
      <c r="W147" t="s">
        <v>696</v>
      </c>
      <c r="X147" s="51" t="str">
        <f t="shared" si="4"/>
        <v>3</v>
      </c>
      <c r="Y147" s="51" t="str">
        <f>IF(T147="","",IF(AND(T147&lt;&gt;'Tabelas auxiliares'!$B$236,T147&lt;&gt;'Tabelas auxiliares'!$B$237,T147&lt;&gt;'Tabelas auxiliares'!$C$236,T147&lt;&gt;'Tabelas auxiliares'!$C$237,T147&lt;&gt;'Tabelas auxiliares'!$D$236),"FOLHA DE PESSOAL",IF(X147='Tabelas auxiliares'!$A$237,"CUSTEIO",IF(X147='Tabelas auxiliares'!$A$236,"INVESTIMENTO","ERRO - VERIFICAR"))))</f>
        <v>CUSTEIO</v>
      </c>
      <c r="Z147" s="64">
        <f t="shared" si="5"/>
        <v>1500</v>
      </c>
      <c r="AA147" s="44">
        <v>1500</v>
      </c>
      <c r="AD147" s="73" t="s">
        <v>223</v>
      </c>
      <c r="AE147" s="73" t="s">
        <v>176</v>
      </c>
      <c r="AF147" s="73" t="s">
        <v>135</v>
      </c>
      <c r="AG147" s="73" t="s">
        <v>178</v>
      </c>
      <c r="AH147" s="73" t="s">
        <v>208</v>
      </c>
      <c r="AI147" s="73" t="s">
        <v>179</v>
      </c>
      <c r="AJ147" s="73" t="s">
        <v>176</v>
      </c>
      <c r="AK147" s="73" t="s">
        <v>120</v>
      </c>
      <c r="AL147" s="73" t="s">
        <v>173</v>
      </c>
      <c r="AM147" s="73" t="s">
        <v>144</v>
      </c>
      <c r="AN147" s="73" t="s">
        <v>752</v>
      </c>
      <c r="AO147" s="73" t="s">
        <v>651</v>
      </c>
    </row>
    <row r="148" spans="1:41" x14ac:dyDescent="0.25">
      <c r="A148" t="s">
        <v>1111</v>
      </c>
      <c r="B148" t="s">
        <v>443</v>
      </c>
      <c r="C148" t="s">
        <v>1112</v>
      </c>
      <c r="D148" t="s">
        <v>75</v>
      </c>
      <c r="E148" t="s">
        <v>117</v>
      </c>
      <c r="F148" s="51" t="str">
        <f>IFERROR(VLOOKUP(D148,'Tabelas auxiliares'!$A$3:$B$61,2,FALSE),"")</f>
        <v>BIBLIOTECA</v>
      </c>
      <c r="G148" s="51" t="str">
        <f>IFERROR(VLOOKUP($B148,'Tabelas auxiliares'!$A$65:$C$102,2,FALSE),"")</f>
        <v>Administração geral</v>
      </c>
      <c r="H148" s="51" t="str">
        <f>IFERROR(VLOOKUP($B148,'Tabelas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8" t="s">
        <v>1877</v>
      </c>
      <c r="J148" t="s">
        <v>1878</v>
      </c>
      <c r="K148" t="s">
        <v>1879</v>
      </c>
      <c r="L148" t="s">
        <v>411</v>
      </c>
      <c r="M148" t="s">
        <v>433</v>
      </c>
      <c r="N148" t="s">
        <v>329</v>
      </c>
      <c r="O148" t="s">
        <v>434</v>
      </c>
      <c r="P148" t="s">
        <v>435</v>
      </c>
      <c r="Q148" t="s">
        <v>179</v>
      </c>
      <c r="R148" t="s">
        <v>176</v>
      </c>
      <c r="S148" t="s">
        <v>120</v>
      </c>
      <c r="T148" t="s">
        <v>174</v>
      </c>
      <c r="U148" t="s">
        <v>725</v>
      </c>
      <c r="V148" t="s">
        <v>726</v>
      </c>
      <c r="W148" t="s">
        <v>903</v>
      </c>
      <c r="X148" s="51" t="str">
        <f t="shared" si="4"/>
        <v>3</v>
      </c>
      <c r="Y148" s="51" t="str">
        <f>IF(T148="","",IF(AND(T148&lt;&gt;'Tabelas auxiliares'!$B$236,T148&lt;&gt;'Tabelas auxiliares'!$B$237,T148&lt;&gt;'Tabelas auxiliares'!$C$236,T148&lt;&gt;'Tabelas auxiliares'!$C$237,T148&lt;&gt;'Tabelas auxiliares'!$D$236),"FOLHA DE PESSOAL",IF(X148='Tabelas auxiliares'!$A$237,"CUSTEIO",IF(X148='Tabelas auxiliares'!$A$236,"INVESTIMENTO","ERRO - VERIFICAR"))))</f>
        <v>CUSTEIO</v>
      </c>
      <c r="Z148" s="64">
        <f t="shared" si="5"/>
        <v>650</v>
      </c>
      <c r="AC148" s="44">
        <v>650</v>
      </c>
      <c r="AD148" s="73" t="s">
        <v>223</v>
      </c>
      <c r="AE148" s="73" t="s">
        <v>176</v>
      </c>
      <c r="AF148" s="73" t="s">
        <v>135</v>
      </c>
      <c r="AG148" s="73" t="s">
        <v>178</v>
      </c>
      <c r="AH148" s="73" t="s">
        <v>208</v>
      </c>
      <c r="AI148" s="73" t="s">
        <v>179</v>
      </c>
      <c r="AJ148" s="73" t="s">
        <v>176</v>
      </c>
      <c r="AK148" s="73" t="s">
        <v>120</v>
      </c>
      <c r="AL148" s="73" t="s">
        <v>173</v>
      </c>
      <c r="AM148" s="73" t="s">
        <v>144</v>
      </c>
      <c r="AN148" s="73" t="s">
        <v>753</v>
      </c>
      <c r="AO148" s="73" t="s">
        <v>652</v>
      </c>
    </row>
    <row r="149" spans="1:41" x14ac:dyDescent="0.25">
      <c r="A149" t="s">
        <v>1111</v>
      </c>
      <c r="B149" t="s">
        <v>443</v>
      </c>
      <c r="C149" t="s">
        <v>1112</v>
      </c>
      <c r="D149" t="s">
        <v>84</v>
      </c>
      <c r="E149" t="s">
        <v>117</v>
      </c>
      <c r="F149" s="51" t="str">
        <f>IFERROR(VLOOKUP(D149,'Tabelas auxiliares'!$A$3:$B$61,2,FALSE),"")</f>
        <v>AGÊNCIA DE INOVAÇÃO</v>
      </c>
      <c r="G149" s="51" t="str">
        <f>IFERROR(VLOOKUP($B149,'Tabelas auxiliares'!$A$65:$C$102,2,FALSE),"")</f>
        <v>Administração geral</v>
      </c>
      <c r="H149" s="51" t="str">
        <f>IFERROR(VLOOKUP($B149,'Tabelas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9" t="s">
        <v>1880</v>
      </c>
      <c r="J149" t="s">
        <v>1881</v>
      </c>
      <c r="K149" t="s">
        <v>1882</v>
      </c>
      <c r="L149" t="s">
        <v>1883</v>
      </c>
      <c r="M149" t="s">
        <v>1884</v>
      </c>
      <c r="N149" t="s">
        <v>177</v>
      </c>
      <c r="O149" t="s">
        <v>178</v>
      </c>
      <c r="P149" t="s">
        <v>288</v>
      </c>
      <c r="Q149" t="s">
        <v>179</v>
      </c>
      <c r="R149" t="s">
        <v>176</v>
      </c>
      <c r="S149" t="s">
        <v>120</v>
      </c>
      <c r="T149" t="s">
        <v>174</v>
      </c>
      <c r="U149" t="s">
        <v>119</v>
      </c>
      <c r="V149" t="s">
        <v>1885</v>
      </c>
      <c r="W149" t="s">
        <v>697</v>
      </c>
      <c r="X149" s="51" t="str">
        <f t="shared" si="4"/>
        <v>3</v>
      </c>
      <c r="Y149" s="51" t="str">
        <f>IF(T149="","",IF(AND(T149&lt;&gt;'Tabelas auxiliares'!$B$236,T149&lt;&gt;'Tabelas auxiliares'!$B$237,T149&lt;&gt;'Tabelas auxiliares'!$C$236,T149&lt;&gt;'Tabelas auxiliares'!$C$237,T149&lt;&gt;'Tabelas auxiliares'!$D$236),"FOLHA DE PESSOAL",IF(X149='Tabelas auxiliares'!$A$237,"CUSTEIO",IF(X149='Tabelas auxiliares'!$A$236,"INVESTIMENTO","ERRO - VERIFICAR"))))</f>
        <v>CUSTEIO</v>
      </c>
      <c r="Z149" s="64">
        <f t="shared" si="5"/>
        <v>10914</v>
      </c>
      <c r="AA149" s="44">
        <v>8592</v>
      </c>
      <c r="AC149" s="44">
        <v>2322</v>
      </c>
      <c r="AD149" s="73" t="s">
        <v>223</v>
      </c>
      <c r="AE149" s="73" t="s">
        <v>176</v>
      </c>
      <c r="AF149" s="73" t="s">
        <v>135</v>
      </c>
      <c r="AG149" s="73" t="s">
        <v>178</v>
      </c>
      <c r="AH149" s="73" t="s">
        <v>208</v>
      </c>
      <c r="AI149" s="73" t="s">
        <v>179</v>
      </c>
      <c r="AJ149" s="73" t="s">
        <v>176</v>
      </c>
      <c r="AK149" s="73" t="s">
        <v>120</v>
      </c>
      <c r="AL149" s="73" t="s">
        <v>173</v>
      </c>
      <c r="AM149" s="73" t="s">
        <v>144</v>
      </c>
      <c r="AN149" s="73" t="s">
        <v>754</v>
      </c>
      <c r="AO149" s="73" t="s">
        <v>653</v>
      </c>
    </row>
    <row r="150" spans="1:41" x14ac:dyDescent="0.25">
      <c r="A150" t="s">
        <v>1111</v>
      </c>
      <c r="B150" t="s">
        <v>443</v>
      </c>
      <c r="C150" t="s">
        <v>1112</v>
      </c>
      <c r="D150" t="s">
        <v>84</v>
      </c>
      <c r="E150" t="s">
        <v>117</v>
      </c>
      <c r="F150" s="51" t="str">
        <f>IFERROR(VLOOKUP(D150,'Tabelas auxiliares'!$A$3:$B$61,2,FALSE),"")</f>
        <v>AGÊNCIA DE INOVAÇÃO</v>
      </c>
      <c r="G150" s="51" t="str">
        <f>IFERROR(VLOOKUP($B150,'Tabelas auxiliares'!$A$65:$C$102,2,FALSE),"")</f>
        <v>Administração geral</v>
      </c>
      <c r="H150" s="51" t="str">
        <f>IFERROR(VLOOKUP($B150,'Tabelas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0" t="s">
        <v>1572</v>
      </c>
      <c r="J150" t="s">
        <v>1886</v>
      </c>
      <c r="K150" t="s">
        <v>1887</v>
      </c>
      <c r="L150" t="s">
        <v>1888</v>
      </c>
      <c r="M150" t="s">
        <v>1889</v>
      </c>
      <c r="N150" t="s">
        <v>177</v>
      </c>
      <c r="O150" t="s">
        <v>178</v>
      </c>
      <c r="P150" t="s">
        <v>288</v>
      </c>
      <c r="Q150" t="s">
        <v>179</v>
      </c>
      <c r="R150" t="s">
        <v>176</v>
      </c>
      <c r="S150" t="s">
        <v>120</v>
      </c>
      <c r="T150" t="s">
        <v>174</v>
      </c>
      <c r="U150" t="s">
        <v>119</v>
      </c>
      <c r="V150" t="s">
        <v>810</v>
      </c>
      <c r="W150" t="s">
        <v>697</v>
      </c>
      <c r="X150" s="51" t="str">
        <f t="shared" si="4"/>
        <v>3</v>
      </c>
      <c r="Y150" s="51" t="str">
        <f>IF(T150="","",IF(AND(T150&lt;&gt;'Tabelas auxiliares'!$B$236,T150&lt;&gt;'Tabelas auxiliares'!$B$237,T150&lt;&gt;'Tabelas auxiliares'!$C$236,T150&lt;&gt;'Tabelas auxiliares'!$C$237,T150&lt;&gt;'Tabelas auxiliares'!$D$236),"FOLHA DE PESSOAL",IF(X150='Tabelas auxiliares'!$A$237,"CUSTEIO",IF(X150='Tabelas auxiliares'!$A$236,"INVESTIMENTO","ERRO - VERIFICAR"))))</f>
        <v>CUSTEIO</v>
      </c>
      <c r="Z150" s="64">
        <f t="shared" si="5"/>
        <v>106847.88</v>
      </c>
      <c r="AA150" s="44">
        <v>78669.86</v>
      </c>
      <c r="AC150" s="44">
        <v>28178.02</v>
      </c>
      <c r="AD150" s="73" t="s">
        <v>223</v>
      </c>
      <c r="AE150" s="73" t="s">
        <v>176</v>
      </c>
      <c r="AF150" s="73" t="s">
        <v>135</v>
      </c>
      <c r="AG150" s="73" t="s">
        <v>178</v>
      </c>
      <c r="AH150" s="73" t="s">
        <v>208</v>
      </c>
      <c r="AI150" s="73" t="s">
        <v>179</v>
      </c>
      <c r="AJ150" s="73" t="s">
        <v>176</v>
      </c>
      <c r="AK150" s="73" t="s">
        <v>120</v>
      </c>
      <c r="AL150" s="73" t="s">
        <v>173</v>
      </c>
      <c r="AM150" s="73" t="s">
        <v>144</v>
      </c>
      <c r="AN150" s="73" t="s">
        <v>755</v>
      </c>
      <c r="AO150" s="73" t="s">
        <v>654</v>
      </c>
    </row>
    <row r="151" spans="1:41" x14ac:dyDescent="0.25">
      <c r="A151" t="s">
        <v>1111</v>
      </c>
      <c r="B151" t="s">
        <v>443</v>
      </c>
      <c r="C151" t="s">
        <v>1112</v>
      </c>
      <c r="D151" t="s">
        <v>84</v>
      </c>
      <c r="E151" t="s">
        <v>117</v>
      </c>
      <c r="F151" s="51" t="str">
        <f>IFERROR(VLOOKUP(D151,'Tabelas auxiliares'!$A$3:$B$61,2,FALSE),"")</f>
        <v>AGÊNCIA DE INOVAÇÃO</v>
      </c>
      <c r="G151" s="51" t="str">
        <f>IFERROR(VLOOKUP($B151,'Tabelas auxiliares'!$A$65:$C$102,2,FALSE),"")</f>
        <v>Administração geral</v>
      </c>
      <c r="H151" s="51" t="str">
        <f>IFERROR(VLOOKUP($B151,'Tabelas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1" t="s">
        <v>1834</v>
      </c>
      <c r="J151" t="s">
        <v>1890</v>
      </c>
      <c r="K151" t="s">
        <v>1891</v>
      </c>
      <c r="L151" t="s">
        <v>1892</v>
      </c>
      <c r="M151" t="s">
        <v>1893</v>
      </c>
      <c r="N151" t="s">
        <v>329</v>
      </c>
      <c r="O151" t="s">
        <v>1894</v>
      </c>
      <c r="P151" t="s">
        <v>1895</v>
      </c>
      <c r="Q151" t="s">
        <v>179</v>
      </c>
      <c r="R151" t="s">
        <v>176</v>
      </c>
      <c r="S151" t="s">
        <v>120</v>
      </c>
      <c r="T151" t="s">
        <v>174</v>
      </c>
      <c r="U151" t="s">
        <v>1896</v>
      </c>
      <c r="V151" t="s">
        <v>809</v>
      </c>
      <c r="W151" t="s">
        <v>696</v>
      </c>
      <c r="X151" s="51" t="str">
        <f t="shared" si="4"/>
        <v>3</v>
      </c>
      <c r="Y151" s="51" t="str">
        <f>IF(T151="","",IF(AND(T151&lt;&gt;'Tabelas auxiliares'!$B$236,T151&lt;&gt;'Tabelas auxiliares'!$B$237,T151&lt;&gt;'Tabelas auxiliares'!$C$236,T151&lt;&gt;'Tabelas auxiliares'!$C$237,T151&lt;&gt;'Tabelas auxiliares'!$D$236),"FOLHA DE PESSOAL",IF(X151='Tabelas auxiliares'!$A$237,"CUSTEIO",IF(X151='Tabelas auxiliares'!$A$236,"INVESTIMENTO","ERRO - VERIFICAR"))))</f>
        <v>CUSTEIO</v>
      </c>
      <c r="Z151" s="64">
        <f t="shared" si="5"/>
        <v>2715</v>
      </c>
      <c r="AC151" s="44">
        <v>2715</v>
      </c>
      <c r="AD151" s="73" t="s">
        <v>223</v>
      </c>
      <c r="AE151" s="73" t="s">
        <v>176</v>
      </c>
      <c r="AF151" s="73" t="s">
        <v>135</v>
      </c>
      <c r="AG151" s="73" t="s">
        <v>178</v>
      </c>
      <c r="AH151" s="73" t="s">
        <v>208</v>
      </c>
      <c r="AI151" s="73" t="s">
        <v>179</v>
      </c>
      <c r="AJ151" s="73" t="s">
        <v>176</v>
      </c>
      <c r="AK151" s="73" t="s">
        <v>120</v>
      </c>
      <c r="AL151" s="73" t="s">
        <v>173</v>
      </c>
      <c r="AM151" s="73" t="s">
        <v>144</v>
      </c>
      <c r="AN151" s="73" t="s">
        <v>756</v>
      </c>
      <c r="AO151" s="73" t="s">
        <v>927</v>
      </c>
    </row>
    <row r="152" spans="1:41" x14ac:dyDescent="0.25">
      <c r="A152" t="s">
        <v>1111</v>
      </c>
      <c r="B152" t="s">
        <v>443</v>
      </c>
      <c r="C152" t="s">
        <v>1112</v>
      </c>
      <c r="D152" t="s">
        <v>84</v>
      </c>
      <c r="E152" t="s">
        <v>117</v>
      </c>
      <c r="F152" s="51" t="str">
        <f>IFERROR(VLOOKUP(D152,'Tabelas auxiliares'!$A$3:$B$61,2,FALSE),"")</f>
        <v>AGÊNCIA DE INOVAÇÃO</v>
      </c>
      <c r="G152" s="51" t="str">
        <f>IFERROR(VLOOKUP($B152,'Tabelas auxiliares'!$A$65:$C$102,2,FALSE),"")</f>
        <v>Administração geral</v>
      </c>
      <c r="H152" s="51" t="str">
        <f>IFERROR(VLOOKUP($B152,'Tabelas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2" t="s">
        <v>1661</v>
      </c>
      <c r="J152" t="s">
        <v>1897</v>
      </c>
      <c r="K152" t="s">
        <v>1898</v>
      </c>
      <c r="L152" t="s">
        <v>1899</v>
      </c>
      <c r="M152" t="s">
        <v>1900</v>
      </c>
      <c r="N152" t="s">
        <v>329</v>
      </c>
      <c r="O152" t="s">
        <v>1901</v>
      </c>
      <c r="P152" t="s">
        <v>1902</v>
      </c>
      <c r="Q152" t="s">
        <v>179</v>
      </c>
      <c r="R152" t="s">
        <v>176</v>
      </c>
      <c r="S152" t="s">
        <v>120</v>
      </c>
      <c r="T152" t="s">
        <v>174</v>
      </c>
      <c r="U152" t="s">
        <v>1903</v>
      </c>
      <c r="V152" t="s">
        <v>809</v>
      </c>
      <c r="W152" t="s">
        <v>696</v>
      </c>
      <c r="X152" s="51" t="str">
        <f t="shared" si="4"/>
        <v>3</v>
      </c>
      <c r="Y152" s="51" t="str">
        <f>IF(T152="","",IF(AND(T152&lt;&gt;'Tabelas auxiliares'!$B$236,T152&lt;&gt;'Tabelas auxiliares'!$B$237,T152&lt;&gt;'Tabelas auxiliares'!$C$236,T152&lt;&gt;'Tabelas auxiliares'!$C$237,T152&lt;&gt;'Tabelas auxiliares'!$D$236),"FOLHA DE PESSOAL",IF(X152='Tabelas auxiliares'!$A$237,"CUSTEIO",IF(X152='Tabelas auxiliares'!$A$236,"INVESTIMENTO","ERRO - VERIFICAR"))))</f>
        <v>CUSTEIO</v>
      </c>
      <c r="Z152" s="64">
        <f t="shared" si="5"/>
        <v>1700</v>
      </c>
      <c r="AC152" s="44">
        <v>1700</v>
      </c>
      <c r="AD152" s="73" t="s">
        <v>223</v>
      </c>
      <c r="AE152" s="73" t="s">
        <v>176</v>
      </c>
      <c r="AF152" s="73" t="s">
        <v>135</v>
      </c>
      <c r="AG152" s="73" t="s">
        <v>178</v>
      </c>
      <c r="AH152" s="73" t="s">
        <v>208</v>
      </c>
      <c r="AI152" s="73" t="s">
        <v>179</v>
      </c>
      <c r="AJ152" s="73" t="s">
        <v>176</v>
      </c>
      <c r="AK152" s="73" t="s">
        <v>120</v>
      </c>
      <c r="AL152" s="73" t="s">
        <v>173</v>
      </c>
      <c r="AM152" s="73" t="s">
        <v>144</v>
      </c>
      <c r="AN152" s="73" t="s">
        <v>757</v>
      </c>
      <c r="AO152" s="73" t="s">
        <v>655</v>
      </c>
    </row>
    <row r="153" spans="1:41" x14ac:dyDescent="0.25">
      <c r="A153" t="s">
        <v>1111</v>
      </c>
      <c r="B153" t="s">
        <v>443</v>
      </c>
      <c r="C153" t="s">
        <v>1112</v>
      </c>
      <c r="D153" t="s">
        <v>88</v>
      </c>
      <c r="E153" t="s">
        <v>117</v>
      </c>
      <c r="F153" s="51" t="str">
        <f>IFERROR(VLOOKUP(D153,'Tabelas auxiliares'!$A$3:$B$61,2,FALSE),"")</f>
        <v>SUGEPE - SUPERINTENDÊNCIA DE GESTÃO DE PESSOAS</v>
      </c>
      <c r="G153" s="51" t="str">
        <f>IFERROR(VLOOKUP($B153,'Tabelas auxiliares'!$A$65:$C$102,2,FALSE),"")</f>
        <v>Administração geral</v>
      </c>
      <c r="H153" s="51" t="str">
        <f>IFERROR(VLOOKUP($B153,'Tabelas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3" t="s">
        <v>1847</v>
      </c>
      <c r="J153" t="s">
        <v>1904</v>
      </c>
      <c r="K153" t="s">
        <v>1905</v>
      </c>
      <c r="L153" t="s">
        <v>118</v>
      </c>
      <c r="M153" t="s">
        <v>418</v>
      </c>
      <c r="N153" t="s">
        <v>177</v>
      </c>
      <c r="O153" t="s">
        <v>178</v>
      </c>
      <c r="P153" t="s">
        <v>288</v>
      </c>
      <c r="Q153" t="s">
        <v>179</v>
      </c>
      <c r="R153" t="s">
        <v>176</v>
      </c>
      <c r="S153" t="s">
        <v>120</v>
      </c>
      <c r="T153" t="s">
        <v>174</v>
      </c>
      <c r="U153" t="s">
        <v>119</v>
      </c>
      <c r="V153" t="s">
        <v>727</v>
      </c>
      <c r="W153" t="s">
        <v>637</v>
      </c>
      <c r="X153" s="51" t="str">
        <f t="shared" si="4"/>
        <v>3</v>
      </c>
      <c r="Y153" s="51" t="str">
        <f>IF(T153="","",IF(AND(T153&lt;&gt;'Tabelas auxiliares'!$B$236,T153&lt;&gt;'Tabelas auxiliares'!$B$237,T153&lt;&gt;'Tabelas auxiliares'!$C$236,T153&lt;&gt;'Tabelas auxiliares'!$C$237,T153&lt;&gt;'Tabelas auxiliares'!$D$236),"FOLHA DE PESSOAL",IF(X153='Tabelas auxiliares'!$A$237,"CUSTEIO",IF(X153='Tabelas auxiliares'!$A$236,"INVESTIMENTO","ERRO - VERIFICAR"))))</f>
        <v>CUSTEIO</v>
      </c>
      <c r="Z153" s="64">
        <f t="shared" si="5"/>
        <v>321894.5</v>
      </c>
      <c r="AA153" s="44">
        <v>321894.5</v>
      </c>
      <c r="AD153" s="73" t="s">
        <v>223</v>
      </c>
      <c r="AE153" s="73" t="s">
        <v>176</v>
      </c>
      <c r="AF153" s="73" t="s">
        <v>135</v>
      </c>
      <c r="AG153" s="73" t="s">
        <v>178</v>
      </c>
      <c r="AH153" s="73" t="s">
        <v>208</v>
      </c>
      <c r="AI153" s="73" t="s">
        <v>179</v>
      </c>
      <c r="AJ153" s="73" t="s">
        <v>176</v>
      </c>
      <c r="AK153" s="73" t="s">
        <v>120</v>
      </c>
      <c r="AL153" s="73" t="s">
        <v>173</v>
      </c>
      <c r="AM153" s="73" t="s">
        <v>144</v>
      </c>
      <c r="AN153" s="73" t="s">
        <v>758</v>
      </c>
      <c r="AO153" s="73" t="s">
        <v>656</v>
      </c>
    </row>
    <row r="154" spans="1:41" x14ac:dyDescent="0.25">
      <c r="A154" t="s">
        <v>1111</v>
      </c>
      <c r="B154" t="s">
        <v>443</v>
      </c>
      <c r="C154" t="s">
        <v>1112</v>
      </c>
      <c r="D154" t="s">
        <v>88</v>
      </c>
      <c r="E154" t="s">
        <v>117</v>
      </c>
      <c r="F154" s="51" t="str">
        <f>IFERROR(VLOOKUP(D154,'Tabelas auxiliares'!$A$3:$B$61,2,FALSE),"")</f>
        <v>SUGEPE - SUPERINTENDÊNCIA DE GESTÃO DE PESSOAS</v>
      </c>
      <c r="G154" s="51" t="str">
        <f>IFERROR(VLOOKUP($B154,'Tabelas auxiliares'!$A$65:$C$102,2,FALSE),"")</f>
        <v>Administração geral</v>
      </c>
      <c r="H154" s="51" t="str">
        <f>IFERROR(VLOOKUP($B154,'Tabelas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4" t="s">
        <v>1311</v>
      </c>
      <c r="J154" t="s">
        <v>1906</v>
      </c>
      <c r="K154" t="s">
        <v>1907</v>
      </c>
      <c r="L154" t="s">
        <v>1908</v>
      </c>
      <c r="M154" t="s">
        <v>1909</v>
      </c>
      <c r="N154" t="s">
        <v>177</v>
      </c>
      <c r="O154" t="s">
        <v>178</v>
      </c>
      <c r="P154" t="s">
        <v>288</v>
      </c>
      <c r="Q154" t="s">
        <v>179</v>
      </c>
      <c r="R154" t="s">
        <v>176</v>
      </c>
      <c r="S154" t="s">
        <v>120</v>
      </c>
      <c r="T154" t="s">
        <v>174</v>
      </c>
      <c r="U154" t="s">
        <v>119</v>
      </c>
      <c r="V154" t="s">
        <v>802</v>
      </c>
      <c r="W154" t="s">
        <v>688</v>
      </c>
      <c r="X154" s="51" t="str">
        <f t="shared" si="4"/>
        <v>3</v>
      </c>
      <c r="Y154" s="51" t="str">
        <f>IF(T154="","",IF(AND(T154&lt;&gt;'Tabelas auxiliares'!$B$236,T154&lt;&gt;'Tabelas auxiliares'!$B$237,T154&lt;&gt;'Tabelas auxiliares'!$C$236,T154&lt;&gt;'Tabelas auxiliares'!$C$237,T154&lt;&gt;'Tabelas auxiliares'!$D$236),"FOLHA DE PESSOAL",IF(X154='Tabelas auxiliares'!$A$237,"CUSTEIO",IF(X154='Tabelas auxiliares'!$A$236,"INVESTIMENTO","ERRO - VERIFICAR"))))</f>
        <v>CUSTEIO</v>
      </c>
      <c r="Z154" s="64">
        <f t="shared" si="5"/>
        <v>20000</v>
      </c>
      <c r="AA154" s="44">
        <v>16700</v>
      </c>
      <c r="AC154" s="44">
        <v>3300</v>
      </c>
      <c r="AD154" s="73" t="s">
        <v>223</v>
      </c>
      <c r="AE154" s="73" t="s">
        <v>176</v>
      </c>
      <c r="AF154" s="73" t="s">
        <v>135</v>
      </c>
      <c r="AG154" s="73" t="s">
        <v>178</v>
      </c>
      <c r="AH154" s="73" t="s">
        <v>208</v>
      </c>
      <c r="AI154" s="73" t="s">
        <v>179</v>
      </c>
      <c r="AJ154" s="73" t="s">
        <v>176</v>
      </c>
      <c r="AK154" s="73" t="s">
        <v>120</v>
      </c>
      <c r="AL154" s="73" t="s">
        <v>173</v>
      </c>
      <c r="AM154" s="73" t="s">
        <v>144</v>
      </c>
      <c r="AN154" s="73" t="s">
        <v>759</v>
      </c>
      <c r="AO154" s="73" t="s">
        <v>657</v>
      </c>
    </row>
    <row r="155" spans="1:41" x14ac:dyDescent="0.25">
      <c r="A155" t="s">
        <v>1111</v>
      </c>
      <c r="B155" t="s">
        <v>443</v>
      </c>
      <c r="C155" t="s">
        <v>1112</v>
      </c>
      <c r="D155" t="s">
        <v>90</v>
      </c>
      <c r="E155" t="s">
        <v>117</v>
      </c>
      <c r="F155" s="51" t="str">
        <f>IFERROR(VLOOKUP(D155,'Tabelas auxiliares'!$A$3:$B$61,2,FALSE),"")</f>
        <v>SUGEPE-FOLHA - PASEP + AUX. MORADIA</v>
      </c>
      <c r="G155" s="51" t="str">
        <f>IFERROR(VLOOKUP($B155,'Tabelas auxiliares'!$A$65:$C$102,2,FALSE),"")</f>
        <v>Administração geral</v>
      </c>
      <c r="H155" s="51" t="str">
        <f>IFERROR(VLOOKUP($B155,'Tabelas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5" t="s">
        <v>1910</v>
      </c>
      <c r="J155" t="s">
        <v>1338</v>
      </c>
      <c r="K155" t="s">
        <v>1911</v>
      </c>
      <c r="L155" t="s">
        <v>189</v>
      </c>
      <c r="M155" t="s">
        <v>190</v>
      </c>
      <c r="N155" t="s">
        <v>177</v>
      </c>
      <c r="O155" t="s">
        <v>178</v>
      </c>
      <c r="P155" t="s">
        <v>288</v>
      </c>
      <c r="Q155" t="s">
        <v>179</v>
      </c>
      <c r="R155" t="s">
        <v>176</v>
      </c>
      <c r="S155" t="s">
        <v>120</v>
      </c>
      <c r="T155" t="s">
        <v>174</v>
      </c>
      <c r="U155" t="s">
        <v>119</v>
      </c>
      <c r="V155" t="s">
        <v>728</v>
      </c>
      <c r="W155" t="s">
        <v>904</v>
      </c>
      <c r="X155" s="51" t="str">
        <f t="shared" si="4"/>
        <v>3</v>
      </c>
      <c r="Y155" s="51" t="str">
        <f>IF(T155="","",IF(AND(T155&lt;&gt;'Tabelas auxiliares'!$B$236,T155&lt;&gt;'Tabelas auxiliares'!$B$237,T155&lt;&gt;'Tabelas auxiliares'!$C$236,T155&lt;&gt;'Tabelas auxiliares'!$C$237,T155&lt;&gt;'Tabelas auxiliares'!$D$236),"FOLHA DE PESSOAL",IF(X155='Tabelas auxiliares'!$A$237,"CUSTEIO",IF(X155='Tabelas auxiliares'!$A$236,"INVESTIMENTO","ERRO - VERIFICAR"))))</f>
        <v>CUSTEIO</v>
      </c>
      <c r="Z155" s="64">
        <f t="shared" si="5"/>
        <v>165.84</v>
      </c>
      <c r="AC155" s="44">
        <v>165.84</v>
      </c>
      <c r="AD155" s="73" t="s">
        <v>223</v>
      </c>
      <c r="AE155" s="73" t="s">
        <v>176</v>
      </c>
      <c r="AF155" s="73" t="s">
        <v>135</v>
      </c>
      <c r="AG155" s="73" t="s">
        <v>178</v>
      </c>
      <c r="AH155" s="73" t="s">
        <v>208</v>
      </c>
      <c r="AI155" s="73" t="s">
        <v>179</v>
      </c>
      <c r="AJ155" s="73" t="s">
        <v>176</v>
      </c>
      <c r="AK155" s="73" t="s">
        <v>120</v>
      </c>
      <c r="AL155" s="73" t="s">
        <v>173</v>
      </c>
      <c r="AM155" s="73" t="s">
        <v>144</v>
      </c>
      <c r="AN155" s="73" t="s">
        <v>760</v>
      </c>
      <c r="AO155" s="73" t="s">
        <v>658</v>
      </c>
    </row>
    <row r="156" spans="1:41" x14ac:dyDescent="0.25">
      <c r="A156" t="s">
        <v>1111</v>
      </c>
      <c r="B156" t="s">
        <v>445</v>
      </c>
      <c r="C156" t="s">
        <v>1112</v>
      </c>
      <c r="D156" t="s">
        <v>35</v>
      </c>
      <c r="E156" t="s">
        <v>117</v>
      </c>
      <c r="F156" s="51" t="str">
        <f>IFERROR(VLOOKUP(D156,'Tabelas auxiliares'!$A$3:$B$61,2,FALSE),"")</f>
        <v>PU - PREFEITURA UNIVERSITÁRIA</v>
      </c>
      <c r="G156" s="51" t="str">
        <f>IFERROR(VLOOKUP($B156,'Tabelas auxiliares'!$A$65:$C$102,2,FALSE),"")</f>
        <v>Água / luz / gás (concessionárias)</v>
      </c>
      <c r="H156" s="51" t="str">
        <f>IFERROR(VLOOKUP($B156,'Tabelas auxiliares'!$A$65:$C$102,3,FALSE),"")</f>
        <v>ÁGUA E ESGOTO / ENERGIA ELÉTRICA / GÁS</v>
      </c>
      <c r="I156" t="s">
        <v>1319</v>
      </c>
      <c r="J156" t="s">
        <v>1912</v>
      </c>
      <c r="K156" t="s">
        <v>1913</v>
      </c>
      <c r="L156" t="s">
        <v>191</v>
      </c>
      <c r="M156" t="s">
        <v>192</v>
      </c>
      <c r="N156" t="s">
        <v>177</v>
      </c>
      <c r="O156" t="s">
        <v>178</v>
      </c>
      <c r="P156" t="s">
        <v>288</v>
      </c>
      <c r="Q156" t="s">
        <v>179</v>
      </c>
      <c r="R156" t="s">
        <v>176</v>
      </c>
      <c r="S156" t="s">
        <v>120</v>
      </c>
      <c r="T156" t="s">
        <v>174</v>
      </c>
      <c r="U156" t="s">
        <v>119</v>
      </c>
      <c r="V156" t="s">
        <v>729</v>
      </c>
      <c r="W156" t="s">
        <v>638</v>
      </c>
      <c r="X156" s="51" t="str">
        <f t="shared" si="4"/>
        <v>3</v>
      </c>
      <c r="Y156" s="51" t="str">
        <f>IF(T156="","",IF(AND(T156&lt;&gt;'Tabelas auxiliares'!$B$236,T156&lt;&gt;'Tabelas auxiliares'!$B$237,T156&lt;&gt;'Tabelas auxiliares'!$C$236,T156&lt;&gt;'Tabelas auxiliares'!$C$237,T156&lt;&gt;'Tabelas auxiliares'!$D$236),"FOLHA DE PESSOAL",IF(X156='Tabelas auxiliares'!$A$237,"CUSTEIO",IF(X156='Tabelas auxiliares'!$A$236,"INVESTIMENTO","ERRO - VERIFICAR"))))</f>
        <v>CUSTEIO</v>
      </c>
      <c r="Z156" s="64">
        <f t="shared" si="5"/>
        <v>360000</v>
      </c>
      <c r="AC156" s="44">
        <v>360000</v>
      </c>
      <c r="AD156" s="73" t="s">
        <v>223</v>
      </c>
      <c r="AE156" s="73" t="s">
        <v>176</v>
      </c>
      <c r="AF156" s="73" t="s">
        <v>135</v>
      </c>
      <c r="AG156" s="73" t="s">
        <v>178</v>
      </c>
      <c r="AH156" s="73" t="s">
        <v>208</v>
      </c>
      <c r="AI156" s="73" t="s">
        <v>179</v>
      </c>
      <c r="AJ156" s="73" t="s">
        <v>176</v>
      </c>
      <c r="AK156" s="73" t="s">
        <v>120</v>
      </c>
      <c r="AL156" s="73" t="s">
        <v>173</v>
      </c>
      <c r="AM156" s="73" t="s">
        <v>144</v>
      </c>
      <c r="AN156" s="73" t="s">
        <v>761</v>
      </c>
      <c r="AO156" s="73" t="s">
        <v>659</v>
      </c>
    </row>
    <row r="157" spans="1:41" x14ac:dyDescent="0.25">
      <c r="A157" t="s">
        <v>1111</v>
      </c>
      <c r="B157" t="s">
        <v>445</v>
      </c>
      <c r="C157" t="s">
        <v>1112</v>
      </c>
      <c r="D157" t="s">
        <v>35</v>
      </c>
      <c r="E157" t="s">
        <v>117</v>
      </c>
      <c r="F157" s="51" t="str">
        <f>IFERROR(VLOOKUP(D157,'Tabelas auxiliares'!$A$3:$B$61,2,FALSE),"")</f>
        <v>PU - PREFEITURA UNIVERSITÁRIA</v>
      </c>
      <c r="G157" s="51" t="str">
        <f>IFERROR(VLOOKUP($B157,'Tabelas auxiliares'!$A$65:$C$102,2,FALSE),"")</f>
        <v>Água / luz / gás (concessionárias)</v>
      </c>
      <c r="H157" s="51" t="str">
        <f>IFERROR(VLOOKUP($B157,'Tabelas auxiliares'!$A$65:$C$102,3,FALSE),"")</f>
        <v>ÁGUA E ESGOTO / ENERGIA ELÉTRICA / GÁS</v>
      </c>
      <c r="I157" t="s">
        <v>1914</v>
      </c>
      <c r="J157" t="s">
        <v>1239</v>
      </c>
      <c r="K157" t="s">
        <v>1915</v>
      </c>
      <c r="L157" t="s">
        <v>193</v>
      </c>
      <c r="M157" t="s">
        <v>194</v>
      </c>
      <c r="N157" t="s">
        <v>177</v>
      </c>
      <c r="O157" t="s">
        <v>178</v>
      </c>
      <c r="P157" t="s">
        <v>288</v>
      </c>
      <c r="Q157" t="s">
        <v>179</v>
      </c>
      <c r="R157" t="s">
        <v>176</v>
      </c>
      <c r="S157" t="s">
        <v>120</v>
      </c>
      <c r="T157" t="s">
        <v>174</v>
      </c>
      <c r="U157" t="s">
        <v>119</v>
      </c>
      <c r="V157" t="s">
        <v>730</v>
      </c>
      <c r="W157" t="s">
        <v>639</v>
      </c>
      <c r="X157" s="51" t="str">
        <f t="shared" si="4"/>
        <v>3</v>
      </c>
      <c r="Y157" s="51" t="str">
        <f>IF(T157="","",IF(AND(T157&lt;&gt;'Tabelas auxiliares'!$B$236,T157&lt;&gt;'Tabelas auxiliares'!$B$237,T157&lt;&gt;'Tabelas auxiliares'!$C$236,T157&lt;&gt;'Tabelas auxiliares'!$C$237,T157&lt;&gt;'Tabelas auxiliares'!$D$236),"FOLHA DE PESSOAL",IF(X157='Tabelas auxiliares'!$A$237,"CUSTEIO",IF(X157='Tabelas auxiliares'!$A$236,"INVESTIMENTO","ERRO - VERIFICAR"))))</f>
        <v>CUSTEIO</v>
      </c>
      <c r="Z157" s="64">
        <f t="shared" si="5"/>
        <v>600000</v>
      </c>
      <c r="AA157" s="44">
        <v>167638.78</v>
      </c>
      <c r="AC157" s="44">
        <v>432361.22</v>
      </c>
      <c r="AD157" s="73" t="s">
        <v>223</v>
      </c>
      <c r="AE157" s="73" t="s">
        <v>176</v>
      </c>
      <c r="AF157" s="73" t="s">
        <v>135</v>
      </c>
      <c r="AG157" s="73" t="s">
        <v>178</v>
      </c>
      <c r="AH157" s="73" t="s">
        <v>208</v>
      </c>
      <c r="AI157" s="73" t="s">
        <v>179</v>
      </c>
      <c r="AJ157" s="73" t="s">
        <v>176</v>
      </c>
      <c r="AK157" s="73" t="s">
        <v>120</v>
      </c>
      <c r="AL157" s="73" t="s">
        <v>173</v>
      </c>
      <c r="AM157" s="73" t="s">
        <v>144</v>
      </c>
      <c r="AN157" s="73" t="s">
        <v>762</v>
      </c>
      <c r="AO157" s="73" t="s">
        <v>928</v>
      </c>
    </row>
    <row r="158" spans="1:41" x14ac:dyDescent="0.25">
      <c r="A158" t="s">
        <v>1111</v>
      </c>
      <c r="B158" t="s">
        <v>445</v>
      </c>
      <c r="C158" t="s">
        <v>1112</v>
      </c>
      <c r="D158" t="s">
        <v>35</v>
      </c>
      <c r="E158" t="s">
        <v>117</v>
      </c>
      <c r="F158" s="51" t="str">
        <f>IFERROR(VLOOKUP(D158,'Tabelas auxiliares'!$A$3:$B$61,2,FALSE),"")</f>
        <v>PU - PREFEITURA UNIVERSITÁRIA</v>
      </c>
      <c r="G158" s="51" t="str">
        <f>IFERROR(VLOOKUP($B158,'Tabelas auxiliares'!$A$65:$C$102,2,FALSE),"")</f>
        <v>Água / luz / gás (concessionárias)</v>
      </c>
      <c r="H158" s="51" t="str">
        <f>IFERROR(VLOOKUP($B158,'Tabelas auxiliares'!$A$65:$C$102,3,FALSE),"")</f>
        <v>ÁGUA E ESGOTO / ENERGIA ELÉTRICA / GÁS</v>
      </c>
      <c r="I158" t="s">
        <v>1914</v>
      </c>
      <c r="J158" t="s">
        <v>1239</v>
      </c>
      <c r="K158" t="s">
        <v>1916</v>
      </c>
      <c r="L158" t="s">
        <v>193</v>
      </c>
      <c r="M158" t="s">
        <v>194</v>
      </c>
      <c r="N158" t="s">
        <v>177</v>
      </c>
      <c r="O158" t="s">
        <v>178</v>
      </c>
      <c r="P158" t="s">
        <v>288</v>
      </c>
      <c r="Q158" t="s">
        <v>179</v>
      </c>
      <c r="R158" t="s">
        <v>176</v>
      </c>
      <c r="S158" t="s">
        <v>120</v>
      </c>
      <c r="T158" t="s">
        <v>174</v>
      </c>
      <c r="U158" t="s">
        <v>119</v>
      </c>
      <c r="V158" t="s">
        <v>731</v>
      </c>
      <c r="W158" t="s">
        <v>640</v>
      </c>
      <c r="X158" s="51" t="str">
        <f t="shared" si="4"/>
        <v>3</v>
      </c>
      <c r="Y158" s="51" t="str">
        <f>IF(T158="","",IF(AND(T158&lt;&gt;'Tabelas auxiliares'!$B$236,T158&lt;&gt;'Tabelas auxiliares'!$B$237,T158&lt;&gt;'Tabelas auxiliares'!$C$236,T158&lt;&gt;'Tabelas auxiliares'!$C$237,T158&lt;&gt;'Tabelas auxiliares'!$D$236),"FOLHA DE PESSOAL",IF(X158='Tabelas auxiliares'!$A$237,"CUSTEIO",IF(X158='Tabelas auxiliares'!$A$236,"INVESTIMENTO","ERRO - VERIFICAR"))))</f>
        <v>CUSTEIO</v>
      </c>
      <c r="Z158" s="64">
        <f t="shared" si="5"/>
        <v>324.2</v>
      </c>
      <c r="AA158" s="44">
        <v>242.57</v>
      </c>
      <c r="AC158" s="44">
        <v>81.63</v>
      </c>
      <c r="AD158" s="73" t="s">
        <v>223</v>
      </c>
      <c r="AE158" s="73" t="s">
        <v>176</v>
      </c>
      <c r="AF158" s="73" t="s">
        <v>135</v>
      </c>
      <c r="AG158" s="73" t="s">
        <v>178</v>
      </c>
      <c r="AH158" s="73" t="s">
        <v>208</v>
      </c>
      <c r="AI158" s="73" t="s">
        <v>179</v>
      </c>
      <c r="AJ158" s="73" t="s">
        <v>176</v>
      </c>
      <c r="AK158" s="73" t="s">
        <v>120</v>
      </c>
      <c r="AL158" s="73" t="s">
        <v>173</v>
      </c>
      <c r="AM158" s="73" t="s">
        <v>144</v>
      </c>
      <c r="AN158" s="73" t="s">
        <v>763</v>
      </c>
      <c r="AO158" s="73" t="s">
        <v>660</v>
      </c>
    </row>
    <row r="159" spans="1:41" x14ac:dyDescent="0.25">
      <c r="A159" t="s">
        <v>1111</v>
      </c>
      <c r="B159" t="s">
        <v>445</v>
      </c>
      <c r="C159" t="s">
        <v>1112</v>
      </c>
      <c r="D159" t="s">
        <v>35</v>
      </c>
      <c r="E159" t="s">
        <v>117</v>
      </c>
      <c r="F159" s="51" t="str">
        <f>IFERROR(VLOOKUP(D159,'Tabelas auxiliares'!$A$3:$B$61,2,FALSE),"")</f>
        <v>PU - PREFEITURA UNIVERSITÁRIA</v>
      </c>
      <c r="G159" s="51" t="str">
        <f>IFERROR(VLOOKUP($B159,'Tabelas auxiliares'!$A$65:$C$102,2,FALSE),"")</f>
        <v>Água / luz / gás (concessionárias)</v>
      </c>
      <c r="H159" s="51" t="str">
        <f>IFERROR(VLOOKUP($B159,'Tabelas auxiliares'!$A$65:$C$102,3,FALSE),"")</f>
        <v>ÁGUA E ESGOTO / ENERGIA ELÉTRICA / GÁS</v>
      </c>
      <c r="I159" t="s">
        <v>1914</v>
      </c>
      <c r="J159" t="s">
        <v>1917</v>
      </c>
      <c r="K159" t="s">
        <v>1918</v>
      </c>
      <c r="L159" t="s">
        <v>195</v>
      </c>
      <c r="M159" t="s">
        <v>194</v>
      </c>
      <c r="N159" t="s">
        <v>177</v>
      </c>
      <c r="O159" t="s">
        <v>178</v>
      </c>
      <c r="P159" t="s">
        <v>288</v>
      </c>
      <c r="Q159" t="s">
        <v>179</v>
      </c>
      <c r="R159" t="s">
        <v>176</v>
      </c>
      <c r="S159" t="s">
        <v>120</v>
      </c>
      <c r="T159" t="s">
        <v>174</v>
      </c>
      <c r="U159" t="s">
        <v>119</v>
      </c>
      <c r="V159" t="s">
        <v>730</v>
      </c>
      <c r="W159" t="s">
        <v>639</v>
      </c>
      <c r="X159" s="51" t="str">
        <f t="shared" si="4"/>
        <v>3</v>
      </c>
      <c r="Y159" s="51" t="str">
        <f>IF(T159="","",IF(AND(T159&lt;&gt;'Tabelas auxiliares'!$B$236,T159&lt;&gt;'Tabelas auxiliares'!$B$237,T159&lt;&gt;'Tabelas auxiliares'!$C$236,T159&lt;&gt;'Tabelas auxiliares'!$C$237,T159&lt;&gt;'Tabelas auxiliares'!$D$236),"FOLHA DE PESSOAL",IF(X159='Tabelas auxiliares'!$A$237,"CUSTEIO",IF(X159='Tabelas auxiliares'!$A$236,"INVESTIMENTO","ERRO - VERIFICAR"))))</f>
        <v>CUSTEIO</v>
      </c>
      <c r="Z159" s="64">
        <f t="shared" si="5"/>
        <v>1600000</v>
      </c>
      <c r="AA159" s="44">
        <v>5721.43</v>
      </c>
      <c r="AB159" s="44">
        <v>208525.47</v>
      </c>
      <c r="AC159" s="44">
        <v>1385753.1</v>
      </c>
      <c r="AD159" s="73" t="s">
        <v>223</v>
      </c>
      <c r="AE159" s="73" t="s">
        <v>176</v>
      </c>
      <c r="AF159" s="73" t="s">
        <v>135</v>
      </c>
      <c r="AG159" s="73" t="s">
        <v>178</v>
      </c>
      <c r="AH159" s="73" t="s">
        <v>208</v>
      </c>
      <c r="AI159" s="73" t="s">
        <v>179</v>
      </c>
      <c r="AJ159" s="73" t="s">
        <v>176</v>
      </c>
      <c r="AK159" s="73" t="s">
        <v>120</v>
      </c>
      <c r="AL159" s="73" t="s">
        <v>173</v>
      </c>
      <c r="AM159" s="73" t="s">
        <v>144</v>
      </c>
      <c r="AN159" s="73" t="s">
        <v>767</v>
      </c>
      <c r="AO159" s="73" t="s">
        <v>661</v>
      </c>
    </row>
    <row r="160" spans="1:41" x14ac:dyDescent="0.25">
      <c r="A160" t="s">
        <v>1111</v>
      </c>
      <c r="B160" t="s">
        <v>445</v>
      </c>
      <c r="C160" t="s">
        <v>1112</v>
      </c>
      <c r="D160" t="s">
        <v>35</v>
      </c>
      <c r="E160" t="s">
        <v>117</v>
      </c>
      <c r="F160" s="51" t="str">
        <f>IFERROR(VLOOKUP(D160,'Tabelas auxiliares'!$A$3:$B$61,2,FALSE),"")</f>
        <v>PU - PREFEITURA UNIVERSITÁRIA</v>
      </c>
      <c r="G160" s="51" t="str">
        <f>IFERROR(VLOOKUP($B160,'Tabelas auxiliares'!$A$65:$C$102,2,FALSE),"")</f>
        <v>Água / luz / gás (concessionárias)</v>
      </c>
      <c r="H160" s="51" t="str">
        <f>IFERROR(VLOOKUP($B160,'Tabelas auxiliares'!$A$65:$C$102,3,FALSE),"")</f>
        <v>ÁGUA E ESGOTO / ENERGIA ELÉTRICA / GÁS</v>
      </c>
      <c r="I160" t="s">
        <v>1919</v>
      </c>
      <c r="J160" t="s">
        <v>1920</v>
      </c>
      <c r="K160" t="s">
        <v>1921</v>
      </c>
      <c r="L160" t="s">
        <v>905</v>
      </c>
      <c r="M160" t="s">
        <v>194</v>
      </c>
      <c r="N160" t="s">
        <v>177</v>
      </c>
      <c r="O160" t="s">
        <v>178</v>
      </c>
      <c r="P160" t="s">
        <v>288</v>
      </c>
      <c r="Q160" t="s">
        <v>179</v>
      </c>
      <c r="R160" t="s">
        <v>176</v>
      </c>
      <c r="S160" t="s">
        <v>120</v>
      </c>
      <c r="T160" t="s">
        <v>174</v>
      </c>
      <c r="U160" t="s">
        <v>119</v>
      </c>
      <c r="V160" t="s">
        <v>730</v>
      </c>
      <c r="W160" t="s">
        <v>639</v>
      </c>
      <c r="X160" s="51" t="str">
        <f t="shared" si="4"/>
        <v>3</v>
      </c>
      <c r="Y160" s="51" t="str">
        <f>IF(T160="","",IF(AND(T160&lt;&gt;'Tabelas auxiliares'!$B$236,T160&lt;&gt;'Tabelas auxiliares'!$B$237,T160&lt;&gt;'Tabelas auxiliares'!$C$236,T160&lt;&gt;'Tabelas auxiliares'!$C$237,T160&lt;&gt;'Tabelas auxiliares'!$D$236),"FOLHA DE PESSOAL",IF(X160='Tabelas auxiliares'!$A$237,"CUSTEIO",IF(X160='Tabelas auxiliares'!$A$236,"INVESTIMENTO","ERRO - VERIFICAR"))))</f>
        <v>CUSTEIO</v>
      </c>
      <c r="Z160" s="64">
        <f t="shared" si="5"/>
        <v>61709.66</v>
      </c>
      <c r="AA160" s="44">
        <v>61709.66</v>
      </c>
      <c r="AD160" s="73" t="s">
        <v>223</v>
      </c>
      <c r="AE160" s="73" t="s">
        <v>176</v>
      </c>
      <c r="AF160" s="73" t="s">
        <v>135</v>
      </c>
      <c r="AG160" s="73" t="s">
        <v>178</v>
      </c>
      <c r="AH160" s="73" t="s">
        <v>208</v>
      </c>
      <c r="AI160" s="73" t="s">
        <v>179</v>
      </c>
      <c r="AJ160" s="73" t="s">
        <v>176</v>
      </c>
      <c r="AK160" s="73" t="s">
        <v>120</v>
      </c>
      <c r="AL160" s="73" t="s">
        <v>173</v>
      </c>
      <c r="AM160" s="73" t="s">
        <v>144</v>
      </c>
      <c r="AN160" s="73" t="s">
        <v>764</v>
      </c>
      <c r="AO160" s="73" t="s">
        <v>929</v>
      </c>
    </row>
    <row r="161" spans="1:41" x14ac:dyDescent="0.25">
      <c r="A161" t="s">
        <v>1111</v>
      </c>
      <c r="B161" t="s">
        <v>445</v>
      </c>
      <c r="C161" t="s">
        <v>1112</v>
      </c>
      <c r="D161" t="s">
        <v>35</v>
      </c>
      <c r="E161" t="s">
        <v>117</v>
      </c>
      <c r="F161" s="51" t="str">
        <f>IFERROR(VLOOKUP(D161,'Tabelas auxiliares'!$A$3:$B$61,2,FALSE),"")</f>
        <v>PU - PREFEITURA UNIVERSITÁRIA</v>
      </c>
      <c r="G161" s="51" t="str">
        <f>IFERROR(VLOOKUP($B161,'Tabelas auxiliares'!$A$65:$C$102,2,FALSE),"")</f>
        <v>Água / luz / gás (concessionárias)</v>
      </c>
      <c r="H161" s="51" t="str">
        <f>IFERROR(VLOOKUP($B161,'Tabelas auxiliares'!$A$65:$C$102,3,FALSE),"")</f>
        <v>ÁGUA E ESGOTO / ENERGIA ELÉTRICA / GÁS</v>
      </c>
      <c r="I161" t="s">
        <v>1405</v>
      </c>
      <c r="J161" t="s">
        <v>1922</v>
      </c>
      <c r="K161" t="s">
        <v>1923</v>
      </c>
      <c r="L161" t="s">
        <v>1924</v>
      </c>
      <c r="M161" t="s">
        <v>192</v>
      </c>
      <c r="N161" t="s">
        <v>177</v>
      </c>
      <c r="O161" t="s">
        <v>178</v>
      </c>
      <c r="P161" t="s">
        <v>288</v>
      </c>
      <c r="Q161" t="s">
        <v>179</v>
      </c>
      <c r="R161" t="s">
        <v>176</v>
      </c>
      <c r="S161" t="s">
        <v>1150</v>
      </c>
      <c r="T161" t="s">
        <v>174</v>
      </c>
      <c r="U161" t="s">
        <v>119</v>
      </c>
      <c r="V161" t="s">
        <v>729</v>
      </c>
      <c r="W161" t="s">
        <v>638</v>
      </c>
      <c r="X161" s="51" t="str">
        <f t="shared" si="4"/>
        <v>3</v>
      </c>
      <c r="Y161" s="51" t="str">
        <f>IF(T161="","",IF(AND(T161&lt;&gt;'Tabelas auxiliares'!$B$236,T161&lt;&gt;'Tabelas auxiliares'!$B$237,T161&lt;&gt;'Tabelas auxiliares'!$C$236,T161&lt;&gt;'Tabelas auxiliares'!$C$237,T161&lt;&gt;'Tabelas auxiliares'!$D$236),"FOLHA DE PESSOAL",IF(X161='Tabelas auxiliares'!$A$237,"CUSTEIO",IF(X161='Tabelas auxiliares'!$A$236,"INVESTIMENTO","ERRO - VERIFICAR"))))</f>
        <v>CUSTEIO</v>
      </c>
      <c r="Z161" s="64">
        <f t="shared" si="5"/>
        <v>180000</v>
      </c>
      <c r="AA161" s="44">
        <v>180000</v>
      </c>
      <c r="AD161" s="73" t="s">
        <v>223</v>
      </c>
      <c r="AE161" s="73" t="s">
        <v>1047</v>
      </c>
      <c r="AF161" s="73" t="s">
        <v>135</v>
      </c>
      <c r="AG161" s="73" t="s">
        <v>178</v>
      </c>
      <c r="AH161" s="73" t="s">
        <v>208</v>
      </c>
      <c r="AI161" s="73" t="s">
        <v>179</v>
      </c>
      <c r="AJ161" s="73" t="s">
        <v>176</v>
      </c>
      <c r="AK161" s="73" t="s">
        <v>120</v>
      </c>
      <c r="AL161" s="73" t="s">
        <v>173</v>
      </c>
      <c r="AM161" s="73" t="s">
        <v>144</v>
      </c>
      <c r="AN161" s="73" t="s">
        <v>765</v>
      </c>
      <c r="AO161" s="73" t="s">
        <v>930</v>
      </c>
    </row>
    <row r="162" spans="1:41" x14ac:dyDescent="0.25">
      <c r="A162" t="s">
        <v>1111</v>
      </c>
      <c r="B162" t="s">
        <v>445</v>
      </c>
      <c r="C162" t="s">
        <v>1112</v>
      </c>
      <c r="D162" t="s">
        <v>35</v>
      </c>
      <c r="E162" t="s">
        <v>117</v>
      </c>
      <c r="F162" s="51" t="str">
        <f>IFERROR(VLOOKUP(D162,'Tabelas auxiliares'!$A$3:$B$61,2,FALSE),"")</f>
        <v>PU - PREFEITURA UNIVERSITÁRIA</v>
      </c>
      <c r="G162" s="51" t="str">
        <f>IFERROR(VLOOKUP($B162,'Tabelas auxiliares'!$A$65:$C$102,2,FALSE),"")</f>
        <v>Água / luz / gás (concessionárias)</v>
      </c>
      <c r="H162" s="51" t="str">
        <f>IFERROR(VLOOKUP($B162,'Tabelas auxiliares'!$A$65:$C$102,3,FALSE),"")</f>
        <v>ÁGUA E ESGOTO / ENERGIA ELÉTRICA / GÁS</v>
      </c>
      <c r="I162" t="s">
        <v>1405</v>
      </c>
      <c r="J162" t="s">
        <v>1917</v>
      </c>
      <c r="K162" t="s">
        <v>1925</v>
      </c>
      <c r="L162" t="s">
        <v>195</v>
      </c>
      <c r="M162" t="s">
        <v>194</v>
      </c>
      <c r="N162" t="s">
        <v>177</v>
      </c>
      <c r="O162" t="s">
        <v>178</v>
      </c>
      <c r="P162" t="s">
        <v>288</v>
      </c>
      <c r="Q162" t="s">
        <v>179</v>
      </c>
      <c r="R162" t="s">
        <v>176</v>
      </c>
      <c r="S162" t="s">
        <v>1150</v>
      </c>
      <c r="T162" t="s">
        <v>174</v>
      </c>
      <c r="U162" t="s">
        <v>119</v>
      </c>
      <c r="V162" t="s">
        <v>730</v>
      </c>
      <c r="W162" t="s">
        <v>639</v>
      </c>
      <c r="X162" s="51" t="str">
        <f t="shared" si="4"/>
        <v>3</v>
      </c>
      <c r="Y162" s="51" t="str">
        <f>IF(T162="","",IF(AND(T162&lt;&gt;'Tabelas auxiliares'!$B$236,T162&lt;&gt;'Tabelas auxiliares'!$B$237,T162&lt;&gt;'Tabelas auxiliares'!$C$236,T162&lt;&gt;'Tabelas auxiliares'!$C$237,T162&lt;&gt;'Tabelas auxiliares'!$D$236),"FOLHA DE PESSOAL",IF(X162='Tabelas auxiliares'!$A$237,"CUSTEIO",IF(X162='Tabelas auxiliares'!$A$236,"INVESTIMENTO","ERRO - VERIFICAR"))))</f>
        <v>CUSTEIO</v>
      </c>
      <c r="Z162" s="64">
        <f t="shared" si="5"/>
        <v>960000</v>
      </c>
      <c r="AA162" s="44">
        <v>900241.06</v>
      </c>
      <c r="AB162" s="44">
        <v>59758.94</v>
      </c>
      <c r="AD162" s="73" t="s">
        <v>223</v>
      </c>
      <c r="AE162" s="73" t="s">
        <v>931</v>
      </c>
      <c r="AF162" s="73" t="s">
        <v>134</v>
      </c>
      <c r="AG162" s="73" t="s">
        <v>178</v>
      </c>
      <c r="AH162" s="73" t="s">
        <v>213</v>
      </c>
      <c r="AI162" s="73" t="s">
        <v>179</v>
      </c>
      <c r="AJ162" s="73" t="s">
        <v>176</v>
      </c>
      <c r="AK162" s="73" t="s">
        <v>120</v>
      </c>
      <c r="AL162" s="73" t="s">
        <v>172</v>
      </c>
      <c r="AM162" s="73" t="s">
        <v>122</v>
      </c>
      <c r="AN162" s="73" t="s">
        <v>740</v>
      </c>
      <c r="AO162" s="73" t="s">
        <v>647</v>
      </c>
    </row>
    <row r="163" spans="1:41" x14ac:dyDescent="0.25">
      <c r="A163" t="s">
        <v>1111</v>
      </c>
      <c r="B163" t="s">
        <v>445</v>
      </c>
      <c r="C163" t="s">
        <v>1112</v>
      </c>
      <c r="D163" t="s">
        <v>35</v>
      </c>
      <c r="E163" t="s">
        <v>117</v>
      </c>
      <c r="F163" s="51" t="str">
        <f>IFERROR(VLOOKUP(D163,'Tabelas auxiliares'!$A$3:$B$61,2,FALSE),"")</f>
        <v>PU - PREFEITURA UNIVERSITÁRIA</v>
      </c>
      <c r="G163" s="51" t="str">
        <f>IFERROR(VLOOKUP($B163,'Tabelas auxiliares'!$A$65:$C$102,2,FALSE),"")</f>
        <v>Água / luz / gás (concessionárias)</v>
      </c>
      <c r="H163" s="51" t="str">
        <f>IFERROR(VLOOKUP($B163,'Tabelas auxiliares'!$A$65:$C$102,3,FALSE),"")</f>
        <v>ÁGUA E ESGOTO / ENERGIA ELÉTRICA / GÁS</v>
      </c>
      <c r="I163" t="s">
        <v>1926</v>
      </c>
      <c r="J163" t="s">
        <v>1912</v>
      </c>
      <c r="K163" t="s">
        <v>1927</v>
      </c>
      <c r="L163" t="s">
        <v>191</v>
      </c>
      <c r="M163" t="s">
        <v>192</v>
      </c>
      <c r="N163" t="s">
        <v>177</v>
      </c>
      <c r="O163" t="s">
        <v>178</v>
      </c>
      <c r="P163" t="s">
        <v>288</v>
      </c>
      <c r="Q163" t="s">
        <v>179</v>
      </c>
      <c r="R163" t="s">
        <v>176</v>
      </c>
      <c r="S163" t="s">
        <v>1150</v>
      </c>
      <c r="T163" t="s">
        <v>174</v>
      </c>
      <c r="U163" t="s">
        <v>119</v>
      </c>
      <c r="V163" t="s">
        <v>729</v>
      </c>
      <c r="W163" t="s">
        <v>638</v>
      </c>
      <c r="X163" s="51" t="str">
        <f t="shared" si="4"/>
        <v>3</v>
      </c>
      <c r="Y163" s="51" t="str">
        <f>IF(T163="","",IF(AND(T163&lt;&gt;'Tabelas auxiliares'!$B$236,T163&lt;&gt;'Tabelas auxiliares'!$B$237,T163&lt;&gt;'Tabelas auxiliares'!$C$236,T163&lt;&gt;'Tabelas auxiliares'!$C$237,T163&lt;&gt;'Tabelas auxiliares'!$D$236),"FOLHA DE PESSOAL",IF(X163='Tabelas auxiliares'!$A$237,"CUSTEIO",IF(X163='Tabelas auxiliares'!$A$236,"INVESTIMENTO","ERRO - VERIFICAR"))))</f>
        <v>CUSTEIO</v>
      </c>
      <c r="Z163" s="64">
        <f t="shared" si="5"/>
        <v>32527.3</v>
      </c>
      <c r="AC163" s="44">
        <v>32527.3</v>
      </c>
      <c r="AD163" s="73" t="s">
        <v>223</v>
      </c>
      <c r="AE163" s="73" t="s">
        <v>217</v>
      </c>
      <c r="AF163" s="73" t="s">
        <v>177</v>
      </c>
      <c r="AG163" s="73" t="s">
        <v>178</v>
      </c>
      <c r="AH163" s="73" t="s">
        <v>288</v>
      </c>
      <c r="AI163" s="73" t="s">
        <v>179</v>
      </c>
      <c r="AJ163" s="73" t="s">
        <v>176</v>
      </c>
      <c r="AK163" s="73" t="s">
        <v>120</v>
      </c>
      <c r="AL163" s="73" t="s">
        <v>174</v>
      </c>
      <c r="AM163" s="73" t="s">
        <v>119</v>
      </c>
      <c r="AN163" s="73" t="s">
        <v>766</v>
      </c>
      <c r="AO163" s="73" t="s">
        <v>932</v>
      </c>
    </row>
    <row r="164" spans="1:41" x14ac:dyDescent="0.25">
      <c r="A164" t="s">
        <v>1111</v>
      </c>
      <c r="B164" t="s">
        <v>445</v>
      </c>
      <c r="C164" t="s">
        <v>1112</v>
      </c>
      <c r="D164" t="s">
        <v>35</v>
      </c>
      <c r="E164" t="s">
        <v>117</v>
      </c>
      <c r="F164" s="51" t="str">
        <f>IFERROR(VLOOKUP(D164,'Tabelas auxiliares'!$A$3:$B$61,2,FALSE),"")</f>
        <v>PU - PREFEITURA UNIVERSITÁRIA</v>
      </c>
      <c r="G164" s="51" t="str">
        <f>IFERROR(VLOOKUP($B164,'Tabelas auxiliares'!$A$65:$C$102,2,FALSE),"")</f>
        <v>Água / luz / gás (concessionárias)</v>
      </c>
      <c r="H164" s="51" t="str">
        <f>IFERROR(VLOOKUP($B164,'Tabelas auxiliares'!$A$65:$C$102,3,FALSE),"")</f>
        <v>ÁGUA E ESGOTO / ENERGIA ELÉTRICA / GÁS</v>
      </c>
      <c r="I164" t="s">
        <v>1380</v>
      </c>
      <c r="J164" t="s">
        <v>1912</v>
      </c>
      <c r="K164" t="s">
        <v>1928</v>
      </c>
      <c r="L164" t="s">
        <v>191</v>
      </c>
      <c r="M164" t="s">
        <v>192</v>
      </c>
      <c r="N164" t="s">
        <v>177</v>
      </c>
      <c r="O164" t="s">
        <v>178</v>
      </c>
      <c r="P164" t="s">
        <v>288</v>
      </c>
      <c r="Q164" t="s">
        <v>179</v>
      </c>
      <c r="R164" t="s">
        <v>176</v>
      </c>
      <c r="S164" t="s">
        <v>1150</v>
      </c>
      <c r="T164" t="s">
        <v>174</v>
      </c>
      <c r="U164" t="s">
        <v>119</v>
      </c>
      <c r="V164" t="s">
        <v>729</v>
      </c>
      <c r="W164" t="s">
        <v>638</v>
      </c>
      <c r="X164" s="51" t="str">
        <f t="shared" si="4"/>
        <v>3</v>
      </c>
      <c r="Y164" s="51" t="str">
        <f>IF(T164="","",IF(AND(T164&lt;&gt;'Tabelas auxiliares'!$B$236,T164&lt;&gt;'Tabelas auxiliares'!$B$237,T164&lt;&gt;'Tabelas auxiliares'!$C$236,T164&lt;&gt;'Tabelas auxiliares'!$C$237,T164&lt;&gt;'Tabelas auxiliares'!$D$236),"FOLHA DE PESSOAL",IF(X164='Tabelas auxiliares'!$A$237,"CUSTEIO",IF(X164='Tabelas auxiliares'!$A$236,"INVESTIMENTO","ERRO - VERIFICAR"))))</f>
        <v>CUSTEIO</v>
      </c>
      <c r="Z164" s="64">
        <f t="shared" si="5"/>
        <v>327472.7</v>
      </c>
      <c r="AA164" s="44">
        <v>123749.61</v>
      </c>
      <c r="AC164" s="44">
        <v>203723.09</v>
      </c>
      <c r="AD164" s="73" t="s">
        <v>419</v>
      </c>
      <c r="AE164" s="73" t="s">
        <v>176</v>
      </c>
      <c r="AF164" s="73" t="s">
        <v>133</v>
      </c>
      <c r="AG164" s="73" t="s">
        <v>178</v>
      </c>
      <c r="AH164" s="73" t="s">
        <v>215</v>
      </c>
      <c r="AI164" s="73" t="s">
        <v>179</v>
      </c>
      <c r="AJ164" s="73" t="s">
        <v>176</v>
      </c>
      <c r="AK164" s="73" t="s">
        <v>216</v>
      </c>
      <c r="AL164" s="73" t="s">
        <v>173</v>
      </c>
      <c r="AM164" s="73" t="s">
        <v>143</v>
      </c>
      <c r="AN164" s="73" t="s">
        <v>769</v>
      </c>
      <c r="AO164" s="73" t="s">
        <v>934</v>
      </c>
    </row>
    <row r="165" spans="1:41" x14ac:dyDescent="0.25">
      <c r="A165" t="s">
        <v>1111</v>
      </c>
      <c r="B165" t="s">
        <v>445</v>
      </c>
      <c r="C165" t="s">
        <v>1112</v>
      </c>
      <c r="D165" t="s">
        <v>35</v>
      </c>
      <c r="E165" t="s">
        <v>117</v>
      </c>
      <c r="F165" s="51" t="str">
        <f>IFERROR(VLOOKUP(D165,'Tabelas auxiliares'!$A$3:$B$61,2,FALSE),"")</f>
        <v>PU - PREFEITURA UNIVERSITÁRIA</v>
      </c>
      <c r="G165" s="51" t="str">
        <f>IFERROR(VLOOKUP($B165,'Tabelas auxiliares'!$A$65:$C$102,2,FALSE),"")</f>
        <v>Água / luz / gás (concessionárias)</v>
      </c>
      <c r="H165" s="51" t="str">
        <f>IFERROR(VLOOKUP($B165,'Tabelas auxiliares'!$A$65:$C$102,3,FALSE),"")</f>
        <v>ÁGUA E ESGOTO / ENERGIA ELÉTRICA / GÁS</v>
      </c>
      <c r="I165" t="s">
        <v>1153</v>
      </c>
      <c r="J165" t="s">
        <v>1917</v>
      </c>
      <c r="K165" t="s">
        <v>1929</v>
      </c>
      <c r="L165" t="s">
        <v>195</v>
      </c>
      <c r="M165" t="s">
        <v>194</v>
      </c>
      <c r="N165" t="s">
        <v>177</v>
      </c>
      <c r="O165" t="s">
        <v>178</v>
      </c>
      <c r="P165" t="s">
        <v>288</v>
      </c>
      <c r="Q165" t="s">
        <v>179</v>
      </c>
      <c r="R165" t="s">
        <v>176</v>
      </c>
      <c r="S165" t="s">
        <v>120</v>
      </c>
      <c r="T165" t="s">
        <v>174</v>
      </c>
      <c r="U165" t="s">
        <v>119</v>
      </c>
      <c r="V165" t="s">
        <v>731</v>
      </c>
      <c r="W165" t="s">
        <v>640</v>
      </c>
      <c r="X165" s="51" t="str">
        <f t="shared" si="4"/>
        <v>3</v>
      </c>
      <c r="Y165" s="51" t="str">
        <f>IF(T165="","",IF(AND(T165&lt;&gt;'Tabelas auxiliares'!$B$236,T165&lt;&gt;'Tabelas auxiliares'!$B$237,T165&lt;&gt;'Tabelas auxiliares'!$C$236,T165&lt;&gt;'Tabelas auxiliares'!$C$237,T165&lt;&gt;'Tabelas auxiliares'!$D$236),"FOLHA DE PESSOAL",IF(X165='Tabelas auxiliares'!$A$237,"CUSTEIO",IF(X165='Tabelas auxiliares'!$A$236,"INVESTIMENTO","ERRO - VERIFICAR"))))</f>
        <v>CUSTEIO</v>
      </c>
      <c r="Z165" s="64">
        <f t="shared" si="5"/>
        <v>400</v>
      </c>
      <c r="AA165" s="44">
        <v>399.5</v>
      </c>
      <c r="AB165" s="44">
        <v>0.5</v>
      </c>
      <c r="AD165" s="73" t="s">
        <v>223</v>
      </c>
      <c r="AE165" s="73" t="s">
        <v>199</v>
      </c>
      <c r="AF165" s="73" t="s">
        <v>135</v>
      </c>
      <c r="AG165" s="73" t="s">
        <v>178</v>
      </c>
      <c r="AH165" s="73" t="s">
        <v>208</v>
      </c>
      <c r="AI165" s="73" t="s">
        <v>179</v>
      </c>
      <c r="AJ165" s="73" t="s">
        <v>176</v>
      </c>
      <c r="AK165" s="73" t="s">
        <v>120</v>
      </c>
      <c r="AL165" s="73" t="s">
        <v>173</v>
      </c>
      <c r="AM165" s="73" t="s">
        <v>144</v>
      </c>
      <c r="AN165" s="73" t="s">
        <v>737</v>
      </c>
      <c r="AO165" s="73" t="s">
        <v>917</v>
      </c>
    </row>
    <row r="166" spans="1:41" x14ac:dyDescent="0.25">
      <c r="A166" t="s">
        <v>1111</v>
      </c>
      <c r="B166" t="s">
        <v>450</v>
      </c>
      <c r="C166" t="s">
        <v>1109</v>
      </c>
      <c r="D166" t="s">
        <v>15</v>
      </c>
      <c r="E166" t="s">
        <v>117</v>
      </c>
      <c r="F166" s="51" t="str">
        <f>IFERROR(VLOOKUP(D166,'Tabelas auxiliares'!$A$3:$B$61,2,FALSE),"")</f>
        <v>PROPES - PRÓ-REITORIA DE PESQUISA / CEM</v>
      </c>
      <c r="G166" s="51" t="str">
        <f>IFERROR(VLOOKUP($B166,'Tabelas auxiliares'!$A$65:$C$102,2,FALSE),"")</f>
        <v>Assistência - Pesquisa</v>
      </c>
      <c r="H166" s="51" t="str">
        <f>IFERROR(VLOOKUP($B166,'Tabelas auxiliares'!$A$65:$C$102,3,FALSE),"")</f>
        <v>BOLSAS DE INICIACAO CIENTIFICA / BOLSAS PROJETOS DE PESQUISA E/OU EDITAIS LIGADOS A PESQUISA</v>
      </c>
      <c r="I166" t="s">
        <v>1280</v>
      </c>
      <c r="J166" t="s">
        <v>1930</v>
      </c>
      <c r="K166" t="s">
        <v>1931</v>
      </c>
      <c r="L166" t="s">
        <v>1932</v>
      </c>
      <c r="M166" t="s">
        <v>176</v>
      </c>
      <c r="N166" t="s">
        <v>177</v>
      </c>
      <c r="O166" t="s">
        <v>178</v>
      </c>
      <c r="P166" t="s">
        <v>288</v>
      </c>
      <c r="Q166" t="s">
        <v>179</v>
      </c>
      <c r="R166" t="s">
        <v>176</v>
      </c>
      <c r="S166" t="s">
        <v>120</v>
      </c>
      <c r="T166" t="s">
        <v>174</v>
      </c>
      <c r="U166" t="s">
        <v>119</v>
      </c>
      <c r="V166" t="s">
        <v>719</v>
      </c>
      <c r="W166" t="s">
        <v>628</v>
      </c>
      <c r="X166" s="51" t="str">
        <f t="shared" si="4"/>
        <v>3</v>
      </c>
      <c r="Y166" s="51" t="str">
        <f>IF(T166="","",IF(AND(T166&lt;&gt;'Tabelas auxiliares'!$B$236,T166&lt;&gt;'Tabelas auxiliares'!$B$237,T166&lt;&gt;'Tabelas auxiliares'!$C$236,T166&lt;&gt;'Tabelas auxiliares'!$C$237,T166&lt;&gt;'Tabelas auxiliares'!$D$236),"FOLHA DE PESSOAL",IF(X166='Tabelas auxiliares'!$A$237,"CUSTEIO",IF(X166='Tabelas auxiliares'!$A$236,"INVESTIMENTO","ERRO - VERIFICAR"))))</f>
        <v>CUSTEIO</v>
      </c>
      <c r="Z166" s="64">
        <f t="shared" si="5"/>
        <v>8500</v>
      </c>
      <c r="AA166" s="44">
        <v>5100</v>
      </c>
      <c r="AB166" s="44">
        <v>1700</v>
      </c>
      <c r="AC166" s="44">
        <v>1700</v>
      </c>
      <c r="AD166" s="73" t="s">
        <v>223</v>
      </c>
      <c r="AE166" s="73" t="s">
        <v>199</v>
      </c>
      <c r="AF166" s="73" t="s">
        <v>135</v>
      </c>
      <c r="AG166" s="73" t="s">
        <v>178</v>
      </c>
      <c r="AH166" s="73" t="s">
        <v>208</v>
      </c>
      <c r="AI166" s="73" t="s">
        <v>179</v>
      </c>
      <c r="AJ166" s="73" t="s">
        <v>176</v>
      </c>
      <c r="AK166" s="73" t="s">
        <v>120</v>
      </c>
      <c r="AL166" s="73" t="s">
        <v>173</v>
      </c>
      <c r="AM166" s="73" t="s">
        <v>144</v>
      </c>
      <c r="AN166" s="73" t="s">
        <v>738</v>
      </c>
      <c r="AO166" s="73" t="s">
        <v>918</v>
      </c>
    </row>
    <row r="167" spans="1:41" x14ac:dyDescent="0.25">
      <c r="A167" t="s">
        <v>1111</v>
      </c>
      <c r="B167" t="s">
        <v>450</v>
      </c>
      <c r="C167" t="s">
        <v>1109</v>
      </c>
      <c r="D167" t="s">
        <v>15</v>
      </c>
      <c r="E167" t="s">
        <v>117</v>
      </c>
      <c r="F167" s="51" t="str">
        <f>IFERROR(VLOOKUP(D167,'Tabelas auxiliares'!$A$3:$B$61,2,FALSE),"")</f>
        <v>PROPES - PRÓ-REITORIA DE PESQUISA / CEM</v>
      </c>
      <c r="G167" s="51" t="str">
        <f>IFERROR(VLOOKUP($B167,'Tabelas auxiliares'!$A$65:$C$102,2,FALSE),"")</f>
        <v>Assistência - Pesquisa</v>
      </c>
      <c r="H167" s="51" t="str">
        <f>IFERROR(VLOOKUP($B167,'Tabelas auxiliares'!$A$65:$C$102,3,FALSE),"")</f>
        <v>BOLSAS DE INICIACAO CIENTIFICA / BOLSAS PROJETOS DE PESQUISA E/OU EDITAIS LIGADOS A PESQUISA</v>
      </c>
      <c r="I167" t="s">
        <v>1166</v>
      </c>
      <c r="J167" t="s">
        <v>1933</v>
      </c>
      <c r="K167" t="s">
        <v>1934</v>
      </c>
      <c r="L167" t="s">
        <v>1935</v>
      </c>
      <c r="M167" t="s">
        <v>176</v>
      </c>
      <c r="N167" t="s">
        <v>177</v>
      </c>
      <c r="O167" t="s">
        <v>178</v>
      </c>
      <c r="P167" t="s">
        <v>288</v>
      </c>
      <c r="Q167" t="s">
        <v>179</v>
      </c>
      <c r="R167" t="s">
        <v>176</v>
      </c>
      <c r="S167" t="s">
        <v>120</v>
      </c>
      <c r="T167" t="s">
        <v>174</v>
      </c>
      <c r="U167" t="s">
        <v>119</v>
      </c>
      <c r="V167" t="s">
        <v>719</v>
      </c>
      <c r="W167" t="s">
        <v>628</v>
      </c>
      <c r="X167" s="51" t="str">
        <f t="shared" si="4"/>
        <v>3</v>
      </c>
      <c r="Y167" s="51" t="str">
        <f>IF(T167="","",IF(AND(T167&lt;&gt;'Tabelas auxiliares'!$B$236,T167&lt;&gt;'Tabelas auxiliares'!$B$237,T167&lt;&gt;'Tabelas auxiliares'!$C$236,T167&lt;&gt;'Tabelas auxiliares'!$C$237,T167&lt;&gt;'Tabelas auxiliares'!$D$236),"FOLHA DE PESSOAL",IF(X167='Tabelas auxiliares'!$A$237,"CUSTEIO",IF(X167='Tabelas auxiliares'!$A$236,"INVESTIMENTO","ERRO - VERIFICAR"))))</f>
        <v>CUSTEIO</v>
      </c>
      <c r="Z167" s="64">
        <f t="shared" si="5"/>
        <v>4000</v>
      </c>
      <c r="AA167" s="44">
        <v>2400</v>
      </c>
      <c r="AB167" s="44">
        <v>800</v>
      </c>
      <c r="AC167" s="44">
        <v>800</v>
      </c>
      <c r="AD167" s="73" t="s">
        <v>935</v>
      </c>
      <c r="AE167" s="73" t="s">
        <v>176</v>
      </c>
      <c r="AF167" s="73" t="s">
        <v>133</v>
      </c>
      <c r="AG167" s="73" t="s">
        <v>178</v>
      </c>
      <c r="AH167" s="73" t="s">
        <v>215</v>
      </c>
      <c r="AI167" s="73" t="s">
        <v>179</v>
      </c>
      <c r="AJ167" s="73" t="s">
        <v>176</v>
      </c>
      <c r="AK167" s="73" t="s">
        <v>216</v>
      </c>
      <c r="AL167" s="73" t="s">
        <v>173</v>
      </c>
      <c r="AM167" s="73" t="s">
        <v>143</v>
      </c>
      <c r="AN167" s="73" t="s">
        <v>741</v>
      </c>
      <c r="AO167" s="73" t="s">
        <v>919</v>
      </c>
    </row>
    <row r="168" spans="1:41" x14ac:dyDescent="0.25">
      <c r="A168" t="s">
        <v>1111</v>
      </c>
      <c r="B168" t="s">
        <v>450</v>
      </c>
      <c r="C168" t="s">
        <v>1109</v>
      </c>
      <c r="D168" t="s">
        <v>15</v>
      </c>
      <c r="E168" t="s">
        <v>117</v>
      </c>
      <c r="F168" s="51" t="str">
        <f>IFERROR(VLOOKUP(D168,'Tabelas auxiliares'!$A$3:$B$61,2,FALSE),"")</f>
        <v>PROPES - PRÓ-REITORIA DE PESQUISA / CEM</v>
      </c>
      <c r="G168" s="51" t="str">
        <f>IFERROR(VLOOKUP($B168,'Tabelas auxiliares'!$A$65:$C$102,2,FALSE),"")</f>
        <v>Assistência - Pesquisa</v>
      </c>
      <c r="H168" s="51" t="str">
        <f>IFERROR(VLOOKUP($B168,'Tabelas auxiliares'!$A$65:$C$102,3,FALSE),"")</f>
        <v>BOLSAS DE INICIACAO CIENTIFICA / BOLSAS PROJETOS DE PESQUISA E/OU EDITAIS LIGADOS A PESQUISA</v>
      </c>
      <c r="I168" t="s">
        <v>1127</v>
      </c>
      <c r="J168" t="s">
        <v>1936</v>
      </c>
      <c r="K168" t="s">
        <v>1937</v>
      </c>
      <c r="L168" t="s">
        <v>1938</v>
      </c>
      <c r="M168" t="s">
        <v>176</v>
      </c>
      <c r="N168" t="s">
        <v>177</v>
      </c>
      <c r="O168" t="s">
        <v>178</v>
      </c>
      <c r="P168" t="s">
        <v>288</v>
      </c>
      <c r="Q168" t="s">
        <v>179</v>
      </c>
      <c r="R168" t="s">
        <v>176</v>
      </c>
      <c r="S168" t="s">
        <v>1150</v>
      </c>
      <c r="T168" t="s">
        <v>174</v>
      </c>
      <c r="U168" t="s">
        <v>119</v>
      </c>
      <c r="V168" t="s">
        <v>719</v>
      </c>
      <c r="W168" t="s">
        <v>628</v>
      </c>
      <c r="X168" s="51" t="str">
        <f t="shared" si="4"/>
        <v>3</v>
      </c>
      <c r="Y168" s="51" t="str">
        <f>IF(T168="","",IF(AND(T168&lt;&gt;'Tabelas auxiliares'!$B$236,T168&lt;&gt;'Tabelas auxiliares'!$B$237,T168&lt;&gt;'Tabelas auxiliares'!$C$236,T168&lt;&gt;'Tabelas auxiliares'!$C$237,T168&lt;&gt;'Tabelas auxiliares'!$D$236),"FOLHA DE PESSOAL",IF(X168='Tabelas auxiliares'!$A$237,"CUSTEIO",IF(X168='Tabelas auxiliares'!$A$236,"INVESTIMENTO","ERRO - VERIFICAR"))))</f>
        <v>CUSTEIO</v>
      </c>
      <c r="Z168" s="64">
        <f t="shared" si="5"/>
        <v>100000</v>
      </c>
      <c r="AA168" s="44">
        <v>100000</v>
      </c>
      <c r="AD168" s="73" t="s">
        <v>935</v>
      </c>
      <c r="AE168" s="73" t="s">
        <v>176</v>
      </c>
      <c r="AF168" s="73" t="s">
        <v>133</v>
      </c>
      <c r="AG168" s="73" t="s">
        <v>178</v>
      </c>
      <c r="AH168" s="73" t="s">
        <v>215</v>
      </c>
      <c r="AI168" s="73" t="s">
        <v>179</v>
      </c>
      <c r="AJ168" s="73" t="s">
        <v>176</v>
      </c>
      <c r="AK168" s="73" t="s">
        <v>216</v>
      </c>
      <c r="AL168" s="73" t="s">
        <v>173</v>
      </c>
      <c r="AM168" s="73" t="s">
        <v>143</v>
      </c>
      <c r="AN168" s="73" t="s">
        <v>742</v>
      </c>
      <c r="AO168" s="73" t="s">
        <v>920</v>
      </c>
    </row>
    <row r="169" spans="1:41" x14ac:dyDescent="0.25">
      <c r="A169" t="s">
        <v>1111</v>
      </c>
      <c r="B169" t="s">
        <v>450</v>
      </c>
      <c r="C169" t="s">
        <v>1109</v>
      </c>
      <c r="D169" t="s">
        <v>21</v>
      </c>
      <c r="E169" t="s">
        <v>117</v>
      </c>
      <c r="F169" s="51" t="str">
        <f>IFERROR(VLOOKUP(D169,'Tabelas auxiliares'!$A$3:$B$61,2,FALSE),"")</f>
        <v>NÚCLEOS ESTRATÉGICOS</v>
      </c>
      <c r="G169" s="51" t="str">
        <f>IFERROR(VLOOKUP($B169,'Tabelas auxiliares'!$A$65:$C$102,2,FALSE),"")</f>
        <v>Assistência - Pesquisa</v>
      </c>
      <c r="H169" s="51" t="str">
        <f>IFERROR(VLOOKUP($B169,'Tabelas auxiliares'!$A$65:$C$102,3,FALSE),"")</f>
        <v>BOLSAS DE INICIACAO CIENTIFICA / BOLSAS PROJETOS DE PESQUISA E/OU EDITAIS LIGADOS A PESQUISA</v>
      </c>
      <c r="I169" t="s">
        <v>1358</v>
      </c>
      <c r="J169" t="s">
        <v>1939</v>
      </c>
      <c r="K169" t="s">
        <v>1940</v>
      </c>
      <c r="L169" t="s">
        <v>337</v>
      </c>
      <c r="M169" t="s">
        <v>176</v>
      </c>
      <c r="N169" t="s">
        <v>182</v>
      </c>
      <c r="O169" t="s">
        <v>183</v>
      </c>
      <c r="P169" t="s">
        <v>184</v>
      </c>
      <c r="Q169" t="s">
        <v>179</v>
      </c>
      <c r="R169" t="s">
        <v>176</v>
      </c>
      <c r="S169" t="s">
        <v>120</v>
      </c>
      <c r="T169" t="s">
        <v>174</v>
      </c>
      <c r="U169" t="s">
        <v>409</v>
      </c>
      <c r="V169" t="s">
        <v>719</v>
      </c>
      <c r="W169" t="s">
        <v>628</v>
      </c>
      <c r="X169" s="51" t="str">
        <f t="shared" si="4"/>
        <v>3</v>
      </c>
      <c r="Y169" s="51" t="str">
        <f>IF(T169="","",IF(AND(T169&lt;&gt;'Tabelas auxiliares'!$B$236,T169&lt;&gt;'Tabelas auxiliares'!$B$237,T169&lt;&gt;'Tabelas auxiliares'!$C$236,T169&lt;&gt;'Tabelas auxiliares'!$C$237,T169&lt;&gt;'Tabelas auxiliares'!$D$236),"FOLHA DE PESSOAL",IF(X169='Tabelas auxiliares'!$A$237,"CUSTEIO",IF(X169='Tabelas auxiliares'!$A$236,"INVESTIMENTO","ERRO - VERIFICAR"))))</f>
        <v>CUSTEIO</v>
      </c>
      <c r="Z169" s="64">
        <f t="shared" si="5"/>
        <v>45000</v>
      </c>
      <c r="AA169" s="44">
        <v>24000</v>
      </c>
      <c r="AB169" s="44">
        <v>3000</v>
      </c>
      <c r="AC169" s="44">
        <v>18000</v>
      </c>
      <c r="AD169" s="73" t="s">
        <v>935</v>
      </c>
      <c r="AE169" s="73" t="s">
        <v>176</v>
      </c>
      <c r="AF169" s="73" t="s">
        <v>133</v>
      </c>
      <c r="AG169" s="73" t="s">
        <v>178</v>
      </c>
      <c r="AH169" s="73" t="s">
        <v>215</v>
      </c>
      <c r="AI169" s="73" t="s">
        <v>179</v>
      </c>
      <c r="AJ169" s="73" t="s">
        <v>176</v>
      </c>
      <c r="AK169" s="73" t="s">
        <v>216</v>
      </c>
      <c r="AL169" s="73" t="s">
        <v>173</v>
      </c>
      <c r="AM169" s="73" t="s">
        <v>143</v>
      </c>
      <c r="AN169" s="73" t="s">
        <v>743</v>
      </c>
      <c r="AO169" s="73" t="s">
        <v>921</v>
      </c>
    </row>
    <row r="170" spans="1:41" x14ac:dyDescent="0.25">
      <c r="A170" t="s">
        <v>1111</v>
      </c>
      <c r="B170" t="s">
        <v>450</v>
      </c>
      <c r="C170" t="s">
        <v>1109</v>
      </c>
      <c r="D170" t="s">
        <v>21</v>
      </c>
      <c r="E170" t="s">
        <v>117</v>
      </c>
      <c r="F170" s="51" t="str">
        <f>IFERROR(VLOOKUP(D170,'Tabelas auxiliares'!$A$3:$B$61,2,FALSE),"")</f>
        <v>NÚCLEOS ESTRATÉGICOS</v>
      </c>
      <c r="G170" s="51" t="str">
        <f>IFERROR(VLOOKUP($B170,'Tabelas auxiliares'!$A$65:$C$102,2,FALSE),"")</f>
        <v>Assistência - Pesquisa</v>
      </c>
      <c r="H170" s="51" t="str">
        <f>IFERROR(VLOOKUP($B170,'Tabelas auxiliares'!$A$65:$C$102,3,FALSE),"")</f>
        <v>BOLSAS DE INICIACAO CIENTIFICA / BOLSAS PROJETOS DE PESQUISA E/OU EDITAIS LIGADOS A PESQUISA</v>
      </c>
      <c r="I170" t="s">
        <v>1525</v>
      </c>
      <c r="J170" t="s">
        <v>1941</v>
      </c>
      <c r="K170" t="s">
        <v>1942</v>
      </c>
      <c r="L170" t="s">
        <v>641</v>
      </c>
      <c r="M170" t="s">
        <v>176</v>
      </c>
      <c r="N170" t="s">
        <v>182</v>
      </c>
      <c r="O170" t="s">
        <v>183</v>
      </c>
      <c r="P170" t="s">
        <v>184</v>
      </c>
      <c r="Q170" t="s">
        <v>179</v>
      </c>
      <c r="R170" t="s">
        <v>176</v>
      </c>
      <c r="S170" t="s">
        <v>120</v>
      </c>
      <c r="T170" t="s">
        <v>174</v>
      </c>
      <c r="U170" t="s">
        <v>409</v>
      </c>
      <c r="V170" t="s">
        <v>719</v>
      </c>
      <c r="W170" t="s">
        <v>628</v>
      </c>
      <c r="X170" s="51" t="str">
        <f t="shared" si="4"/>
        <v>3</v>
      </c>
      <c r="Y170" s="51" t="str">
        <f>IF(T170="","",IF(AND(T170&lt;&gt;'Tabelas auxiliares'!$B$236,T170&lt;&gt;'Tabelas auxiliares'!$B$237,T170&lt;&gt;'Tabelas auxiliares'!$C$236,T170&lt;&gt;'Tabelas auxiliares'!$C$237,T170&lt;&gt;'Tabelas auxiliares'!$D$236),"FOLHA DE PESSOAL",IF(X170='Tabelas auxiliares'!$A$237,"CUSTEIO",IF(X170='Tabelas auxiliares'!$A$236,"INVESTIMENTO","ERRO - VERIFICAR"))))</f>
        <v>CUSTEIO</v>
      </c>
      <c r="Z170" s="64">
        <f t="shared" si="5"/>
        <v>20400</v>
      </c>
      <c r="AC170" s="44">
        <v>20400</v>
      </c>
      <c r="AD170" s="73" t="s">
        <v>935</v>
      </c>
      <c r="AE170" s="73" t="s">
        <v>176</v>
      </c>
      <c r="AF170" s="73" t="s">
        <v>133</v>
      </c>
      <c r="AG170" s="73" t="s">
        <v>178</v>
      </c>
      <c r="AH170" s="73" t="s">
        <v>215</v>
      </c>
      <c r="AI170" s="73" t="s">
        <v>179</v>
      </c>
      <c r="AJ170" s="73" t="s">
        <v>176</v>
      </c>
      <c r="AK170" s="73" t="s">
        <v>216</v>
      </c>
      <c r="AL170" s="73" t="s">
        <v>173</v>
      </c>
      <c r="AM170" s="73" t="s">
        <v>143</v>
      </c>
      <c r="AN170" s="73" t="s">
        <v>744</v>
      </c>
      <c r="AO170" s="73" t="s">
        <v>648</v>
      </c>
    </row>
    <row r="171" spans="1:41" x14ac:dyDescent="0.25">
      <c r="A171" t="s">
        <v>1111</v>
      </c>
      <c r="B171" t="s">
        <v>450</v>
      </c>
      <c r="C171" t="s">
        <v>1109</v>
      </c>
      <c r="D171" t="s">
        <v>21</v>
      </c>
      <c r="E171" t="s">
        <v>117</v>
      </c>
      <c r="F171" s="51" t="str">
        <f>IFERROR(VLOOKUP(D171,'Tabelas auxiliares'!$A$3:$B$61,2,FALSE),"")</f>
        <v>NÚCLEOS ESTRATÉGICOS</v>
      </c>
      <c r="G171" s="51" t="str">
        <f>IFERROR(VLOOKUP($B171,'Tabelas auxiliares'!$A$65:$C$102,2,FALSE),"")</f>
        <v>Assistência - Pesquisa</v>
      </c>
      <c r="H171" s="51" t="str">
        <f>IFERROR(VLOOKUP($B171,'Tabelas auxiliares'!$A$65:$C$102,3,FALSE),"")</f>
        <v>BOLSAS DE INICIACAO CIENTIFICA / BOLSAS PROJETOS DE PESQUISA E/OU EDITAIS LIGADOS A PESQUISA</v>
      </c>
      <c r="I171" t="s">
        <v>1525</v>
      </c>
      <c r="J171" t="s">
        <v>1941</v>
      </c>
      <c r="K171" t="s">
        <v>1943</v>
      </c>
      <c r="L171" t="s">
        <v>641</v>
      </c>
      <c r="M171" t="s">
        <v>176</v>
      </c>
      <c r="N171" t="s">
        <v>177</v>
      </c>
      <c r="O171" t="s">
        <v>178</v>
      </c>
      <c r="P171" t="s">
        <v>288</v>
      </c>
      <c r="Q171" t="s">
        <v>179</v>
      </c>
      <c r="R171" t="s">
        <v>176</v>
      </c>
      <c r="S171" t="s">
        <v>120</v>
      </c>
      <c r="T171" t="s">
        <v>174</v>
      </c>
      <c r="U171" t="s">
        <v>119</v>
      </c>
      <c r="V171" t="s">
        <v>719</v>
      </c>
      <c r="W171" t="s">
        <v>628</v>
      </c>
      <c r="X171" s="51" t="str">
        <f t="shared" si="4"/>
        <v>3</v>
      </c>
      <c r="Y171" s="51" t="str">
        <f>IF(T171="","",IF(AND(T171&lt;&gt;'Tabelas auxiliares'!$B$236,T171&lt;&gt;'Tabelas auxiliares'!$B$237,T171&lt;&gt;'Tabelas auxiliares'!$C$236,T171&lt;&gt;'Tabelas auxiliares'!$C$237,T171&lt;&gt;'Tabelas auxiliares'!$D$236),"FOLHA DE PESSOAL",IF(X171='Tabelas auxiliares'!$A$237,"CUSTEIO",IF(X171='Tabelas auxiliares'!$A$236,"INVESTIMENTO","ERRO - VERIFICAR"))))</f>
        <v>CUSTEIO</v>
      </c>
      <c r="Z171" s="64">
        <f t="shared" si="5"/>
        <v>40800</v>
      </c>
      <c r="AA171" s="44">
        <v>23800</v>
      </c>
      <c r="AB171" s="44">
        <v>5100</v>
      </c>
      <c r="AC171" s="44">
        <v>11900</v>
      </c>
      <c r="AD171" s="73" t="s">
        <v>935</v>
      </c>
      <c r="AE171" s="73" t="s">
        <v>176</v>
      </c>
      <c r="AF171" s="73" t="s">
        <v>135</v>
      </c>
      <c r="AG171" s="73" t="s">
        <v>178</v>
      </c>
      <c r="AH171" s="73" t="s">
        <v>208</v>
      </c>
      <c r="AI171" s="73" t="s">
        <v>179</v>
      </c>
      <c r="AJ171" s="73" t="s">
        <v>176</v>
      </c>
      <c r="AK171" s="73" t="s">
        <v>120</v>
      </c>
      <c r="AL171" s="73" t="s">
        <v>173</v>
      </c>
      <c r="AM171" s="73" t="s">
        <v>144</v>
      </c>
      <c r="AN171" s="73" t="s">
        <v>745</v>
      </c>
      <c r="AO171" s="73" t="s">
        <v>649</v>
      </c>
    </row>
    <row r="172" spans="1:41" x14ac:dyDescent="0.25">
      <c r="A172" t="s">
        <v>1111</v>
      </c>
      <c r="B172" t="s">
        <v>452</v>
      </c>
      <c r="C172" t="s">
        <v>1112</v>
      </c>
      <c r="D172" t="s">
        <v>55</v>
      </c>
      <c r="E172" t="s">
        <v>117</v>
      </c>
      <c r="F172" s="51" t="str">
        <f>IFERROR(VLOOKUP(D172,'Tabelas auxiliares'!$A$3:$B$61,2,FALSE),"")</f>
        <v>PROEC - PRÓ-REITORIA DE EXTENSÃO E CULTURA</v>
      </c>
      <c r="G172" s="51" t="str">
        <f>IFERROR(VLOOKUP($B172,'Tabelas auxiliares'!$A$65:$C$102,2,FALSE),"")</f>
        <v>Assistência - Extensão</v>
      </c>
      <c r="H172" s="51" t="str">
        <f>IFERROR(VLOOKUP($B172,'Tabelas auxiliares'!$A$65:$C$102,3,FALSE),"")</f>
        <v>BOLSAS DE EXTENSAO / PROJETOS EXTENSIONISTAS</v>
      </c>
      <c r="I172" t="s">
        <v>1566</v>
      </c>
      <c r="J172" t="s">
        <v>1944</v>
      </c>
      <c r="K172" t="s">
        <v>1945</v>
      </c>
      <c r="L172" t="s">
        <v>1010</v>
      </c>
      <c r="M172" t="s">
        <v>1011</v>
      </c>
      <c r="N172" t="s">
        <v>177</v>
      </c>
      <c r="O172" t="s">
        <v>178</v>
      </c>
      <c r="P172" t="s">
        <v>288</v>
      </c>
      <c r="Q172" t="s">
        <v>179</v>
      </c>
      <c r="R172" t="s">
        <v>176</v>
      </c>
      <c r="S172" t="s">
        <v>120</v>
      </c>
      <c r="T172" t="s">
        <v>174</v>
      </c>
      <c r="U172" t="s">
        <v>119</v>
      </c>
      <c r="V172" t="s">
        <v>787</v>
      </c>
      <c r="W172" t="s">
        <v>676</v>
      </c>
      <c r="X172" s="51" t="str">
        <f t="shared" si="4"/>
        <v>3</v>
      </c>
      <c r="Y172" s="51" t="str">
        <f>IF(T172="","",IF(AND(T172&lt;&gt;'Tabelas auxiliares'!$B$236,T172&lt;&gt;'Tabelas auxiliares'!$B$237,T172&lt;&gt;'Tabelas auxiliares'!$C$236,T172&lt;&gt;'Tabelas auxiliares'!$C$237,T172&lt;&gt;'Tabelas auxiliares'!$D$236),"FOLHA DE PESSOAL",IF(X172='Tabelas auxiliares'!$A$237,"CUSTEIO",IF(X172='Tabelas auxiliares'!$A$236,"INVESTIMENTO","ERRO - VERIFICAR"))))</f>
        <v>CUSTEIO</v>
      </c>
      <c r="Z172" s="64">
        <f t="shared" si="5"/>
        <v>200</v>
      </c>
      <c r="AC172" s="44">
        <v>200</v>
      </c>
      <c r="AD172" s="73" t="s">
        <v>935</v>
      </c>
      <c r="AE172" s="73" t="s">
        <v>176</v>
      </c>
      <c r="AF172" s="73" t="s">
        <v>135</v>
      </c>
      <c r="AG172" s="73" t="s">
        <v>178</v>
      </c>
      <c r="AH172" s="73" t="s">
        <v>208</v>
      </c>
      <c r="AI172" s="73" t="s">
        <v>179</v>
      </c>
      <c r="AJ172" s="73" t="s">
        <v>176</v>
      </c>
      <c r="AK172" s="73" t="s">
        <v>120</v>
      </c>
      <c r="AL172" s="73" t="s">
        <v>173</v>
      </c>
      <c r="AM172" s="73" t="s">
        <v>144</v>
      </c>
      <c r="AN172" s="73" t="s">
        <v>746</v>
      </c>
      <c r="AO172" s="73" t="s">
        <v>922</v>
      </c>
    </row>
    <row r="173" spans="1:41" x14ac:dyDescent="0.25">
      <c r="A173" t="s">
        <v>1111</v>
      </c>
      <c r="B173" t="s">
        <v>452</v>
      </c>
      <c r="C173" t="s">
        <v>1473</v>
      </c>
      <c r="D173" t="s">
        <v>55</v>
      </c>
      <c r="E173" t="s">
        <v>117</v>
      </c>
      <c r="F173" s="51" t="str">
        <f>IFERROR(VLOOKUP(D173,'Tabelas auxiliares'!$A$3:$B$61,2,FALSE),"")</f>
        <v>PROEC - PRÓ-REITORIA DE EXTENSÃO E CULTURA</v>
      </c>
      <c r="G173" s="51" t="str">
        <f>IFERROR(VLOOKUP($B173,'Tabelas auxiliares'!$A$65:$C$102,2,FALSE),"")</f>
        <v>Assistência - Extensão</v>
      </c>
      <c r="H173" s="51" t="str">
        <f>IFERROR(VLOOKUP($B173,'Tabelas auxiliares'!$A$65:$C$102,3,FALSE),"")</f>
        <v>BOLSAS DE EXTENSAO / PROJETOS EXTENSIONISTAS</v>
      </c>
      <c r="I173" t="s">
        <v>1629</v>
      </c>
      <c r="J173" t="s">
        <v>1946</v>
      </c>
      <c r="K173" t="s">
        <v>1947</v>
      </c>
      <c r="L173" t="s">
        <v>412</v>
      </c>
      <c r="M173" t="s">
        <v>176</v>
      </c>
      <c r="N173" t="s">
        <v>182</v>
      </c>
      <c r="O173" t="s">
        <v>183</v>
      </c>
      <c r="P173" t="s">
        <v>184</v>
      </c>
      <c r="Q173" t="s">
        <v>179</v>
      </c>
      <c r="R173" t="s">
        <v>176</v>
      </c>
      <c r="S173" t="s">
        <v>120</v>
      </c>
      <c r="T173" t="s">
        <v>174</v>
      </c>
      <c r="U173" t="s">
        <v>409</v>
      </c>
      <c r="V173" t="s">
        <v>719</v>
      </c>
      <c r="W173" t="s">
        <v>628</v>
      </c>
      <c r="X173" s="51" t="str">
        <f t="shared" si="4"/>
        <v>3</v>
      </c>
      <c r="Y173" s="51" t="str">
        <f>IF(T173="","",IF(AND(T173&lt;&gt;'Tabelas auxiliares'!$B$236,T173&lt;&gt;'Tabelas auxiliares'!$B$237,T173&lt;&gt;'Tabelas auxiliares'!$C$236,T173&lt;&gt;'Tabelas auxiliares'!$C$237,T173&lt;&gt;'Tabelas auxiliares'!$D$236),"FOLHA DE PESSOAL",IF(X173='Tabelas auxiliares'!$A$237,"CUSTEIO",IF(X173='Tabelas auxiliares'!$A$236,"INVESTIMENTO","ERRO - VERIFICAR"))))</f>
        <v>CUSTEIO</v>
      </c>
      <c r="Z173" s="64">
        <f t="shared" si="5"/>
        <v>14000</v>
      </c>
      <c r="AA173" s="44">
        <v>4200</v>
      </c>
      <c r="AB173" s="44">
        <v>1400</v>
      </c>
      <c r="AC173" s="44">
        <v>8400</v>
      </c>
      <c r="AD173" s="73" t="s">
        <v>935</v>
      </c>
      <c r="AE173" s="73" t="s">
        <v>176</v>
      </c>
      <c r="AF173" s="73" t="s">
        <v>135</v>
      </c>
      <c r="AG173" s="73" t="s">
        <v>178</v>
      </c>
      <c r="AH173" s="73" t="s">
        <v>208</v>
      </c>
      <c r="AI173" s="73" t="s">
        <v>179</v>
      </c>
      <c r="AJ173" s="73" t="s">
        <v>176</v>
      </c>
      <c r="AK173" s="73" t="s">
        <v>120</v>
      </c>
      <c r="AL173" s="73" t="s">
        <v>173</v>
      </c>
      <c r="AM173" s="73" t="s">
        <v>144</v>
      </c>
      <c r="AN173" s="73" t="s">
        <v>768</v>
      </c>
      <c r="AO173" s="73" t="s">
        <v>933</v>
      </c>
    </row>
    <row r="174" spans="1:41" x14ac:dyDescent="0.25">
      <c r="A174" t="s">
        <v>1111</v>
      </c>
      <c r="B174" t="s">
        <v>452</v>
      </c>
      <c r="C174" t="s">
        <v>1473</v>
      </c>
      <c r="D174" t="s">
        <v>57</v>
      </c>
      <c r="E174" t="s">
        <v>117</v>
      </c>
      <c r="F174" s="51" t="str">
        <f>IFERROR(VLOOKUP(D174,'Tabelas auxiliares'!$A$3:$B$61,2,FALSE),"")</f>
        <v>EDITORA DA UFABC</v>
      </c>
      <c r="G174" s="51" t="str">
        <f>IFERROR(VLOOKUP($B174,'Tabelas auxiliares'!$A$65:$C$102,2,FALSE),"")</f>
        <v>Assistência - Extensão</v>
      </c>
      <c r="H174" s="51" t="str">
        <f>IFERROR(VLOOKUP($B174,'Tabelas auxiliares'!$A$65:$C$102,3,FALSE),"")</f>
        <v>BOLSAS DE EXTENSAO / PROJETOS EXTENSIONISTAS</v>
      </c>
      <c r="I174" t="s">
        <v>1602</v>
      </c>
      <c r="J174" t="s">
        <v>1948</v>
      </c>
      <c r="K174" t="s">
        <v>1949</v>
      </c>
      <c r="L174" t="s">
        <v>906</v>
      </c>
      <c r="M174" t="s">
        <v>907</v>
      </c>
      <c r="N174" t="s">
        <v>177</v>
      </c>
      <c r="O174" t="s">
        <v>178</v>
      </c>
      <c r="P174" t="s">
        <v>288</v>
      </c>
      <c r="Q174" t="s">
        <v>179</v>
      </c>
      <c r="R174" t="s">
        <v>176</v>
      </c>
      <c r="S174" t="s">
        <v>120</v>
      </c>
      <c r="T174" t="s">
        <v>174</v>
      </c>
      <c r="U174" t="s">
        <v>119</v>
      </c>
      <c r="V174" t="s">
        <v>787</v>
      </c>
      <c r="W174" t="s">
        <v>676</v>
      </c>
      <c r="X174" s="51" t="str">
        <f t="shared" si="4"/>
        <v>3</v>
      </c>
      <c r="Y174" s="51" t="str">
        <f>IF(T174="","",IF(AND(T174&lt;&gt;'Tabelas auxiliares'!$B$236,T174&lt;&gt;'Tabelas auxiliares'!$B$237,T174&lt;&gt;'Tabelas auxiliares'!$C$236,T174&lt;&gt;'Tabelas auxiliares'!$C$237,T174&lt;&gt;'Tabelas auxiliares'!$D$236),"FOLHA DE PESSOAL",IF(X174='Tabelas auxiliares'!$A$237,"CUSTEIO",IF(X174='Tabelas auxiliares'!$A$236,"INVESTIMENTO","ERRO - VERIFICAR"))))</f>
        <v>CUSTEIO</v>
      </c>
      <c r="Z174" s="64">
        <f t="shared" si="5"/>
        <v>550</v>
      </c>
      <c r="AC174" s="44">
        <v>550</v>
      </c>
      <c r="AD174" s="73" t="s">
        <v>935</v>
      </c>
      <c r="AE174" s="73" t="s">
        <v>176</v>
      </c>
      <c r="AF174" s="73" t="s">
        <v>135</v>
      </c>
      <c r="AG174" s="73" t="s">
        <v>178</v>
      </c>
      <c r="AH174" s="73" t="s">
        <v>208</v>
      </c>
      <c r="AI174" s="73" t="s">
        <v>179</v>
      </c>
      <c r="AJ174" s="73" t="s">
        <v>176</v>
      </c>
      <c r="AK174" s="73" t="s">
        <v>120</v>
      </c>
      <c r="AL174" s="73" t="s">
        <v>173</v>
      </c>
      <c r="AM174" s="73" t="s">
        <v>144</v>
      </c>
      <c r="AN174" s="73" t="s">
        <v>747</v>
      </c>
      <c r="AO174" s="73" t="s">
        <v>923</v>
      </c>
    </row>
    <row r="175" spans="1:41" x14ac:dyDescent="0.25">
      <c r="A175" t="s">
        <v>1111</v>
      </c>
      <c r="B175" t="s">
        <v>455</v>
      </c>
      <c r="C175" t="s">
        <v>1112</v>
      </c>
      <c r="D175" t="s">
        <v>45</v>
      </c>
      <c r="E175" t="s">
        <v>117</v>
      </c>
      <c r="F175" s="51" t="str">
        <f>IFERROR(VLOOKUP(D175,'Tabelas auxiliares'!$A$3:$B$61,2,FALSE),"")</f>
        <v>CMCC - CENTRO DE MATEMÁTICA, COMPUTAÇÃO E COGNIÇÃO</v>
      </c>
      <c r="G175" s="51" t="str">
        <f>IFERROR(VLOOKUP($B175,'Tabelas auxiliares'!$A$65:$C$102,2,FALSE),"")</f>
        <v>Assistência - Graduação</v>
      </c>
      <c r="H175" s="51" t="str">
        <f>IFERROR(VLOOKUP($B175,'Tabelas auxiliares'!$A$65:$C$102,3,FALSE),"")</f>
        <v>MONITORIA ACADEMICA DA GRADUACAO / MONITORIA SEMIPRESENCIAL / AUXILIO ACESSIBILIDADE / MONITORIA INCLUSIVA</v>
      </c>
      <c r="I175" t="s">
        <v>1370</v>
      </c>
      <c r="J175" t="s">
        <v>1950</v>
      </c>
      <c r="K175" t="s">
        <v>1951</v>
      </c>
      <c r="L175" t="s">
        <v>1952</v>
      </c>
      <c r="M175" t="s">
        <v>1953</v>
      </c>
      <c r="N175" t="s">
        <v>177</v>
      </c>
      <c r="O175" t="s">
        <v>178</v>
      </c>
      <c r="P175" t="s">
        <v>288</v>
      </c>
      <c r="Q175" t="s">
        <v>179</v>
      </c>
      <c r="R175" t="s">
        <v>176</v>
      </c>
      <c r="S175" t="s">
        <v>120</v>
      </c>
      <c r="T175" t="s">
        <v>174</v>
      </c>
      <c r="U175" t="s">
        <v>119</v>
      </c>
      <c r="V175" t="s">
        <v>787</v>
      </c>
      <c r="W175" t="s">
        <v>676</v>
      </c>
      <c r="X175" s="51" t="str">
        <f t="shared" si="4"/>
        <v>3</v>
      </c>
      <c r="Y175" s="51" t="str">
        <f>IF(T175="","",IF(AND(T175&lt;&gt;'Tabelas auxiliares'!$B$236,T175&lt;&gt;'Tabelas auxiliares'!$B$237,T175&lt;&gt;'Tabelas auxiliares'!$C$236,T175&lt;&gt;'Tabelas auxiliares'!$C$237,T175&lt;&gt;'Tabelas auxiliares'!$D$236),"FOLHA DE PESSOAL",IF(X175='Tabelas auxiliares'!$A$237,"CUSTEIO",IF(X175='Tabelas auxiliares'!$A$236,"INVESTIMENTO","ERRO - VERIFICAR"))))</f>
        <v>CUSTEIO</v>
      </c>
      <c r="Z175" s="64">
        <f t="shared" si="5"/>
        <v>800</v>
      </c>
      <c r="AC175" s="44">
        <v>800</v>
      </c>
      <c r="AD175" s="73" t="s">
        <v>935</v>
      </c>
      <c r="AE175" s="73" t="s">
        <v>176</v>
      </c>
      <c r="AF175" s="73" t="s">
        <v>135</v>
      </c>
      <c r="AG175" s="73" t="s">
        <v>178</v>
      </c>
      <c r="AH175" s="73" t="s">
        <v>208</v>
      </c>
      <c r="AI175" s="73" t="s">
        <v>179</v>
      </c>
      <c r="AJ175" s="73" t="s">
        <v>176</v>
      </c>
      <c r="AK175" s="73" t="s">
        <v>120</v>
      </c>
      <c r="AL175" s="73" t="s">
        <v>173</v>
      </c>
      <c r="AM175" s="73" t="s">
        <v>144</v>
      </c>
      <c r="AN175" s="73" t="s">
        <v>748</v>
      </c>
      <c r="AO175" s="73" t="s">
        <v>650</v>
      </c>
    </row>
    <row r="176" spans="1:41" x14ac:dyDescent="0.25">
      <c r="A176" t="s">
        <v>1111</v>
      </c>
      <c r="B176" t="s">
        <v>455</v>
      </c>
      <c r="C176" t="s">
        <v>1112</v>
      </c>
      <c r="D176" t="s">
        <v>45</v>
      </c>
      <c r="E176" t="s">
        <v>117</v>
      </c>
      <c r="F176" s="51" t="str">
        <f>IFERROR(VLOOKUP(D176,'Tabelas auxiliares'!$A$3:$B$61,2,FALSE),"")</f>
        <v>CMCC - CENTRO DE MATEMÁTICA, COMPUTAÇÃO E COGNIÇÃO</v>
      </c>
      <c r="G176" s="51" t="str">
        <f>IFERROR(VLOOKUP($B176,'Tabelas auxiliares'!$A$65:$C$102,2,FALSE),"")</f>
        <v>Assistência - Graduação</v>
      </c>
      <c r="H176" s="51" t="str">
        <f>IFERROR(VLOOKUP($B176,'Tabelas auxiliares'!$A$65:$C$102,3,FALSE),"")</f>
        <v>MONITORIA ACADEMICA DA GRADUACAO / MONITORIA SEMIPRESENCIAL / AUXILIO ACESSIBILIDADE / MONITORIA INCLUSIVA</v>
      </c>
      <c r="I176" t="s">
        <v>1405</v>
      </c>
      <c r="J176" t="s">
        <v>1954</v>
      </c>
      <c r="K176" t="s">
        <v>1955</v>
      </c>
      <c r="L176" t="s">
        <v>1956</v>
      </c>
      <c r="M176" t="s">
        <v>1957</v>
      </c>
      <c r="N176" t="s">
        <v>177</v>
      </c>
      <c r="O176" t="s">
        <v>178</v>
      </c>
      <c r="P176" t="s">
        <v>288</v>
      </c>
      <c r="Q176" t="s">
        <v>179</v>
      </c>
      <c r="R176" t="s">
        <v>176</v>
      </c>
      <c r="S176" t="s">
        <v>120</v>
      </c>
      <c r="T176" t="s">
        <v>174</v>
      </c>
      <c r="U176" t="s">
        <v>119</v>
      </c>
      <c r="V176" t="s">
        <v>787</v>
      </c>
      <c r="W176" t="s">
        <v>676</v>
      </c>
      <c r="X176" s="51" t="str">
        <f t="shared" si="4"/>
        <v>3</v>
      </c>
      <c r="Y176" s="51" t="str">
        <f>IF(T176="","",IF(AND(T176&lt;&gt;'Tabelas auxiliares'!$B$236,T176&lt;&gt;'Tabelas auxiliares'!$B$237,T176&lt;&gt;'Tabelas auxiliares'!$C$236,T176&lt;&gt;'Tabelas auxiliares'!$C$237,T176&lt;&gt;'Tabelas auxiliares'!$D$236),"FOLHA DE PESSOAL",IF(X176='Tabelas auxiliares'!$A$237,"CUSTEIO",IF(X176='Tabelas auxiliares'!$A$236,"INVESTIMENTO","ERRO - VERIFICAR"))))</f>
        <v>CUSTEIO</v>
      </c>
      <c r="Z176" s="64">
        <f t="shared" si="5"/>
        <v>500</v>
      </c>
      <c r="AC176" s="44">
        <v>500</v>
      </c>
      <c r="AD176" s="73" t="s">
        <v>935</v>
      </c>
      <c r="AE176" s="73" t="s">
        <v>176</v>
      </c>
      <c r="AF176" s="73" t="s">
        <v>135</v>
      </c>
      <c r="AG176" s="73" t="s">
        <v>178</v>
      </c>
      <c r="AH176" s="73" t="s">
        <v>208</v>
      </c>
      <c r="AI176" s="73" t="s">
        <v>179</v>
      </c>
      <c r="AJ176" s="73" t="s">
        <v>176</v>
      </c>
      <c r="AK176" s="73" t="s">
        <v>120</v>
      </c>
      <c r="AL176" s="73" t="s">
        <v>173</v>
      </c>
      <c r="AM176" s="73" t="s">
        <v>144</v>
      </c>
      <c r="AN176" s="73" t="s">
        <v>749</v>
      </c>
      <c r="AO176" s="73" t="s">
        <v>924</v>
      </c>
    </row>
    <row r="177" spans="1:41" x14ac:dyDescent="0.25">
      <c r="A177" t="s">
        <v>1111</v>
      </c>
      <c r="B177" t="s">
        <v>455</v>
      </c>
      <c r="C177" t="s">
        <v>1474</v>
      </c>
      <c r="D177" t="s">
        <v>83</v>
      </c>
      <c r="E177" t="s">
        <v>117</v>
      </c>
      <c r="F177" s="51" t="str">
        <f>IFERROR(VLOOKUP(D177,'Tabelas auxiliares'!$A$3:$B$61,2,FALSE),"")</f>
        <v>NETEL - NÚCLEO EDUCACIONAL DE TECNOLOGIAS E LÍNGUAS</v>
      </c>
      <c r="G177" s="51" t="str">
        <f>IFERROR(VLOOKUP($B177,'Tabelas auxiliares'!$A$65:$C$102,2,FALSE),"")</f>
        <v>Assistência - Graduação</v>
      </c>
      <c r="H177" s="51" t="str">
        <f>IFERROR(VLOOKUP($B177,'Tabelas auxiliares'!$A$65:$C$102,3,FALSE),"")</f>
        <v>MONITORIA ACADEMICA DA GRADUACAO / MONITORIA SEMIPRESENCIAL / AUXILIO ACESSIBILIDADE / MONITORIA INCLUSIVA</v>
      </c>
      <c r="I177" t="s">
        <v>1196</v>
      </c>
      <c r="J177" t="s">
        <v>1958</v>
      </c>
      <c r="K177" t="s">
        <v>1959</v>
      </c>
      <c r="L177" t="s">
        <v>1960</v>
      </c>
      <c r="M177" t="s">
        <v>176</v>
      </c>
      <c r="N177" t="s">
        <v>177</v>
      </c>
      <c r="O177" t="s">
        <v>178</v>
      </c>
      <c r="P177" t="s">
        <v>288</v>
      </c>
      <c r="Q177" t="s">
        <v>179</v>
      </c>
      <c r="R177" t="s">
        <v>176</v>
      </c>
      <c r="S177" t="s">
        <v>1150</v>
      </c>
      <c r="T177" t="s">
        <v>174</v>
      </c>
      <c r="U177" t="s">
        <v>119</v>
      </c>
      <c r="V177" t="s">
        <v>719</v>
      </c>
      <c r="W177" t="s">
        <v>628</v>
      </c>
      <c r="X177" s="51" t="str">
        <f t="shared" si="4"/>
        <v>3</v>
      </c>
      <c r="Y177" s="51" t="str">
        <f>IF(T177="","",IF(AND(T177&lt;&gt;'Tabelas auxiliares'!$B$236,T177&lt;&gt;'Tabelas auxiliares'!$B$237,T177&lt;&gt;'Tabelas auxiliares'!$C$236,T177&lt;&gt;'Tabelas auxiliares'!$C$237,T177&lt;&gt;'Tabelas auxiliares'!$D$236),"FOLHA DE PESSOAL",IF(X177='Tabelas auxiliares'!$A$237,"CUSTEIO",IF(X177='Tabelas auxiliares'!$A$236,"INVESTIMENTO","ERRO - VERIFICAR"))))</f>
        <v>CUSTEIO</v>
      </c>
      <c r="Z177" s="64">
        <f t="shared" si="5"/>
        <v>26400</v>
      </c>
      <c r="AA177" s="44">
        <v>26400</v>
      </c>
      <c r="AD177" s="73" t="s">
        <v>935</v>
      </c>
      <c r="AE177" s="73" t="s">
        <v>176</v>
      </c>
      <c r="AF177" s="73" t="s">
        <v>135</v>
      </c>
      <c r="AG177" s="73" t="s">
        <v>178</v>
      </c>
      <c r="AH177" s="73" t="s">
        <v>208</v>
      </c>
      <c r="AI177" s="73" t="s">
        <v>179</v>
      </c>
      <c r="AJ177" s="73" t="s">
        <v>176</v>
      </c>
      <c r="AK177" s="73" t="s">
        <v>120</v>
      </c>
      <c r="AL177" s="73" t="s">
        <v>173</v>
      </c>
      <c r="AM177" s="73" t="s">
        <v>144</v>
      </c>
      <c r="AN177" s="73" t="s">
        <v>750</v>
      </c>
      <c r="AO177" s="73" t="s">
        <v>925</v>
      </c>
    </row>
    <row r="178" spans="1:41" x14ac:dyDescent="0.25">
      <c r="A178" t="s">
        <v>1111</v>
      </c>
      <c r="B178" t="s">
        <v>462</v>
      </c>
      <c r="C178" t="s">
        <v>1112</v>
      </c>
      <c r="D178" t="s">
        <v>53</v>
      </c>
      <c r="E178" t="s">
        <v>117</v>
      </c>
      <c r="F178" s="51" t="str">
        <f>IFERROR(VLOOKUP(D178,'Tabelas auxiliares'!$A$3:$B$61,2,FALSE),"")</f>
        <v>PROGRAD - PRÓ-REITORIA DE GRADUAÇÃO</v>
      </c>
      <c r="G178" s="51" t="str">
        <f>IFERROR(VLOOKUP($B178,'Tabelas auxiliares'!$A$65:$C$102,2,FALSE),"")</f>
        <v>Auxílio eventos - discentes</v>
      </c>
      <c r="H178" s="51" t="str">
        <f>IFERROR(VLOOKUP($B178,'Tabelas auxiliares'!$A$65:$C$102,3,FALSE),"")</f>
        <v>DISCENTES: AUXÍLIO EVENTOS/CONGRESSOS/SEMINÁRIOS/PUBLICAÇÕES/PARTICIPAÇÃO EM COMPETIÇÕES</v>
      </c>
      <c r="I178" t="s">
        <v>1273</v>
      </c>
      <c r="J178" t="s">
        <v>1961</v>
      </c>
      <c r="K178" t="s">
        <v>1962</v>
      </c>
      <c r="L178" t="s">
        <v>1963</v>
      </c>
      <c r="M178" t="s">
        <v>176</v>
      </c>
      <c r="N178" t="s">
        <v>177</v>
      </c>
      <c r="O178" t="s">
        <v>178</v>
      </c>
      <c r="P178" t="s">
        <v>288</v>
      </c>
      <c r="Q178" t="s">
        <v>179</v>
      </c>
      <c r="R178" t="s">
        <v>176</v>
      </c>
      <c r="S178" t="s">
        <v>120</v>
      </c>
      <c r="T178" t="s">
        <v>174</v>
      </c>
      <c r="U178" t="s">
        <v>119</v>
      </c>
      <c r="V178" t="s">
        <v>721</v>
      </c>
      <c r="W178" t="s">
        <v>631</v>
      </c>
      <c r="X178" s="51" t="str">
        <f t="shared" si="4"/>
        <v>3</v>
      </c>
      <c r="Y178" s="51" t="str">
        <f>IF(T178="","",IF(AND(T178&lt;&gt;'Tabelas auxiliares'!$B$236,T178&lt;&gt;'Tabelas auxiliares'!$B$237,T178&lt;&gt;'Tabelas auxiliares'!$C$236,T178&lt;&gt;'Tabelas auxiliares'!$C$237,T178&lt;&gt;'Tabelas auxiliares'!$D$236),"FOLHA DE PESSOAL",IF(X178='Tabelas auxiliares'!$A$237,"CUSTEIO",IF(X178='Tabelas auxiliares'!$A$236,"INVESTIMENTO","ERRO - VERIFICAR"))))</f>
        <v>CUSTEIO</v>
      </c>
      <c r="Z178" s="64">
        <f t="shared" si="5"/>
        <v>10887.04</v>
      </c>
      <c r="AC178" s="44">
        <v>10887.04</v>
      </c>
      <c r="AD178" s="73" t="s">
        <v>935</v>
      </c>
      <c r="AE178" s="73" t="s">
        <v>176</v>
      </c>
      <c r="AF178" s="73" t="s">
        <v>135</v>
      </c>
      <c r="AG178" s="73" t="s">
        <v>178</v>
      </c>
      <c r="AH178" s="73" t="s">
        <v>208</v>
      </c>
      <c r="AI178" s="73" t="s">
        <v>179</v>
      </c>
      <c r="AJ178" s="73" t="s">
        <v>176</v>
      </c>
      <c r="AK178" s="73" t="s">
        <v>120</v>
      </c>
      <c r="AL178" s="73" t="s">
        <v>173</v>
      </c>
      <c r="AM178" s="73" t="s">
        <v>144</v>
      </c>
      <c r="AN178" s="73" t="s">
        <v>751</v>
      </c>
      <c r="AO178" s="73" t="s">
        <v>926</v>
      </c>
    </row>
    <row r="179" spans="1:41" x14ac:dyDescent="0.25">
      <c r="A179" t="s">
        <v>1111</v>
      </c>
      <c r="B179" t="s">
        <v>462</v>
      </c>
      <c r="C179" t="s">
        <v>1473</v>
      </c>
      <c r="D179" t="s">
        <v>55</v>
      </c>
      <c r="E179" t="s">
        <v>117</v>
      </c>
      <c r="F179" s="51" t="str">
        <f>IFERROR(VLOOKUP(D179,'Tabelas auxiliares'!$A$3:$B$61,2,FALSE),"")</f>
        <v>PROEC - PRÓ-REITORIA DE EXTENSÃO E CULTURA</v>
      </c>
      <c r="G179" s="51" t="str">
        <f>IFERROR(VLOOKUP($B179,'Tabelas auxiliares'!$A$65:$C$102,2,FALSE),"")</f>
        <v>Auxílio eventos - discentes</v>
      </c>
      <c r="H179" s="51" t="str">
        <f>IFERROR(VLOOKUP($B179,'Tabelas auxiliares'!$A$65:$C$102,3,FALSE),"")</f>
        <v>DISCENTES: AUXÍLIO EVENTOS/CONGRESSOS/SEMINÁRIOS/PUBLICAÇÕES/PARTICIPAÇÃO EM COMPETIÇÕES</v>
      </c>
      <c r="I179" t="s">
        <v>1547</v>
      </c>
      <c r="J179" t="s">
        <v>1095</v>
      </c>
      <c r="K179" t="s">
        <v>1964</v>
      </c>
      <c r="L179" t="s">
        <v>1965</v>
      </c>
      <c r="M179" t="s">
        <v>1966</v>
      </c>
      <c r="N179" t="s">
        <v>177</v>
      </c>
      <c r="O179" t="s">
        <v>178</v>
      </c>
      <c r="P179" t="s">
        <v>288</v>
      </c>
      <c r="Q179" t="s">
        <v>179</v>
      </c>
      <c r="R179" t="s">
        <v>176</v>
      </c>
      <c r="S179" t="s">
        <v>1150</v>
      </c>
      <c r="T179" t="s">
        <v>174</v>
      </c>
      <c r="U179" t="s">
        <v>119</v>
      </c>
      <c r="V179" t="s">
        <v>721</v>
      </c>
      <c r="W179" t="s">
        <v>631</v>
      </c>
      <c r="X179" s="51" t="str">
        <f t="shared" si="4"/>
        <v>3</v>
      </c>
      <c r="Y179" s="51" t="str">
        <f>IF(T179="","",IF(AND(T179&lt;&gt;'Tabelas auxiliares'!$B$236,T179&lt;&gt;'Tabelas auxiliares'!$B$237,T179&lt;&gt;'Tabelas auxiliares'!$C$236,T179&lt;&gt;'Tabelas auxiliares'!$C$237,T179&lt;&gt;'Tabelas auxiliares'!$D$236),"FOLHA DE PESSOAL",IF(X179='Tabelas auxiliares'!$A$237,"CUSTEIO",IF(X179='Tabelas auxiliares'!$A$236,"INVESTIMENTO","ERRO - VERIFICAR"))))</f>
        <v>CUSTEIO</v>
      </c>
      <c r="Z179" s="64">
        <f t="shared" si="5"/>
        <v>1000</v>
      </c>
      <c r="AB179" s="44">
        <v>1000</v>
      </c>
      <c r="AD179" s="73" t="s">
        <v>935</v>
      </c>
      <c r="AE179" s="73" t="s">
        <v>176</v>
      </c>
      <c r="AF179" s="73" t="s">
        <v>135</v>
      </c>
      <c r="AG179" s="73" t="s">
        <v>178</v>
      </c>
      <c r="AH179" s="73" t="s">
        <v>208</v>
      </c>
      <c r="AI179" s="73" t="s">
        <v>179</v>
      </c>
      <c r="AJ179" s="73" t="s">
        <v>176</v>
      </c>
      <c r="AK179" s="73" t="s">
        <v>120</v>
      </c>
      <c r="AL179" s="73" t="s">
        <v>173</v>
      </c>
      <c r="AM179" s="73" t="s">
        <v>144</v>
      </c>
      <c r="AN179" s="73" t="s">
        <v>752</v>
      </c>
      <c r="AO179" s="73" t="s">
        <v>651</v>
      </c>
    </row>
    <row r="180" spans="1:41" x14ac:dyDescent="0.25">
      <c r="A180" t="s">
        <v>1111</v>
      </c>
      <c r="B180" t="s">
        <v>464</v>
      </c>
      <c r="C180" t="s">
        <v>1112</v>
      </c>
      <c r="D180" t="s">
        <v>45</v>
      </c>
      <c r="E180" t="s">
        <v>117</v>
      </c>
      <c r="F180" s="51" t="str">
        <f>IFERROR(VLOOKUP(D180,'Tabelas auxiliares'!$A$3:$B$61,2,FALSE),"")</f>
        <v>CMCC - CENTRO DE MATEMÁTICA, COMPUTAÇÃO E COGNIÇÃO</v>
      </c>
      <c r="G180" s="51" t="str">
        <f>IFERROR(VLOOKUP($B180,'Tabelas auxiliares'!$A$65:$C$102,2,FALSE),"")</f>
        <v>Auxílio eventos/Atividades extrassala - servidores</v>
      </c>
      <c r="H180" s="51" t="str">
        <f>IFERROR(VLOOKUP($B180,'Tabelas auxiliares'!$A$65:$C$102,3,FALSE),"")</f>
        <v>DOCENTES: AUXÍLIO EVENTOS/CONGRESSOS/SEMINÁRIOS/PUBLICAÇÕES/ AUXÍLIO PARA ATIVIDADE EXTRASSALA</v>
      </c>
      <c r="I180" t="s">
        <v>1273</v>
      </c>
      <c r="J180" t="s">
        <v>1967</v>
      </c>
      <c r="K180" t="s">
        <v>1968</v>
      </c>
      <c r="L180" t="s">
        <v>1969</v>
      </c>
      <c r="M180" t="s">
        <v>1970</v>
      </c>
      <c r="N180" t="s">
        <v>177</v>
      </c>
      <c r="O180" t="s">
        <v>178</v>
      </c>
      <c r="P180" t="s">
        <v>288</v>
      </c>
      <c r="Q180" t="s">
        <v>179</v>
      </c>
      <c r="R180" t="s">
        <v>176</v>
      </c>
      <c r="S180" t="s">
        <v>1150</v>
      </c>
      <c r="T180" t="s">
        <v>174</v>
      </c>
      <c r="U180" t="s">
        <v>119</v>
      </c>
      <c r="V180" t="s">
        <v>787</v>
      </c>
      <c r="W180" t="s">
        <v>676</v>
      </c>
      <c r="X180" s="51" t="str">
        <f t="shared" si="4"/>
        <v>3</v>
      </c>
      <c r="Y180" s="51" t="str">
        <f>IF(T180="","",IF(AND(T180&lt;&gt;'Tabelas auxiliares'!$B$236,T180&lt;&gt;'Tabelas auxiliares'!$B$237,T180&lt;&gt;'Tabelas auxiliares'!$C$236,T180&lt;&gt;'Tabelas auxiliares'!$C$237,T180&lt;&gt;'Tabelas auxiliares'!$D$236),"FOLHA DE PESSOAL",IF(X180='Tabelas auxiliares'!$A$237,"CUSTEIO",IF(X180='Tabelas auxiliares'!$A$236,"INVESTIMENTO","ERRO - VERIFICAR"))))</f>
        <v>CUSTEIO</v>
      </c>
      <c r="Z180" s="64">
        <f t="shared" si="5"/>
        <v>500</v>
      </c>
      <c r="AC180" s="44">
        <v>500</v>
      </c>
      <c r="AD180" s="73" t="s">
        <v>935</v>
      </c>
      <c r="AE180" s="73" t="s">
        <v>176</v>
      </c>
      <c r="AF180" s="73" t="s">
        <v>135</v>
      </c>
      <c r="AG180" s="73" t="s">
        <v>178</v>
      </c>
      <c r="AH180" s="73" t="s">
        <v>208</v>
      </c>
      <c r="AI180" s="73" t="s">
        <v>179</v>
      </c>
      <c r="AJ180" s="73" t="s">
        <v>176</v>
      </c>
      <c r="AK180" s="73" t="s">
        <v>120</v>
      </c>
      <c r="AL180" s="73" t="s">
        <v>173</v>
      </c>
      <c r="AM180" s="73" t="s">
        <v>144</v>
      </c>
      <c r="AN180" s="73" t="s">
        <v>753</v>
      </c>
      <c r="AO180" s="73" t="s">
        <v>652</v>
      </c>
    </row>
    <row r="181" spans="1:41" x14ac:dyDescent="0.25">
      <c r="A181" t="s">
        <v>1111</v>
      </c>
      <c r="B181" t="s">
        <v>465</v>
      </c>
      <c r="C181" t="s">
        <v>1112</v>
      </c>
      <c r="D181" t="s">
        <v>75</v>
      </c>
      <c r="E181" t="s">
        <v>117</v>
      </c>
      <c r="F181" s="51" t="str">
        <f>IFERROR(VLOOKUP(D181,'Tabelas auxiliares'!$A$3:$B$61,2,FALSE),"")</f>
        <v>BIBLIOTECA</v>
      </c>
      <c r="G181" s="51" t="str">
        <f>IFERROR(VLOOKUP($B181,'Tabelas auxiliares'!$A$65:$C$102,2,FALSE),"")</f>
        <v>Acervo bibliográfico</v>
      </c>
      <c r="H181" s="51" t="str">
        <f>IFERROR(VLOOKUP($B181,'Tabelas auxiliares'!$A$65:$C$102,3,FALSE),"")</f>
        <v>LIVROS / ASSINATURA DE JORNAIS E REVISTAS / PERIÓDICOS / BASES ACADÊMICAS/ENCADERNAÇÃO E REENCADERNAÇÃO DE LIVROS DO ACERVO</v>
      </c>
      <c r="I181" t="s">
        <v>1971</v>
      </c>
      <c r="J181" t="s">
        <v>1972</v>
      </c>
      <c r="K181" t="s">
        <v>1973</v>
      </c>
      <c r="L181" t="s">
        <v>196</v>
      </c>
      <c r="M181" t="s">
        <v>197</v>
      </c>
      <c r="N181" t="s">
        <v>177</v>
      </c>
      <c r="O181" t="s">
        <v>178</v>
      </c>
      <c r="P181" t="s">
        <v>288</v>
      </c>
      <c r="Q181" t="s">
        <v>179</v>
      </c>
      <c r="R181" t="s">
        <v>176</v>
      </c>
      <c r="S181" t="s">
        <v>120</v>
      </c>
      <c r="T181" t="s">
        <v>174</v>
      </c>
      <c r="U181" t="s">
        <v>119</v>
      </c>
      <c r="V181" t="s">
        <v>732</v>
      </c>
      <c r="W181" t="s">
        <v>642</v>
      </c>
      <c r="X181" s="51" t="str">
        <f t="shared" si="4"/>
        <v>3</v>
      </c>
      <c r="Y181" s="51" t="str">
        <f>IF(T181="","",IF(AND(T181&lt;&gt;'Tabelas auxiliares'!$B$236,T181&lt;&gt;'Tabelas auxiliares'!$B$237,T181&lt;&gt;'Tabelas auxiliares'!$C$236,T181&lt;&gt;'Tabelas auxiliares'!$C$237,T181&lt;&gt;'Tabelas auxiliares'!$D$236),"FOLHA DE PESSOAL",IF(X181='Tabelas auxiliares'!$A$237,"CUSTEIO",IF(X181='Tabelas auxiliares'!$A$236,"INVESTIMENTO","ERRO - VERIFICAR"))))</f>
        <v>CUSTEIO</v>
      </c>
      <c r="Z181" s="64">
        <f t="shared" si="5"/>
        <v>27736</v>
      </c>
      <c r="AA181" s="44">
        <v>13868</v>
      </c>
      <c r="AC181" s="44">
        <v>13868</v>
      </c>
      <c r="AD181" s="73" t="s">
        <v>935</v>
      </c>
      <c r="AE181" s="73" t="s">
        <v>176</v>
      </c>
      <c r="AF181" s="73" t="s">
        <v>135</v>
      </c>
      <c r="AG181" s="73" t="s">
        <v>178</v>
      </c>
      <c r="AH181" s="73" t="s">
        <v>208</v>
      </c>
      <c r="AI181" s="73" t="s">
        <v>179</v>
      </c>
      <c r="AJ181" s="73" t="s">
        <v>176</v>
      </c>
      <c r="AK181" s="73" t="s">
        <v>120</v>
      </c>
      <c r="AL181" s="73" t="s">
        <v>173</v>
      </c>
      <c r="AM181" s="73" t="s">
        <v>144</v>
      </c>
      <c r="AN181" s="73" t="s">
        <v>754</v>
      </c>
      <c r="AO181" s="73" t="s">
        <v>653</v>
      </c>
    </row>
    <row r="182" spans="1:41" x14ac:dyDescent="0.25">
      <c r="A182" t="s">
        <v>1111</v>
      </c>
      <c r="B182" t="s">
        <v>465</v>
      </c>
      <c r="C182" t="s">
        <v>1112</v>
      </c>
      <c r="D182" t="s">
        <v>75</v>
      </c>
      <c r="E182" t="s">
        <v>117</v>
      </c>
      <c r="F182" s="51" t="str">
        <f>IFERROR(VLOOKUP(D182,'Tabelas auxiliares'!$A$3:$B$61,2,FALSE),"")</f>
        <v>BIBLIOTECA</v>
      </c>
      <c r="G182" s="51" t="str">
        <f>IFERROR(VLOOKUP($B182,'Tabelas auxiliares'!$A$65:$C$102,2,FALSE),"")</f>
        <v>Acervo bibliográfico</v>
      </c>
      <c r="H182" s="51" t="str">
        <f>IFERROR(VLOOKUP($B182,'Tabelas auxiliares'!$A$65:$C$102,3,FALSE),"")</f>
        <v>LIVROS / ASSINATURA DE JORNAIS E REVISTAS / PERIÓDICOS / BASES ACADÊMICAS/ENCADERNAÇÃO E REENCADERNAÇÃO DE LIVROS DO ACERVO</v>
      </c>
      <c r="I182" t="s">
        <v>1974</v>
      </c>
      <c r="J182" t="s">
        <v>1975</v>
      </c>
      <c r="K182" t="s">
        <v>1976</v>
      </c>
      <c r="L182" t="s">
        <v>858</v>
      </c>
      <c r="M182" t="s">
        <v>859</v>
      </c>
      <c r="N182" t="s">
        <v>177</v>
      </c>
      <c r="O182" t="s">
        <v>178</v>
      </c>
      <c r="P182" t="s">
        <v>288</v>
      </c>
      <c r="Q182" t="s">
        <v>179</v>
      </c>
      <c r="R182" t="s">
        <v>176</v>
      </c>
      <c r="S182" t="s">
        <v>120</v>
      </c>
      <c r="T182" t="s">
        <v>174</v>
      </c>
      <c r="U182" t="s">
        <v>119</v>
      </c>
      <c r="V182" t="s">
        <v>813</v>
      </c>
      <c r="W182" t="s">
        <v>700</v>
      </c>
      <c r="X182" s="51" t="str">
        <f t="shared" si="4"/>
        <v>3</v>
      </c>
      <c r="Y182" s="51" t="str">
        <f>IF(T182="","",IF(AND(T182&lt;&gt;'Tabelas auxiliares'!$B$236,T182&lt;&gt;'Tabelas auxiliares'!$B$237,T182&lt;&gt;'Tabelas auxiliares'!$C$236,T182&lt;&gt;'Tabelas auxiliares'!$C$237,T182&lt;&gt;'Tabelas auxiliares'!$D$236),"FOLHA DE PESSOAL",IF(X182='Tabelas auxiliares'!$A$237,"CUSTEIO",IF(X182='Tabelas auxiliares'!$A$236,"INVESTIMENTO","ERRO - VERIFICAR"))))</f>
        <v>CUSTEIO</v>
      </c>
      <c r="Z182" s="64">
        <f t="shared" si="5"/>
        <v>672000</v>
      </c>
      <c r="AC182" s="44">
        <v>672000</v>
      </c>
      <c r="AD182" s="73" t="s">
        <v>935</v>
      </c>
      <c r="AE182" s="73" t="s">
        <v>176</v>
      </c>
      <c r="AF182" s="73" t="s">
        <v>135</v>
      </c>
      <c r="AG182" s="73" t="s">
        <v>178</v>
      </c>
      <c r="AH182" s="73" t="s">
        <v>208</v>
      </c>
      <c r="AI182" s="73" t="s">
        <v>179</v>
      </c>
      <c r="AJ182" s="73" t="s">
        <v>176</v>
      </c>
      <c r="AK182" s="73" t="s">
        <v>120</v>
      </c>
      <c r="AL182" s="73" t="s">
        <v>173</v>
      </c>
      <c r="AM182" s="73" t="s">
        <v>144</v>
      </c>
      <c r="AN182" s="73" t="s">
        <v>755</v>
      </c>
      <c r="AO182" s="73" t="s">
        <v>654</v>
      </c>
    </row>
    <row r="183" spans="1:41" x14ac:dyDescent="0.25">
      <c r="A183" t="s">
        <v>1111</v>
      </c>
      <c r="B183" t="s">
        <v>465</v>
      </c>
      <c r="C183" t="s">
        <v>1112</v>
      </c>
      <c r="D183" t="s">
        <v>75</v>
      </c>
      <c r="E183" t="s">
        <v>117</v>
      </c>
      <c r="F183" s="51" t="str">
        <f>IFERROR(VLOOKUP(D183,'Tabelas auxiliares'!$A$3:$B$61,2,FALSE),"")</f>
        <v>BIBLIOTECA</v>
      </c>
      <c r="G183" s="51" t="str">
        <f>IFERROR(VLOOKUP($B183,'Tabelas auxiliares'!$A$65:$C$102,2,FALSE),"")</f>
        <v>Acervo bibliográfico</v>
      </c>
      <c r="H183" s="51" t="str">
        <f>IFERROR(VLOOKUP($B183,'Tabelas auxiliares'!$A$65:$C$102,3,FALSE),"")</f>
        <v>LIVROS / ASSINATURA DE JORNAIS E REVISTAS / PERIÓDICOS / BASES ACADÊMICAS/ENCADERNAÇÃO E REENCADERNAÇÃO DE LIVROS DO ACERVO</v>
      </c>
      <c r="I183" t="s">
        <v>1288</v>
      </c>
      <c r="J183" t="s">
        <v>1972</v>
      </c>
      <c r="K183" t="s">
        <v>1977</v>
      </c>
      <c r="L183" t="s">
        <v>908</v>
      </c>
      <c r="M183" t="s">
        <v>197</v>
      </c>
      <c r="N183" t="s">
        <v>177</v>
      </c>
      <c r="O183" t="s">
        <v>178</v>
      </c>
      <c r="P183" t="s">
        <v>288</v>
      </c>
      <c r="Q183" t="s">
        <v>179</v>
      </c>
      <c r="R183" t="s">
        <v>176</v>
      </c>
      <c r="S183" t="s">
        <v>120</v>
      </c>
      <c r="T183" t="s">
        <v>174</v>
      </c>
      <c r="U183" t="s">
        <v>119</v>
      </c>
      <c r="V183" t="s">
        <v>732</v>
      </c>
      <c r="W183" t="s">
        <v>642</v>
      </c>
      <c r="X183" s="51" t="str">
        <f t="shared" si="4"/>
        <v>3</v>
      </c>
      <c r="Y183" s="51" t="str">
        <f>IF(T183="","",IF(AND(T183&lt;&gt;'Tabelas auxiliares'!$B$236,T183&lt;&gt;'Tabelas auxiliares'!$B$237,T183&lt;&gt;'Tabelas auxiliares'!$C$236,T183&lt;&gt;'Tabelas auxiliares'!$C$237,T183&lt;&gt;'Tabelas auxiliares'!$D$236),"FOLHA DE PESSOAL",IF(X183='Tabelas auxiliares'!$A$237,"CUSTEIO",IF(X183='Tabelas auxiliares'!$A$236,"INVESTIMENTO","ERRO - VERIFICAR"))))</f>
        <v>CUSTEIO</v>
      </c>
      <c r="Z183" s="64">
        <f t="shared" si="5"/>
        <v>74540.5</v>
      </c>
      <c r="AA183" s="44">
        <v>38137</v>
      </c>
      <c r="AC183" s="44">
        <v>36403.5</v>
      </c>
      <c r="AD183" s="73" t="s">
        <v>935</v>
      </c>
      <c r="AE183" s="73" t="s">
        <v>176</v>
      </c>
      <c r="AF183" s="73" t="s">
        <v>135</v>
      </c>
      <c r="AG183" s="73" t="s">
        <v>178</v>
      </c>
      <c r="AH183" s="73" t="s">
        <v>208</v>
      </c>
      <c r="AI183" s="73" t="s">
        <v>179</v>
      </c>
      <c r="AJ183" s="73" t="s">
        <v>176</v>
      </c>
      <c r="AK183" s="73" t="s">
        <v>120</v>
      </c>
      <c r="AL183" s="73" t="s">
        <v>173</v>
      </c>
      <c r="AM183" s="73" t="s">
        <v>144</v>
      </c>
      <c r="AN183" s="73" t="s">
        <v>756</v>
      </c>
      <c r="AO183" s="73" t="s">
        <v>927</v>
      </c>
    </row>
    <row r="184" spans="1:41" x14ac:dyDescent="0.25">
      <c r="A184" t="s">
        <v>1111</v>
      </c>
      <c r="B184" t="s">
        <v>465</v>
      </c>
      <c r="C184" t="s">
        <v>1112</v>
      </c>
      <c r="D184" t="s">
        <v>75</v>
      </c>
      <c r="E184" t="s">
        <v>117</v>
      </c>
      <c r="F184" s="51" t="str">
        <f>IFERROR(VLOOKUP(D184,'Tabelas auxiliares'!$A$3:$B$61,2,FALSE),"")</f>
        <v>BIBLIOTECA</v>
      </c>
      <c r="G184" s="51" t="str">
        <f>IFERROR(VLOOKUP($B184,'Tabelas auxiliares'!$A$65:$C$102,2,FALSE),"")</f>
        <v>Acervo bibliográfico</v>
      </c>
      <c r="H184" s="51" t="str">
        <f>IFERROR(VLOOKUP($B184,'Tabelas auxiliares'!$A$65:$C$102,3,FALSE),"")</f>
        <v>LIVROS / ASSINATURA DE JORNAIS E REVISTAS / PERIÓDICOS / BASES ACADÊMICAS/ENCADERNAÇÃO E REENCADERNAÇÃO DE LIVROS DO ACERVO</v>
      </c>
      <c r="I184" t="s">
        <v>1978</v>
      </c>
      <c r="J184" t="s">
        <v>1979</v>
      </c>
      <c r="K184" t="s">
        <v>1980</v>
      </c>
      <c r="L184" t="s">
        <v>909</v>
      </c>
      <c r="M184" t="s">
        <v>910</v>
      </c>
      <c r="N184" t="s">
        <v>177</v>
      </c>
      <c r="O184" t="s">
        <v>178</v>
      </c>
      <c r="P184" t="s">
        <v>288</v>
      </c>
      <c r="Q184" t="s">
        <v>179</v>
      </c>
      <c r="R184" t="s">
        <v>176</v>
      </c>
      <c r="S184" t="s">
        <v>120</v>
      </c>
      <c r="T184" t="s">
        <v>174</v>
      </c>
      <c r="U184" t="s">
        <v>119</v>
      </c>
      <c r="V184" t="s">
        <v>813</v>
      </c>
      <c r="W184" t="s">
        <v>700</v>
      </c>
      <c r="X184" s="51" t="str">
        <f t="shared" si="4"/>
        <v>3</v>
      </c>
      <c r="Y184" s="51" t="str">
        <f>IF(T184="","",IF(AND(T184&lt;&gt;'Tabelas auxiliares'!$B$236,T184&lt;&gt;'Tabelas auxiliares'!$B$237,T184&lt;&gt;'Tabelas auxiliares'!$C$236,T184&lt;&gt;'Tabelas auxiliares'!$C$237,T184&lt;&gt;'Tabelas auxiliares'!$D$236),"FOLHA DE PESSOAL",IF(X184='Tabelas auxiliares'!$A$237,"CUSTEIO",IF(X184='Tabelas auxiliares'!$A$236,"INVESTIMENTO","ERRO - VERIFICAR"))))</f>
        <v>CUSTEIO</v>
      </c>
      <c r="Z184" s="64">
        <f t="shared" si="5"/>
        <v>37994.870000000003</v>
      </c>
      <c r="AC184" s="44">
        <v>37994.870000000003</v>
      </c>
      <c r="AD184" s="73" t="s">
        <v>935</v>
      </c>
      <c r="AE184" s="73" t="s">
        <v>176</v>
      </c>
      <c r="AF184" s="73" t="s">
        <v>135</v>
      </c>
      <c r="AG184" s="73" t="s">
        <v>178</v>
      </c>
      <c r="AH184" s="73" t="s">
        <v>208</v>
      </c>
      <c r="AI184" s="73" t="s">
        <v>179</v>
      </c>
      <c r="AJ184" s="73" t="s">
        <v>176</v>
      </c>
      <c r="AK184" s="73" t="s">
        <v>120</v>
      </c>
      <c r="AL184" s="73" t="s">
        <v>173</v>
      </c>
      <c r="AM184" s="73" t="s">
        <v>144</v>
      </c>
      <c r="AN184" s="73" t="s">
        <v>757</v>
      </c>
      <c r="AO184" s="73" t="s">
        <v>655</v>
      </c>
    </row>
    <row r="185" spans="1:41" x14ac:dyDescent="0.25">
      <c r="A185" t="s">
        <v>1111</v>
      </c>
      <c r="B185" t="s">
        <v>465</v>
      </c>
      <c r="C185" t="s">
        <v>1112</v>
      </c>
      <c r="D185" t="s">
        <v>75</v>
      </c>
      <c r="E185" t="s">
        <v>117</v>
      </c>
      <c r="F185" s="51" t="str">
        <f>IFERROR(VLOOKUP(D185,'Tabelas auxiliares'!$A$3:$B$61,2,FALSE),"")</f>
        <v>BIBLIOTECA</v>
      </c>
      <c r="G185" s="51" t="str">
        <f>IFERROR(VLOOKUP($B185,'Tabelas auxiliares'!$A$65:$C$102,2,FALSE),"")</f>
        <v>Acervo bibliográfico</v>
      </c>
      <c r="H185" s="51" t="str">
        <f>IFERROR(VLOOKUP($B185,'Tabelas auxiliares'!$A$65:$C$102,3,FALSE),"")</f>
        <v>LIVROS / ASSINATURA DE JORNAIS E REVISTAS / PERIÓDICOS / BASES ACADÊMICAS/ENCADERNAÇÃO E REENCADERNAÇÃO DE LIVROS DO ACERVO</v>
      </c>
      <c r="I185" t="s">
        <v>1981</v>
      </c>
      <c r="J185" t="s">
        <v>1982</v>
      </c>
      <c r="K185" t="s">
        <v>1983</v>
      </c>
      <c r="L185" t="s">
        <v>1043</v>
      </c>
      <c r="M185" t="s">
        <v>338</v>
      </c>
      <c r="N185" t="s">
        <v>177</v>
      </c>
      <c r="O185" t="s">
        <v>178</v>
      </c>
      <c r="P185" t="s">
        <v>288</v>
      </c>
      <c r="Q185" t="s">
        <v>179</v>
      </c>
      <c r="R185" t="s">
        <v>176</v>
      </c>
      <c r="S185" t="s">
        <v>120</v>
      </c>
      <c r="T185" t="s">
        <v>174</v>
      </c>
      <c r="U185" t="s">
        <v>119</v>
      </c>
      <c r="V185" t="s">
        <v>814</v>
      </c>
      <c r="W185" t="s">
        <v>701</v>
      </c>
      <c r="X185" s="51" t="str">
        <f t="shared" si="4"/>
        <v>3</v>
      </c>
      <c r="Y185" s="51" t="str">
        <f>IF(T185="","",IF(AND(T185&lt;&gt;'Tabelas auxiliares'!$B$236,T185&lt;&gt;'Tabelas auxiliares'!$B$237,T185&lt;&gt;'Tabelas auxiliares'!$C$236,T185&lt;&gt;'Tabelas auxiliares'!$C$237,T185&lt;&gt;'Tabelas auxiliares'!$D$236),"FOLHA DE PESSOAL",IF(X185='Tabelas auxiliares'!$A$237,"CUSTEIO",IF(X185='Tabelas auxiliares'!$A$236,"INVESTIMENTO","ERRO - VERIFICAR"))))</f>
        <v>CUSTEIO</v>
      </c>
      <c r="Z185" s="64">
        <f t="shared" si="5"/>
        <v>18194.28</v>
      </c>
      <c r="AA185" s="44">
        <v>12129.52</v>
      </c>
      <c r="AC185" s="44">
        <v>6064.76</v>
      </c>
      <c r="AD185" s="73" t="s">
        <v>935</v>
      </c>
      <c r="AE185" s="73" t="s">
        <v>176</v>
      </c>
      <c r="AF185" s="73" t="s">
        <v>135</v>
      </c>
      <c r="AG185" s="73" t="s">
        <v>178</v>
      </c>
      <c r="AH185" s="73" t="s">
        <v>208</v>
      </c>
      <c r="AI185" s="73" t="s">
        <v>179</v>
      </c>
      <c r="AJ185" s="73" t="s">
        <v>176</v>
      </c>
      <c r="AK185" s="73" t="s">
        <v>120</v>
      </c>
      <c r="AL185" s="73" t="s">
        <v>173</v>
      </c>
      <c r="AM185" s="73" t="s">
        <v>144</v>
      </c>
      <c r="AN185" s="73" t="s">
        <v>758</v>
      </c>
      <c r="AO185" s="73" t="s">
        <v>656</v>
      </c>
    </row>
    <row r="186" spans="1:41" x14ac:dyDescent="0.25">
      <c r="A186" t="s">
        <v>1111</v>
      </c>
      <c r="B186" t="s">
        <v>465</v>
      </c>
      <c r="C186" t="s">
        <v>1112</v>
      </c>
      <c r="D186" t="s">
        <v>75</v>
      </c>
      <c r="E186" t="s">
        <v>117</v>
      </c>
      <c r="F186" s="51" t="str">
        <f>IFERROR(VLOOKUP(D186,'Tabelas auxiliares'!$A$3:$B$61,2,FALSE),"")</f>
        <v>BIBLIOTECA</v>
      </c>
      <c r="G186" s="51" t="str">
        <f>IFERROR(VLOOKUP($B186,'Tabelas auxiliares'!$A$65:$C$102,2,FALSE),"")</f>
        <v>Acervo bibliográfico</v>
      </c>
      <c r="H186" s="51" t="str">
        <f>IFERROR(VLOOKUP($B186,'Tabelas auxiliares'!$A$65:$C$102,3,FALSE),"")</f>
        <v>LIVROS / ASSINATURA DE JORNAIS E REVISTAS / PERIÓDICOS / BASES ACADÊMICAS/ENCADERNAÇÃO E REENCADERNAÇÃO DE LIVROS DO ACERVO</v>
      </c>
      <c r="I186" t="s">
        <v>1984</v>
      </c>
      <c r="J186" t="s">
        <v>1985</v>
      </c>
      <c r="K186" t="s">
        <v>1986</v>
      </c>
      <c r="L186" t="s">
        <v>1987</v>
      </c>
      <c r="M186" t="s">
        <v>433</v>
      </c>
      <c r="N186" t="s">
        <v>177</v>
      </c>
      <c r="O186" t="s">
        <v>178</v>
      </c>
      <c r="P186" t="s">
        <v>288</v>
      </c>
      <c r="Q186" t="s">
        <v>179</v>
      </c>
      <c r="R186" t="s">
        <v>176</v>
      </c>
      <c r="S186" t="s">
        <v>120</v>
      </c>
      <c r="T186" t="s">
        <v>174</v>
      </c>
      <c r="U186" t="s">
        <v>119</v>
      </c>
      <c r="V186" t="s">
        <v>810</v>
      </c>
      <c r="W186" t="s">
        <v>697</v>
      </c>
      <c r="X186" s="51" t="str">
        <f t="shared" si="4"/>
        <v>3</v>
      </c>
      <c r="Y186" s="51" t="str">
        <f>IF(T186="","",IF(AND(T186&lt;&gt;'Tabelas auxiliares'!$B$236,T186&lt;&gt;'Tabelas auxiliares'!$B$237,T186&lt;&gt;'Tabelas auxiliares'!$C$236,T186&lt;&gt;'Tabelas auxiliares'!$C$237,T186&lt;&gt;'Tabelas auxiliares'!$D$236),"FOLHA DE PESSOAL",IF(X186='Tabelas auxiliares'!$A$237,"CUSTEIO",IF(X186='Tabelas auxiliares'!$A$236,"INVESTIMENTO","ERRO - VERIFICAR"))))</f>
        <v>CUSTEIO</v>
      </c>
      <c r="Z186" s="64">
        <f t="shared" si="5"/>
        <v>3550.5</v>
      </c>
      <c r="AA186" s="44">
        <v>3550.5</v>
      </c>
      <c r="AD186" s="73" t="s">
        <v>935</v>
      </c>
      <c r="AE186" s="73" t="s">
        <v>176</v>
      </c>
      <c r="AF186" s="73" t="s">
        <v>135</v>
      </c>
      <c r="AG186" s="73" t="s">
        <v>178</v>
      </c>
      <c r="AH186" s="73" t="s">
        <v>208</v>
      </c>
      <c r="AI186" s="73" t="s">
        <v>179</v>
      </c>
      <c r="AJ186" s="73" t="s">
        <v>176</v>
      </c>
      <c r="AK186" s="73" t="s">
        <v>120</v>
      </c>
      <c r="AL186" s="73" t="s">
        <v>173</v>
      </c>
      <c r="AM186" s="73" t="s">
        <v>144</v>
      </c>
      <c r="AN186" s="73" t="s">
        <v>759</v>
      </c>
      <c r="AO186" s="73" t="s">
        <v>657</v>
      </c>
    </row>
    <row r="187" spans="1:41" x14ac:dyDescent="0.25">
      <c r="A187" t="s">
        <v>1111</v>
      </c>
      <c r="B187" t="s">
        <v>465</v>
      </c>
      <c r="C187" t="s">
        <v>1112</v>
      </c>
      <c r="D187" t="s">
        <v>75</v>
      </c>
      <c r="E187" t="s">
        <v>117</v>
      </c>
      <c r="F187" s="51" t="str">
        <f>IFERROR(VLOOKUP(D187,'Tabelas auxiliares'!$A$3:$B$61,2,FALSE),"")</f>
        <v>BIBLIOTECA</v>
      </c>
      <c r="G187" s="51" t="str">
        <f>IFERROR(VLOOKUP($B187,'Tabelas auxiliares'!$A$65:$C$102,2,FALSE),"")</f>
        <v>Acervo bibliográfico</v>
      </c>
      <c r="H187" s="51" t="str">
        <f>IFERROR(VLOOKUP($B187,'Tabelas auxiliares'!$A$65:$C$102,3,FALSE),"")</f>
        <v>LIVROS / ASSINATURA DE JORNAIS E REVISTAS / PERIÓDICOS / BASES ACADÊMICAS/ENCADERNAÇÃO E REENCADERNAÇÃO DE LIVROS DO ACERVO</v>
      </c>
      <c r="I187" t="s">
        <v>1581</v>
      </c>
      <c r="J187" t="s">
        <v>1988</v>
      </c>
      <c r="K187" t="s">
        <v>1989</v>
      </c>
      <c r="L187" t="s">
        <v>1990</v>
      </c>
      <c r="M187" t="s">
        <v>1991</v>
      </c>
      <c r="N187" t="s">
        <v>177</v>
      </c>
      <c r="O187" t="s">
        <v>178</v>
      </c>
      <c r="P187" t="s">
        <v>288</v>
      </c>
      <c r="Q187" t="s">
        <v>179</v>
      </c>
      <c r="R187" t="s">
        <v>176</v>
      </c>
      <c r="S187" t="s">
        <v>120</v>
      </c>
      <c r="T187" t="s">
        <v>174</v>
      </c>
      <c r="U187" t="s">
        <v>119</v>
      </c>
      <c r="V187" t="s">
        <v>813</v>
      </c>
      <c r="W187" t="s">
        <v>700</v>
      </c>
      <c r="X187" s="51" t="str">
        <f t="shared" si="4"/>
        <v>3</v>
      </c>
      <c r="Y187" s="51" t="str">
        <f>IF(T187="","",IF(AND(T187&lt;&gt;'Tabelas auxiliares'!$B$236,T187&lt;&gt;'Tabelas auxiliares'!$B$237,T187&lt;&gt;'Tabelas auxiliares'!$C$236,T187&lt;&gt;'Tabelas auxiliares'!$C$237,T187&lt;&gt;'Tabelas auxiliares'!$D$236),"FOLHA DE PESSOAL",IF(X187='Tabelas auxiliares'!$A$237,"CUSTEIO",IF(X187='Tabelas auxiliares'!$A$236,"INVESTIMENTO","ERRO - VERIFICAR"))))</f>
        <v>CUSTEIO</v>
      </c>
      <c r="Z187" s="64">
        <f t="shared" si="5"/>
        <v>267343.96000000002</v>
      </c>
      <c r="AC187" s="44">
        <v>267343.96000000002</v>
      </c>
      <c r="AD187" s="73" t="s">
        <v>935</v>
      </c>
      <c r="AE187" s="73" t="s">
        <v>176</v>
      </c>
      <c r="AF187" s="73" t="s">
        <v>135</v>
      </c>
      <c r="AG187" s="73" t="s">
        <v>178</v>
      </c>
      <c r="AH187" s="73" t="s">
        <v>208</v>
      </c>
      <c r="AI187" s="73" t="s">
        <v>179</v>
      </c>
      <c r="AJ187" s="73" t="s">
        <v>176</v>
      </c>
      <c r="AK187" s="73" t="s">
        <v>120</v>
      </c>
      <c r="AL187" s="73" t="s">
        <v>173</v>
      </c>
      <c r="AM187" s="73" t="s">
        <v>144</v>
      </c>
      <c r="AN187" s="73" t="s">
        <v>760</v>
      </c>
      <c r="AO187" s="73" t="s">
        <v>658</v>
      </c>
    </row>
    <row r="188" spans="1:41" x14ac:dyDescent="0.25">
      <c r="A188" t="s">
        <v>1111</v>
      </c>
      <c r="B188" t="s">
        <v>465</v>
      </c>
      <c r="C188" t="s">
        <v>1112</v>
      </c>
      <c r="D188" t="s">
        <v>75</v>
      </c>
      <c r="E188" t="s">
        <v>117</v>
      </c>
      <c r="F188" s="51" t="str">
        <f>IFERROR(VLOOKUP(D188,'Tabelas auxiliares'!$A$3:$B$61,2,FALSE),"")</f>
        <v>BIBLIOTECA</v>
      </c>
      <c r="G188" s="51" t="str">
        <f>IFERROR(VLOOKUP($B188,'Tabelas auxiliares'!$A$65:$C$102,2,FALSE),"")</f>
        <v>Acervo bibliográfico</v>
      </c>
      <c r="H188" s="51" t="str">
        <f>IFERROR(VLOOKUP($B188,'Tabelas auxiliares'!$A$65:$C$102,3,FALSE),"")</f>
        <v>LIVROS / ASSINATURA DE JORNAIS E REVISTAS / PERIÓDICOS / BASES ACADÊMICAS/ENCADERNAÇÃO E REENCADERNAÇÃO DE LIVROS DO ACERVO</v>
      </c>
      <c r="I188" t="s">
        <v>1657</v>
      </c>
      <c r="J188" t="s">
        <v>1992</v>
      </c>
      <c r="K188" t="s">
        <v>1993</v>
      </c>
      <c r="L188" t="s">
        <v>1994</v>
      </c>
      <c r="M188" t="s">
        <v>1995</v>
      </c>
      <c r="N188" t="s">
        <v>177</v>
      </c>
      <c r="O188" t="s">
        <v>178</v>
      </c>
      <c r="P188" t="s">
        <v>288</v>
      </c>
      <c r="Q188" t="s">
        <v>179</v>
      </c>
      <c r="R188" t="s">
        <v>176</v>
      </c>
      <c r="S188" t="s">
        <v>1150</v>
      </c>
      <c r="T188" t="s">
        <v>174</v>
      </c>
      <c r="U188" t="s">
        <v>119</v>
      </c>
      <c r="V188" t="s">
        <v>813</v>
      </c>
      <c r="W188" t="s">
        <v>700</v>
      </c>
      <c r="X188" s="51" t="str">
        <f t="shared" si="4"/>
        <v>3</v>
      </c>
      <c r="Y188" s="51" t="str">
        <f>IF(T188="","",IF(AND(T188&lt;&gt;'Tabelas auxiliares'!$B$236,T188&lt;&gt;'Tabelas auxiliares'!$B$237,T188&lt;&gt;'Tabelas auxiliares'!$C$236,T188&lt;&gt;'Tabelas auxiliares'!$C$237,T188&lt;&gt;'Tabelas auxiliares'!$D$236),"FOLHA DE PESSOAL",IF(X188='Tabelas auxiliares'!$A$237,"CUSTEIO",IF(X188='Tabelas auxiliares'!$A$236,"INVESTIMENTO","ERRO - VERIFICAR"))))</f>
        <v>CUSTEIO</v>
      </c>
      <c r="Z188" s="64">
        <f t="shared" si="5"/>
        <v>4995.74</v>
      </c>
      <c r="AC188" s="44">
        <v>4995.74</v>
      </c>
      <c r="AD188" s="73" t="s">
        <v>935</v>
      </c>
      <c r="AE188" s="73" t="s">
        <v>176</v>
      </c>
      <c r="AF188" s="73" t="s">
        <v>135</v>
      </c>
      <c r="AG188" s="73" t="s">
        <v>178</v>
      </c>
      <c r="AH188" s="73" t="s">
        <v>208</v>
      </c>
      <c r="AI188" s="73" t="s">
        <v>179</v>
      </c>
      <c r="AJ188" s="73" t="s">
        <v>176</v>
      </c>
      <c r="AK188" s="73" t="s">
        <v>120</v>
      </c>
      <c r="AL188" s="73" t="s">
        <v>173</v>
      </c>
      <c r="AM188" s="73" t="s">
        <v>144</v>
      </c>
      <c r="AN188" s="73" t="s">
        <v>761</v>
      </c>
      <c r="AO188" s="73" t="s">
        <v>659</v>
      </c>
    </row>
    <row r="189" spans="1:41" x14ac:dyDescent="0.25">
      <c r="A189" t="s">
        <v>1111</v>
      </c>
      <c r="B189" t="s">
        <v>465</v>
      </c>
      <c r="C189" t="s">
        <v>1112</v>
      </c>
      <c r="D189" t="s">
        <v>75</v>
      </c>
      <c r="E189" t="s">
        <v>117</v>
      </c>
      <c r="F189" s="51" t="str">
        <f>IFERROR(VLOOKUP(D189,'Tabelas auxiliares'!$A$3:$B$61,2,FALSE),"")</f>
        <v>BIBLIOTECA</v>
      </c>
      <c r="G189" s="51" t="str">
        <f>IFERROR(VLOOKUP($B189,'Tabelas auxiliares'!$A$65:$C$102,2,FALSE),"")</f>
        <v>Acervo bibliográfico</v>
      </c>
      <c r="H189" s="51" t="str">
        <f>IFERROR(VLOOKUP($B189,'Tabelas auxiliares'!$A$65:$C$102,3,FALSE),"")</f>
        <v>LIVROS / ASSINATURA DE JORNAIS E REVISTAS / PERIÓDICOS / BASES ACADÊMICAS/ENCADERNAÇÃO E REENCADERNAÇÃO DE LIVROS DO ACERVO</v>
      </c>
      <c r="I189" t="s">
        <v>1273</v>
      </c>
      <c r="J189" t="s">
        <v>1996</v>
      </c>
      <c r="K189" t="s">
        <v>1997</v>
      </c>
      <c r="L189" t="s">
        <v>1998</v>
      </c>
      <c r="M189" t="s">
        <v>1999</v>
      </c>
      <c r="N189" t="s">
        <v>177</v>
      </c>
      <c r="O189" t="s">
        <v>178</v>
      </c>
      <c r="P189" t="s">
        <v>288</v>
      </c>
      <c r="Q189" t="s">
        <v>179</v>
      </c>
      <c r="R189" t="s">
        <v>176</v>
      </c>
      <c r="S189" t="s">
        <v>120</v>
      </c>
      <c r="T189" t="s">
        <v>174</v>
      </c>
      <c r="U189" t="s">
        <v>119</v>
      </c>
      <c r="V189" t="s">
        <v>815</v>
      </c>
      <c r="W189" t="s">
        <v>702</v>
      </c>
      <c r="X189" s="51" t="str">
        <f t="shared" si="4"/>
        <v>3</v>
      </c>
      <c r="Y189" s="51" t="str">
        <f>IF(T189="","",IF(AND(T189&lt;&gt;'Tabelas auxiliares'!$B$236,T189&lt;&gt;'Tabelas auxiliares'!$B$237,T189&lt;&gt;'Tabelas auxiliares'!$C$236,T189&lt;&gt;'Tabelas auxiliares'!$C$237,T189&lt;&gt;'Tabelas auxiliares'!$D$236),"FOLHA DE PESSOAL",IF(X189='Tabelas auxiliares'!$A$237,"CUSTEIO",IF(X189='Tabelas auxiliares'!$A$236,"INVESTIMENTO","ERRO - VERIFICAR"))))</f>
        <v>CUSTEIO</v>
      </c>
      <c r="Z189" s="64">
        <f t="shared" si="5"/>
        <v>4648</v>
      </c>
      <c r="AA189" s="44">
        <v>4648</v>
      </c>
      <c r="AD189" s="73" t="s">
        <v>935</v>
      </c>
      <c r="AE189" s="73" t="s">
        <v>176</v>
      </c>
      <c r="AF189" s="73" t="s">
        <v>135</v>
      </c>
      <c r="AG189" s="73" t="s">
        <v>178</v>
      </c>
      <c r="AH189" s="73" t="s">
        <v>208</v>
      </c>
      <c r="AI189" s="73" t="s">
        <v>179</v>
      </c>
      <c r="AJ189" s="73" t="s">
        <v>176</v>
      </c>
      <c r="AK189" s="73" t="s">
        <v>120</v>
      </c>
      <c r="AL189" s="73" t="s">
        <v>173</v>
      </c>
      <c r="AM189" s="73" t="s">
        <v>144</v>
      </c>
      <c r="AN189" s="73" t="s">
        <v>762</v>
      </c>
      <c r="AO189" s="73" t="s">
        <v>928</v>
      </c>
    </row>
    <row r="190" spans="1:41" x14ac:dyDescent="0.25">
      <c r="A190" t="s">
        <v>1111</v>
      </c>
      <c r="B190" t="s">
        <v>468</v>
      </c>
      <c r="C190" t="s">
        <v>1112</v>
      </c>
      <c r="D190" t="s">
        <v>86</v>
      </c>
      <c r="E190" t="s">
        <v>117</v>
      </c>
      <c r="F190" s="51" t="str">
        <f>IFERROR(VLOOKUP(D190,'Tabelas auxiliares'!$A$3:$B$61,2,FALSE),"")</f>
        <v>SUGEPE - CAPACITAÇÃO</v>
      </c>
      <c r="G190" s="51" t="str">
        <f>IFERROR(VLOOKUP($B190,'Tabelas auxiliares'!$A$65:$C$102,2,FALSE),"")</f>
        <v>Capacitação de servidores</v>
      </c>
      <c r="H190" s="51" t="str">
        <f>IFERROR(VLOOKUP($B190,'Tabelas auxiliares'!$A$65:$C$102,3,FALSE),"")</f>
        <v>CURSO EXTERNO / INSCRICOES PARA CURSO / CURSOS IN COMPANY</v>
      </c>
      <c r="I190" t="s">
        <v>1346</v>
      </c>
      <c r="J190" t="s">
        <v>2000</v>
      </c>
      <c r="K190" t="s">
        <v>2001</v>
      </c>
      <c r="L190" t="s">
        <v>911</v>
      </c>
      <c r="M190" t="s">
        <v>912</v>
      </c>
      <c r="N190" t="s">
        <v>339</v>
      </c>
      <c r="O190" t="s">
        <v>178</v>
      </c>
      <c r="P190" t="s">
        <v>340</v>
      </c>
      <c r="Q190" t="s">
        <v>179</v>
      </c>
      <c r="R190" t="s">
        <v>176</v>
      </c>
      <c r="S190" t="s">
        <v>120</v>
      </c>
      <c r="T190" t="s">
        <v>174</v>
      </c>
      <c r="U190" t="s">
        <v>816</v>
      </c>
      <c r="V190" t="s">
        <v>727</v>
      </c>
      <c r="W190" t="s">
        <v>637</v>
      </c>
      <c r="X190" s="51" t="str">
        <f t="shared" si="4"/>
        <v>3</v>
      </c>
      <c r="Y190" s="51" t="str">
        <f>IF(T190="","",IF(AND(T190&lt;&gt;'Tabelas auxiliares'!$B$236,T190&lt;&gt;'Tabelas auxiliares'!$B$237,T190&lt;&gt;'Tabelas auxiliares'!$C$236,T190&lt;&gt;'Tabelas auxiliares'!$C$237,T190&lt;&gt;'Tabelas auxiliares'!$D$236),"FOLHA DE PESSOAL",IF(X190='Tabelas auxiliares'!$A$237,"CUSTEIO",IF(X190='Tabelas auxiliares'!$A$236,"INVESTIMENTO","ERRO - VERIFICAR"))))</f>
        <v>CUSTEIO</v>
      </c>
      <c r="Z190" s="64">
        <f t="shared" si="5"/>
        <v>25290</v>
      </c>
      <c r="AC190" s="44">
        <v>25290</v>
      </c>
      <c r="AD190" s="73" t="s">
        <v>935</v>
      </c>
      <c r="AE190" s="73" t="s">
        <v>176</v>
      </c>
      <c r="AF190" s="73" t="s">
        <v>135</v>
      </c>
      <c r="AG190" s="73" t="s">
        <v>178</v>
      </c>
      <c r="AH190" s="73" t="s">
        <v>208</v>
      </c>
      <c r="AI190" s="73" t="s">
        <v>179</v>
      </c>
      <c r="AJ190" s="73" t="s">
        <v>176</v>
      </c>
      <c r="AK190" s="73" t="s">
        <v>120</v>
      </c>
      <c r="AL190" s="73" t="s">
        <v>173</v>
      </c>
      <c r="AM190" s="73" t="s">
        <v>144</v>
      </c>
      <c r="AN190" s="73" t="s">
        <v>763</v>
      </c>
      <c r="AO190" s="73" t="s">
        <v>660</v>
      </c>
    </row>
    <row r="191" spans="1:41" x14ac:dyDescent="0.25">
      <c r="A191" t="s">
        <v>1111</v>
      </c>
      <c r="B191" t="s">
        <v>468</v>
      </c>
      <c r="C191" t="s">
        <v>1112</v>
      </c>
      <c r="D191" t="s">
        <v>86</v>
      </c>
      <c r="E191" t="s">
        <v>117</v>
      </c>
      <c r="F191" s="51" t="str">
        <f>IFERROR(VLOOKUP(D191,'Tabelas auxiliares'!$A$3:$B$61,2,FALSE),"")</f>
        <v>SUGEPE - CAPACITAÇÃO</v>
      </c>
      <c r="G191" s="51" t="str">
        <f>IFERROR(VLOOKUP($B191,'Tabelas auxiliares'!$A$65:$C$102,2,FALSE),"")</f>
        <v>Capacitação de servidores</v>
      </c>
      <c r="H191" s="51" t="str">
        <f>IFERROR(VLOOKUP($B191,'Tabelas auxiliares'!$A$65:$C$102,3,FALSE),"")</f>
        <v>CURSO EXTERNO / INSCRICOES PARA CURSO / CURSOS IN COMPANY</v>
      </c>
      <c r="I191" t="s">
        <v>1797</v>
      </c>
      <c r="J191" t="s">
        <v>2002</v>
      </c>
      <c r="K191" t="s">
        <v>2003</v>
      </c>
      <c r="L191" t="s">
        <v>870</v>
      </c>
      <c r="M191" t="s">
        <v>1012</v>
      </c>
      <c r="N191" t="s">
        <v>339</v>
      </c>
      <c r="O191" t="s">
        <v>178</v>
      </c>
      <c r="P191" t="s">
        <v>340</v>
      </c>
      <c r="Q191" t="s">
        <v>179</v>
      </c>
      <c r="R191" t="s">
        <v>176</v>
      </c>
      <c r="S191" t="s">
        <v>120</v>
      </c>
      <c r="T191" t="s">
        <v>174</v>
      </c>
      <c r="U191" t="s">
        <v>816</v>
      </c>
      <c r="V191" t="s">
        <v>727</v>
      </c>
      <c r="W191" t="s">
        <v>637</v>
      </c>
      <c r="X191" s="51" t="str">
        <f t="shared" si="4"/>
        <v>3</v>
      </c>
      <c r="Y191" s="51" t="str">
        <f>IF(T191="","",IF(AND(T191&lt;&gt;'Tabelas auxiliares'!$B$236,T191&lt;&gt;'Tabelas auxiliares'!$B$237,T191&lt;&gt;'Tabelas auxiliares'!$C$236,T191&lt;&gt;'Tabelas auxiliares'!$C$237,T191&lt;&gt;'Tabelas auxiliares'!$D$236),"FOLHA DE PESSOAL",IF(X191='Tabelas auxiliares'!$A$237,"CUSTEIO",IF(X191='Tabelas auxiliares'!$A$236,"INVESTIMENTO","ERRO - VERIFICAR"))))</f>
        <v>CUSTEIO</v>
      </c>
      <c r="Z191" s="64">
        <f t="shared" si="5"/>
        <v>3390</v>
      </c>
      <c r="AC191" s="44">
        <v>3390</v>
      </c>
      <c r="AD191" s="73" t="s">
        <v>935</v>
      </c>
      <c r="AE191" s="73" t="s">
        <v>176</v>
      </c>
      <c r="AF191" s="73" t="s">
        <v>135</v>
      </c>
      <c r="AG191" s="73" t="s">
        <v>178</v>
      </c>
      <c r="AH191" s="73" t="s">
        <v>208</v>
      </c>
      <c r="AI191" s="73" t="s">
        <v>179</v>
      </c>
      <c r="AJ191" s="73" t="s">
        <v>176</v>
      </c>
      <c r="AK191" s="73" t="s">
        <v>120</v>
      </c>
      <c r="AL191" s="73" t="s">
        <v>173</v>
      </c>
      <c r="AM191" s="73" t="s">
        <v>144</v>
      </c>
      <c r="AN191" s="73" t="s">
        <v>764</v>
      </c>
      <c r="AO191" s="73" t="s">
        <v>929</v>
      </c>
    </row>
    <row r="192" spans="1:41" x14ac:dyDescent="0.25">
      <c r="A192" t="s">
        <v>1111</v>
      </c>
      <c r="B192" t="s">
        <v>468</v>
      </c>
      <c r="C192" t="s">
        <v>1112</v>
      </c>
      <c r="D192" t="s">
        <v>86</v>
      </c>
      <c r="E192" t="s">
        <v>117</v>
      </c>
      <c r="F192" s="51" t="str">
        <f>IFERROR(VLOOKUP(D192,'Tabelas auxiliares'!$A$3:$B$61,2,FALSE),"")</f>
        <v>SUGEPE - CAPACITAÇÃO</v>
      </c>
      <c r="G192" s="51" t="str">
        <f>IFERROR(VLOOKUP($B192,'Tabelas auxiliares'!$A$65:$C$102,2,FALSE),"")</f>
        <v>Capacitação de servidores</v>
      </c>
      <c r="H192" s="51" t="str">
        <f>IFERROR(VLOOKUP($B192,'Tabelas auxiliares'!$A$65:$C$102,3,FALSE),"")</f>
        <v>CURSO EXTERNO / INSCRICOES PARA CURSO / CURSOS IN COMPANY</v>
      </c>
      <c r="I192" t="s">
        <v>2004</v>
      </c>
      <c r="J192" t="s">
        <v>2005</v>
      </c>
      <c r="K192" t="s">
        <v>2006</v>
      </c>
      <c r="L192" t="s">
        <v>2007</v>
      </c>
      <c r="M192" t="s">
        <v>2008</v>
      </c>
      <c r="N192" t="s">
        <v>339</v>
      </c>
      <c r="O192" t="s">
        <v>178</v>
      </c>
      <c r="P192" t="s">
        <v>340</v>
      </c>
      <c r="Q192" t="s">
        <v>179</v>
      </c>
      <c r="R192" t="s">
        <v>176</v>
      </c>
      <c r="S192" t="s">
        <v>120</v>
      </c>
      <c r="T192" t="s">
        <v>174</v>
      </c>
      <c r="U192" t="s">
        <v>816</v>
      </c>
      <c r="V192" t="s">
        <v>727</v>
      </c>
      <c r="W192" t="s">
        <v>637</v>
      </c>
      <c r="X192" s="51" t="str">
        <f t="shared" si="4"/>
        <v>3</v>
      </c>
      <c r="Y192" s="51" t="str">
        <f>IF(T192="","",IF(AND(T192&lt;&gt;'Tabelas auxiliares'!$B$236,T192&lt;&gt;'Tabelas auxiliares'!$B$237,T192&lt;&gt;'Tabelas auxiliares'!$C$236,T192&lt;&gt;'Tabelas auxiliares'!$C$237,T192&lt;&gt;'Tabelas auxiliares'!$D$236),"FOLHA DE PESSOAL",IF(X192='Tabelas auxiliares'!$A$237,"CUSTEIO",IF(X192='Tabelas auxiliares'!$A$236,"INVESTIMENTO","ERRO - VERIFICAR"))))</f>
        <v>CUSTEIO</v>
      </c>
      <c r="Z192" s="64">
        <f t="shared" si="5"/>
        <v>3894</v>
      </c>
      <c r="AC192" s="44">
        <v>3894</v>
      </c>
      <c r="AD192" s="73" t="s">
        <v>935</v>
      </c>
      <c r="AE192" s="73" t="s">
        <v>1047</v>
      </c>
      <c r="AF192" s="73" t="s">
        <v>135</v>
      </c>
      <c r="AG192" s="73" t="s">
        <v>178</v>
      </c>
      <c r="AH192" s="73" t="s">
        <v>208</v>
      </c>
      <c r="AI192" s="73" t="s">
        <v>179</v>
      </c>
      <c r="AJ192" s="73" t="s">
        <v>176</v>
      </c>
      <c r="AK192" s="73" t="s">
        <v>120</v>
      </c>
      <c r="AL192" s="73" t="s">
        <v>173</v>
      </c>
      <c r="AM192" s="73" t="s">
        <v>144</v>
      </c>
      <c r="AN192" s="73" t="s">
        <v>765</v>
      </c>
      <c r="AO192" s="73" t="s">
        <v>930</v>
      </c>
    </row>
    <row r="193" spans="1:41" x14ac:dyDescent="0.25">
      <c r="A193" t="s">
        <v>1111</v>
      </c>
      <c r="B193" t="s">
        <v>468</v>
      </c>
      <c r="C193" t="s">
        <v>1112</v>
      </c>
      <c r="D193" t="s">
        <v>86</v>
      </c>
      <c r="E193" t="s">
        <v>117</v>
      </c>
      <c r="F193" s="51" t="str">
        <f>IFERROR(VLOOKUP(D193,'Tabelas auxiliares'!$A$3:$B$61,2,FALSE),"")</f>
        <v>SUGEPE - CAPACITAÇÃO</v>
      </c>
      <c r="G193" s="51" t="str">
        <f>IFERROR(VLOOKUP($B193,'Tabelas auxiliares'!$A$65:$C$102,2,FALSE),"")</f>
        <v>Capacitação de servidores</v>
      </c>
      <c r="H193" s="51" t="str">
        <f>IFERROR(VLOOKUP($B193,'Tabelas auxiliares'!$A$65:$C$102,3,FALSE),"")</f>
        <v>CURSO EXTERNO / INSCRICOES PARA CURSO / CURSOS IN COMPANY</v>
      </c>
      <c r="I193" t="s">
        <v>1370</v>
      </c>
      <c r="J193" t="s">
        <v>2009</v>
      </c>
      <c r="K193" t="s">
        <v>2010</v>
      </c>
      <c r="L193" t="s">
        <v>2011</v>
      </c>
      <c r="M193" t="s">
        <v>2012</v>
      </c>
      <c r="N193" t="s">
        <v>339</v>
      </c>
      <c r="O193" t="s">
        <v>178</v>
      </c>
      <c r="P193" t="s">
        <v>340</v>
      </c>
      <c r="Q193" t="s">
        <v>179</v>
      </c>
      <c r="R193" t="s">
        <v>176</v>
      </c>
      <c r="S193" t="s">
        <v>120</v>
      </c>
      <c r="T193" t="s">
        <v>174</v>
      </c>
      <c r="U193" t="s">
        <v>816</v>
      </c>
      <c r="V193" t="s">
        <v>727</v>
      </c>
      <c r="W193" t="s">
        <v>637</v>
      </c>
      <c r="X193" s="51" t="str">
        <f t="shared" si="4"/>
        <v>3</v>
      </c>
      <c r="Y193" s="51" t="str">
        <f>IF(T193="","",IF(AND(T193&lt;&gt;'Tabelas auxiliares'!$B$236,T193&lt;&gt;'Tabelas auxiliares'!$B$237,T193&lt;&gt;'Tabelas auxiliares'!$C$236,T193&lt;&gt;'Tabelas auxiliares'!$C$237,T193&lt;&gt;'Tabelas auxiliares'!$D$236),"FOLHA DE PESSOAL",IF(X193='Tabelas auxiliares'!$A$237,"CUSTEIO",IF(X193='Tabelas auxiliares'!$A$236,"INVESTIMENTO","ERRO - VERIFICAR"))))</f>
        <v>CUSTEIO</v>
      </c>
      <c r="Z193" s="64">
        <f t="shared" si="5"/>
        <v>2100</v>
      </c>
      <c r="AC193" s="44">
        <v>2100</v>
      </c>
      <c r="AD193" s="73" t="s">
        <v>935</v>
      </c>
      <c r="AE193" s="73" t="s">
        <v>931</v>
      </c>
      <c r="AF193" s="73" t="s">
        <v>134</v>
      </c>
      <c r="AG193" s="73" t="s">
        <v>178</v>
      </c>
      <c r="AH193" s="73" t="s">
        <v>213</v>
      </c>
      <c r="AI193" s="73" t="s">
        <v>179</v>
      </c>
      <c r="AJ193" s="73" t="s">
        <v>176</v>
      </c>
      <c r="AK193" s="73" t="s">
        <v>120</v>
      </c>
      <c r="AL193" s="73" t="s">
        <v>172</v>
      </c>
      <c r="AM193" s="73" t="s">
        <v>122</v>
      </c>
      <c r="AN193" s="73" t="s">
        <v>740</v>
      </c>
      <c r="AO193" s="73" t="s">
        <v>647</v>
      </c>
    </row>
    <row r="194" spans="1:41" x14ac:dyDescent="0.25">
      <c r="A194" t="s">
        <v>1111</v>
      </c>
      <c r="B194" t="s">
        <v>468</v>
      </c>
      <c r="C194" t="s">
        <v>1112</v>
      </c>
      <c r="D194" t="s">
        <v>86</v>
      </c>
      <c r="E194" t="s">
        <v>117</v>
      </c>
      <c r="F194" s="51" t="str">
        <f>IFERROR(VLOOKUP(D194,'Tabelas auxiliares'!$A$3:$B$61,2,FALSE),"")</f>
        <v>SUGEPE - CAPACITAÇÃO</v>
      </c>
      <c r="G194" s="51" t="str">
        <f>IFERROR(VLOOKUP($B194,'Tabelas auxiliares'!$A$65:$C$102,2,FALSE),"")</f>
        <v>Capacitação de servidores</v>
      </c>
      <c r="H194" s="51" t="str">
        <f>IFERROR(VLOOKUP($B194,'Tabelas auxiliares'!$A$65:$C$102,3,FALSE),"")</f>
        <v>CURSO EXTERNO / INSCRICOES PARA CURSO / CURSOS IN COMPANY</v>
      </c>
      <c r="I194" t="s">
        <v>1661</v>
      </c>
      <c r="J194" t="s">
        <v>2013</v>
      </c>
      <c r="K194" t="s">
        <v>2014</v>
      </c>
      <c r="L194" t="s">
        <v>2015</v>
      </c>
      <c r="M194" t="s">
        <v>2016</v>
      </c>
      <c r="N194" t="s">
        <v>339</v>
      </c>
      <c r="O194" t="s">
        <v>178</v>
      </c>
      <c r="P194" t="s">
        <v>340</v>
      </c>
      <c r="Q194" t="s">
        <v>179</v>
      </c>
      <c r="R194" t="s">
        <v>176</v>
      </c>
      <c r="S194" t="s">
        <v>120</v>
      </c>
      <c r="T194" t="s">
        <v>174</v>
      </c>
      <c r="U194" t="s">
        <v>816</v>
      </c>
      <c r="V194" t="s">
        <v>727</v>
      </c>
      <c r="W194" t="s">
        <v>637</v>
      </c>
      <c r="X194" s="51" t="str">
        <f t="shared" si="4"/>
        <v>3</v>
      </c>
      <c r="Y194" s="51" t="str">
        <f>IF(T194="","",IF(AND(T194&lt;&gt;'Tabelas auxiliares'!$B$236,T194&lt;&gt;'Tabelas auxiliares'!$B$237,T194&lt;&gt;'Tabelas auxiliares'!$C$236,T194&lt;&gt;'Tabelas auxiliares'!$C$237,T194&lt;&gt;'Tabelas auxiliares'!$D$236),"FOLHA DE PESSOAL",IF(X194='Tabelas auxiliares'!$A$237,"CUSTEIO",IF(X194='Tabelas auxiliares'!$A$236,"INVESTIMENTO","ERRO - VERIFICAR"))))</f>
        <v>CUSTEIO</v>
      </c>
      <c r="Z194" s="64">
        <f t="shared" si="5"/>
        <v>3890</v>
      </c>
      <c r="AA194" s="44">
        <v>3890</v>
      </c>
      <c r="AD194" s="73" t="s">
        <v>935</v>
      </c>
      <c r="AE194" s="73" t="s">
        <v>217</v>
      </c>
      <c r="AF194" s="73" t="s">
        <v>177</v>
      </c>
      <c r="AG194" s="73" t="s">
        <v>178</v>
      </c>
      <c r="AH194" s="73" t="s">
        <v>288</v>
      </c>
      <c r="AI194" s="73" t="s">
        <v>179</v>
      </c>
      <c r="AJ194" s="73" t="s">
        <v>176</v>
      </c>
      <c r="AK194" s="73" t="s">
        <v>120</v>
      </c>
      <c r="AL194" s="73" t="s">
        <v>174</v>
      </c>
      <c r="AM194" s="73" t="s">
        <v>119</v>
      </c>
      <c r="AN194" s="73" t="s">
        <v>766</v>
      </c>
      <c r="AO194" s="73" t="s">
        <v>932</v>
      </c>
    </row>
    <row r="195" spans="1:41" x14ac:dyDescent="0.25">
      <c r="A195" t="s">
        <v>1111</v>
      </c>
      <c r="B195" t="s">
        <v>468</v>
      </c>
      <c r="C195" t="s">
        <v>1112</v>
      </c>
      <c r="D195" t="s">
        <v>86</v>
      </c>
      <c r="E195" t="s">
        <v>117</v>
      </c>
      <c r="F195" s="51" t="str">
        <f>IFERROR(VLOOKUP(D195,'Tabelas auxiliares'!$A$3:$B$61,2,FALSE),"")</f>
        <v>SUGEPE - CAPACITAÇÃO</v>
      </c>
      <c r="G195" s="51" t="str">
        <f>IFERROR(VLOOKUP($B195,'Tabelas auxiliares'!$A$65:$C$102,2,FALSE),"")</f>
        <v>Capacitação de servidores</v>
      </c>
      <c r="H195" s="51" t="str">
        <f>IFERROR(VLOOKUP($B195,'Tabelas auxiliares'!$A$65:$C$102,3,FALSE),"")</f>
        <v>CURSO EXTERNO / INSCRICOES PARA CURSO / CURSOS IN COMPANY</v>
      </c>
      <c r="I195" t="s">
        <v>1311</v>
      </c>
      <c r="J195" t="s">
        <v>2017</v>
      </c>
      <c r="K195" t="s">
        <v>2018</v>
      </c>
      <c r="L195" t="s">
        <v>2019</v>
      </c>
      <c r="M195" t="s">
        <v>2020</v>
      </c>
      <c r="N195" t="s">
        <v>339</v>
      </c>
      <c r="O195" t="s">
        <v>178</v>
      </c>
      <c r="P195" t="s">
        <v>340</v>
      </c>
      <c r="Q195" t="s">
        <v>179</v>
      </c>
      <c r="R195" t="s">
        <v>176</v>
      </c>
      <c r="S195" t="s">
        <v>120</v>
      </c>
      <c r="T195" t="s">
        <v>174</v>
      </c>
      <c r="U195" t="s">
        <v>816</v>
      </c>
      <c r="V195" t="s">
        <v>727</v>
      </c>
      <c r="W195" t="s">
        <v>637</v>
      </c>
      <c r="X195" s="51" t="str">
        <f t="shared" si="4"/>
        <v>3</v>
      </c>
      <c r="Y195" s="51" t="str">
        <f>IF(T195="","",IF(AND(T195&lt;&gt;'Tabelas auxiliares'!$B$236,T195&lt;&gt;'Tabelas auxiliares'!$B$237,T195&lt;&gt;'Tabelas auxiliares'!$C$236,T195&lt;&gt;'Tabelas auxiliares'!$C$237,T195&lt;&gt;'Tabelas auxiliares'!$D$236),"FOLHA DE PESSOAL",IF(X195='Tabelas auxiliares'!$A$237,"CUSTEIO",IF(X195='Tabelas auxiliares'!$A$236,"INVESTIMENTO","ERRO - VERIFICAR"))))</f>
        <v>CUSTEIO</v>
      </c>
      <c r="Z195" s="64">
        <f t="shared" si="5"/>
        <v>1500</v>
      </c>
      <c r="AA195" s="44">
        <v>1500</v>
      </c>
      <c r="AD195" s="73" t="s">
        <v>342</v>
      </c>
      <c r="AE195" s="73" t="s">
        <v>190</v>
      </c>
      <c r="AF195" s="73" t="s">
        <v>134</v>
      </c>
      <c r="AG195" s="73" t="s">
        <v>178</v>
      </c>
      <c r="AH195" s="73" t="s">
        <v>213</v>
      </c>
      <c r="AI195" s="73" t="s">
        <v>179</v>
      </c>
      <c r="AJ195" s="73" t="s">
        <v>176</v>
      </c>
      <c r="AK195" s="73" t="s">
        <v>120</v>
      </c>
      <c r="AL195" s="73" t="s">
        <v>172</v>
      </c>
      <c r="AM195" s="73" t="s">
        <v>122</v>
      </c>
      <c r="AN195" s="73" t="s">
        <v>740</v>
      </c>
      <c r="AO195" s="73" t="s">
        <v>647</v>
      </c>
    </row>
    <row r="196" spans="1:41" x14ac:dyDescent="0.25">
      <c r="A196" t="s">
        <v>1111</v>
      </c>
      <c r="B196" t="s">
        <v>468</v>
      </c>
      <c r="C196" t="s">
        <v>1112</v>
      </c>
      <c r="D196" t="s">
        <v>86</v>
      </c>
      <c r="E196" t="s">
        <v>117</v>
      </c>
      <c r="F196" s="51" t="str">
        <f>IFERROR(VLOOKUP(D196,'Tabelas auxiliares'!$A$3:$B$61,2,FALSE),"")</f>
        <v>SUGEPE - CAPACITAÇÃO</v>
      </c>
      <c r="G196" s="51" t="str">
        <f>IFERROR(VLOOKUP($B196,'Tabelas auxiliares'!$A$65:$C$102,2,FALSE),"")</f>
        <v>Capacitação de servidores</v>
      </c>
      <c r="H196" s="51" t="str">
        <f>IFERROR(VLOOKUP($B196,'Tabelas auxiliares'!$A$65:$C$102,3,FALSE),"")</f>
        <v>CURSO EXTERNO / INSCRICOES PARA CURSO / CURSOS IN COMPANY</v>
      </c>
      <c r="I196" t="s">
        <v>1311</v>
      </c>
      <c r="J196" t="s">
        <v>1243</v>
      </c>
      <c r="K196" t="s">
        <v>2021</v>
      </c>
      <c r="L196" t="s">
        <v>2022</v>
      </c>
      <c r="M196" t="s">
        <v>2023</v>
      </c>
      <c r="N196" t="s">
        <v>339</v>
      </c>
      <c r="O196" t="s">
        <v>178</v>
      </c>
      <c r="P196" t="s">
        <v>340</v>
      </c>
      <c r="Q196" t="s">
        <v>179</v>
      </c>
      <c r="R196" t="s">
        <v>176</v>
      </c>
      <c r="S196" t="s">
        <v>120</v>
      </c>
      <c r="T196" t="s">
        <v>174</v>
      </c>
      <c r="U196" t="s">
        <v>816</v>
      </c>
      <c r="V196" t="s">
        <v>727</v>
      </c>
      <c r="W196" t="s">
        <v>637</v>
      </c>
      <c r="X196" s="51" t="str">
        <f t="shared" ref="X196:X259" si="6">LEFT(V196,1)</f>
        <v>3</v>
      </c>
      <c r="Y196" s="51" t="str">
        <f>IF(T196="","",IF(AND(T196&lt;&gt;'Tabelas auxiliares'!$B$236,T196&lt;&gt;'Tabelas auxiliares'!$B$237,T196&lt;&gt;'Tabelas auxiliares'!$C$236,T196&lt;&gt;'Tabelas auxiliares'!$C$237,T196&lt;&gt;'Tabelas auxiliares'!$D$236),"FOLHA DE PESSOAL",IF(X196='Tabelas auxiliares'!$A$237,"CUSTEIO",IF(X196='Tabelas auxiliares'!$A$236,"INVESTIMENTO","ERRO - VERIFICAR"))))</f>
        <v>CUSTEIO</v>
      </c>
      <c r="Z196" s="64">
        <f t="shared" si="5"/>
        <v>1500</v>
      </c>
      <c r="AA196" s="44">
        <v>1500</v>
      </c>
      <c r="AD196" s="73" t="s">
        <v>935</v>
      </c>
      <c r="AE196" s="73" t="s">
        <v>199</v>
      </c>
      <c r="AF196" s="73" t="s">
        <v>135</v>
      </c>
      <c r="AG196" s="73" t="s">
        <v>178</v>
      </c>
      <c r="AH196" s="73" t="s">
        <v>208</v>
      </c>
      <c r="AI196" s="73" t="s">
        <v>179</v>
      </c>
      <c r="AJ196" s="73" t="s">
        <v>176</v>
      </c>
      <c r="AK196" s="73" t="s">
        <v>120</v>
      </c>
      <c r="AL196" s="73" t="s">
        <v>173</v>
      </c>
      <c r="AM196" s="73" t="s">
        <v>144</v>
      </c>
      <c r="AN196" s="73" t="s">
        <v>737</v>
      </c>
      <c r="AO196" s="73" t="s">
        <v>917</v>
      </c>
    </row>
    <row r="197" spans="1:41" x14ac:dyDescent="0.25">
      <c r="A197" t="s">
        <v>1111</v>
      </c>
      <c r="B197" t="s">
        <v>468</v>
      </c>
      <c r="C197" t="s">
        <v>1112</v>
      </c>
      <c r="D197" t="s">
        <v>86</v>
      </c>
      <c r="E197" t="s">
        <v>117</v>
      </c>
      <c r="F197" s="51" t="str">
        <f>IFERROR(VLOOKUP(D197,'Tabelas auxiliares'!$A$3:$B$61,2,FALSE),"")</f>
        <v>SUGEPE - CAPACITAÇÃO</v>
      </c>
      <c r="G197" s="51" t="str">
        <f>IFERROR(VLOOKUP($B197,'Tabelas auxiliares'!$A$65:$C$102,2,FALSE),"")</f>
        <v>Capacitação de servidores</v>
      </c>
      <c r="H197" s="51" t="str">
        <f>IFERROR(VLOOKUP($B197,'Tabelas auxiliares'!$A$65:$C$102,3,FALSE),"")</f>
        <v>CURSO EXTERNO / INSCRICOES PARA CURSO / CURSOS IN COMPANY</v>
      </c>
      <c r="I197" t="s">
        <v>1311</v>
      </c>
      <c r="J197" t="s">
        <v>2024</v>
      </c>
      <c r="K197" t="s">
        <v>2025</v>
      </c>
      <c r="L197" t="s">
        <v>2026</v>
      </c>
      <c r="M197" t="s">
        <v>1012</v>
      </c>
      <c r="N197" t="s">
        <v>339</v>
      </c>
      <c r="O197" t="s">
        <v>178</v>
      </c>
      <c r="P197" t="s">
        <v>340</v>
      </c>
      <c r="Q197" t="s">
        <v>179</v>
      </c>
      <c r="R197" t="s">
        <v>176</v>
      </c>
      <c r="S197" t="s">
        <v>120</v>
      </c>
      <c r="T197" t="s">
        <v>174</v>
      </c>
      <c r="U197" t="s">
        <v>816</v>
      </c>
      <c r="V197" t="s">
        <v>727</v>
      </c>
      <c r="W197" t="s">
        <v>637</v>
      </c>
      <c r="X197" s="51" t="str">
        <f t="shared" si="6"/>
        <v>3</v>
      </c>
      <c r="Y197" s="51" t="str">
        <f>IF(T197="","",IF(AND(T197&lt;&gt;'Tabelas auxiliares'!$B$236,T197&lt;&gt;'Tabelas auxiliares'!$B$237,T197&lt;&gt;'Tabelas auxiliares'!$C$236,T197&lt;&gt;'Tabelas auxiliares'!$C$237,T197&lt;&gt;'Tabelas auxiliares'!$D$236),"FOLHA DE PESSOAL",IF(X197='Tabelas auxiliares'!$A$237,"CUSTEIO",IF(X197='Tabelas auxiliares'!$A$236,"INVESTIMENTO","ERRO - VERIFICAR"))))</f>
        <v>CUSTEIO</v>
      </c>
      <c r="Z197" s="64">
        <f t="shared" ref="Z197:Z260" si="7">IF(AA197+AB197+AC197&lt;&gt;0,AA197+AB197+AC197,"")</f>
        <v>7080</v>
      </c>
      <c r="AA197" s="44">
        <v>7080</v>
      </c>
      <c r="AD197" s="73" t="s">
        <v>935</v>
      </c>
      <c r="AE197" s="73" t="s">
        <v>199</v>
      </c>
      <c r="AF197" s="73" t="s">
        <v>135</v>
      </c>
      <c r="AG197" s="73" t="s">
        <v>178</v>
      </c>
      <c r="AH197" s="73" t="s">
        <v>208</v>
      </c>
      <c r="AI197" s="73" t="s">
        <v>179</v>
      </c>
      <c r="AJ197" s="73" t="s">
        <v>176</v>
      </c>
      <c r="AK197" s="73" t="s">
        <v>120</v>
      </c>
      <c r="AL197" s="73" t="s">
        <v>173</v>
      </c>
      <c r="AM197" s="73" t="s">
        <v>144</v>
      </c>
      <c r="AN197" s="73" t="s">
        <v>738</v>
      </c>
      <c r="AO197" s="73" t="s">
        <v>918</v>
      </c>
    </row>
    <row r="198" spans="1:41" x14ac:dyDescent="0.25">
      <c r="A198" t="s">
        <v>1111</v>
      </c>
      <c r="B198" t="s">
        <v>468</v>
      </c>
      <c r="C198" t="s">
        <v>1112</v>
      </c>
      <c r="D198" t="s">
        <v>86</v>
      </c>
      <c r="E198" t="s">
        <v>117</v>
      </c>
      <c r="F198" s="51" t="str">
        <f>IFERROR(VLOOKUP(D198,'Tabelas auxiliares'!$A$3:$B$61,2,FALSE),"")</f>
        <v>SUGEPE - CAPACITAÇÃO</v>
      </c>
      <c r="G198" s="51" t="str">
        <f>IFERROR(VLOOKUP($B198,'Tabelas auxiliares'!$A$65:$C$102,2,FALSE),"")</f>
        <v>Capacitação de servidores</v>
      </c>
      <c r="H198" s="51" t="str">
        <f>IFERROR(VLOOKUP($B198,'Tabelas auxiliares'!$A$65:$C$102,3,FALSE),"")</f>
        <v>CURSO EXTERNO / INSCRICOES PARA CURSO / CURSOS IN COMPANY</v>
      </c>
      <c r="I198" t="s">
        <v>1409</v>
      </c>
      <c r="J198" t="s">
        <v>2027</v>
      </c>
      <c r="K198" t="s">
        <v>2028</v>
      </c>
      <c r="L198" t="s">
        <v>2029</v>
      </c>
      <c r="M198" t="s">
        <v>2030</v>
      </c>
      <c r="N198" t="s">
        <v>339</v>
      </c>
      <c r="O198" t="s">
        <v>178</v>
      </c>
      <c r="P198" t="s">
        <v>340</v>
      </c>
      <c r="Q198" t="s">
        <v>179</v>
      </c>
      <c r="R198" t="s">
        <v>176</v>
      </c>
      <c r="S198" t="s">
        <v>120</v>
      </c>
      <c r="T198" t="s">
        <v>174</v>
      </c>
      <c r="U198" t="s">
        <v>816</v>
      </c>
      <c r="V198" t="s">
        <v>727</v>
      </c>
      <c r="W198" t="s">
        <v>637</v>
      </c>
      <c r="X198" s="51" t="str">
        <f t="shared" si="6"/>
        <v>3</v>
      </c>
      <c r="Y198" s="51" t="str">
        <f>IF(T198="","",IF(AND(T198&lt;&gt;'Tabelas auxiliares'!$B$236,T198&lt;&gt;'Tabelas auxiliares'!$B$237,T198&lt;&gt;'Tabelas auxiliares'!$C$236,T198&lt;&gt;'Tabelas auxiliares'!$C$237,T198&lt;&gt;'Tabelas auxiliares'!$D$236),"FOLHA DE PESSOAL",IF(X198='Tabelas auxiliares'!$A$237,"CUSTEIO",IF(X198='Tabelas auxiliares'!$A$236,"INVESTIMENTO","ERRO - VERIFICAR"))))</f>
        <v>CUSTEIO</v>
      </c>
      <c r="Z198" s="64">
        <f t="shared" si="7"/>
        <v>18650</v>
      </c>
      <c r="AC198" s="44">
        <v>18650</v>
      </c>
      <c r="AD198" s="73" t="s">
        <v>936</v>
      </c>
      <c r="AE198" s="73" t="s">
        <v>176</v>
      </c>
      <c r="AF198" s="73" t="s">
        <v>133</v>
      </c>
      <c r="AG198" s="73" t="s">
        <v>178</v>
      </c>
      <c r="AH198" s="73" t="s">
        <v>215</v>
      </c>
      <c r="AI198" s="73" t="s">
        <v>179</v>
      </c>
      <c r="AJ198" s="73" t="s">
        <v>176</v>
      </c>
      <c r="AK198" s="73" t="s">
        <v>216</v>
      </c>
      <c r="AL198" s="73" t="s">
        <v>173</v>
      </c>
      <c r="AM198" s="73" t="s">
        <v>143</v>
      </c>
      <c r="AN198" s="73" t="s">
        <v>741</v>
      </c>
      <c r="AO198" s="73" t="s">
        <v>919</v>
      </c>
    </row>
    <row r="199" spans="1:41" x14ac:dyDescent="0.25">
      <c r="A199" t="s">
        <v>1111</v>
      </c>
      <c r="B199" t="s">
        <v>468</v>
      </c>
      <c r="C199" t="s">
        <v>1112</v>
      </c>
      <c r="D199" t="s">
        <v>86</v>
      </c>
      <c r="E199" t="s">
        <v>117</v>
      </c>
      <c r="F199" s="51" t="str">
        <f>IFERROR(VLOOKUP(D199,'Tabelas auxiliares'!$A$3:$B$61,2,FALSE),"")</f>
        <v>SUGEPE - CAPACITAÇÃO</v>
      </c>
      <c r="G199" s="51" t="str">
        <f>IFERROR(VLOOKUP($B199,'Tabelas auxiliares'!$A$65:$C$102,2,FALSE),"")</f>
        <v>Capacitação de servidores</v>
      </c>
      <c r="H199" s="51" t="str">
        <f>IFERROR(VLOOKUP($B199,'Tabelas auxiliares'!$A$65:$C$102,3,FALSE),"")</f>
        <v>CURSO EXTERNO / INSCRICOES PARA CURSO / CURSOS IN COMPANY</v>
      </c>
      <c r="I199" t="s">
        <v>2031</v>
      </c>
      <c r="J199" t="s">
        <v>2032</v>
      </c>
      <c r="K199" t="s">
        <v>2033</v>
      </c>
      <c r="L199" t="s">
        <v>2034</v>
      </c>
      <c r="M199" t="s">
        <v>2035</v>
      </c>
      <c r="N199" t="s">
        <v>339</v>
      </c>
      <c r="O199" t="s">
        <v>178</v>
      </c>
      <c r="P199" t="s">
        <v>340</v>
      </c>
      <c r="Q199" t="s">
        <v>179</v>
      </c>
      <c r="R199" t="s">
        <v>176</v>
      </c>
      <c r="S199" t="s">
        <v>120</v>
      </c>
      <c r="T199" t="s">
        <v>174</v>
      </c>
      <c r="U199" t="s">
        <v>816</v>
      </c>
      <c r="V199" t="s">
        <v>727</v>
      </c>
      <c r="W199" t="s">
        <v>637</v>
      </c>
      <c r="X199" s="51" t="str">
        <f t="shared" si="6"/>
        <v>3</v>
      </c>
      <c r="Y199" s="51" t="str">
        <f>IF(T199="","",IF(AND(T199&lt;&gt;'Tabelas auxiliares'!$B$236,T199&lt;&gt;'Tabelas auxiliares'!$B$237,T199&lt;&gt;'Tabelas auxiliares'!$C$236,T199&lt;&gt;'Tabelas auxiliares'!$C$237,T199&lt;&gt;'Tabelas auxiliares'!$D$236),"FOLHA DE PESSOAL",IF(X199='Tabelas auxiliares'!$A$237,"CUSTEIO",IF(X199='Tabelas auxiliares'!$A$236,"INVESTIMENTO","ERRO - VERIFICAR"))))</f>
        <v>CUSTEIO</v>
      </c>
      <c r="Z199" s="64">
        <f t="shared" si="7"/>
        <v>4180</v>
      </c>
      <c r="AA199" s="44">
        <v>4180</v>
      </c>
      <c r="AD199" s="73" t="s">
        <v>936</v>
      </c>
      <c r="AE199" s="73" t="s">
        <v>176</v>
      </c>
      <c r="AF199" s="73" t="s">
        <v>133</v>
      </c>
      <c r="AG199" s="73" t="s">
        <v>178</v>
      </c>
      <c r="AH199" s="73" t="s">
        <v>215</v>
      </c>
      <c r="AI199" s="73" t="s">
        <v>179</v>
      </c>
      <c r="AJ199" s="73" t="s">
        <v>176</v>
      </c>
      <c r="AK199" s="73" t="s">
        <v>216</v>
      </c>
      <c r="AL199" s="73" t="s">
        <v>173</v>
      </c>
      <c r="AM199" s="73" t="s">
        <v>143</v>
      </c>
      <c r="AN199" s="73" t="s">
        <v>742</v>
      </c>
      <c r="AO199" s="73" t="s">
        <v>920</v>
      </c>
    </row>
    <row r="200" spans="1:41" x14ac:dyDescent="0.25">
      <c r="A200" t="s">
        <v>1111</v>
      </c>
      <c r="B200" t="s">
        <v>468</v>
      </c>
      <c r="C200" t="s">
        <v>1112</v>
      </c>
      <c r="D200" t="s">
        <v>86</v>
      </c>
      <c r="E200" t="s">
        <v>117</v>
      </c>
      <c r="F200" s="51" t="str">
        <f>IFERROR(VLOOKUP(D200,'Tabelas auxiliares'!$A$3:$B$61,2,FALSE),"")</f>
        <v>SUGEPE - CAPACITAÇÃO</v>
      </c>
      <c r="G200" s="51" t="str">
        <f>IFERROR(VLOOKUP($B200,'Tabelas auxiliares'!$A$65:$C$102,2,FALSE),"")</f>
        <v>Capacitação de servidores</v>
      </c>
      <c r="H200" s="51" t="str">
        <f>IFERROR(VLOOKUP($B200,'Tabelas auxiliares'!$A$65:$C$102,3,FALSE),"")</f>
        <v>CURSO EXTERNO / INSCRICOES PARA CURSO / CURSOS IN COMPANY</v>
      </c>
      <c r="I200" t="s">
        <v>2036</v>
      </c>
      <c r="J200" t="s">
        <v>2037</v>
      </c>
      <c r="K200" t="s">
        <v>2038</v>
      </c>
      <c r="L200" t="s">
        <v>2039</v>
      </c>
      <c r="M200" t="s">
        <v>945</v>
      </c>
      <c r="N200" t="s">
        <v>339</v>
      </c>
      <c r="O200" t="s">
        <v>178</v>
      </c>
      <c r="P200" t="s">
        <v>340</v>
      </c>
      <c r="Q200" t="s">
        <v>179</v>
      </c>
      <c r="R200" t="s">
        <v>176</v>
      </c>
      <c r="S200" t="s">
        <v>120</v>
      </c>
      <c r="T200" t="s">
        <v>174</v>
      </c>
      <c r="U200" t="s">
        <v>816</v>
      </c>
      <c r="V200" t="s">
        <v>727</v>
      </c>
      <c r="W200" t="s">
        <v>637</v>
      </c>
      <c r="X200" s="51" t="str">
        <f t="shared" si="6"/>
        <v>3</v>
      </c>
      <c r="Y200" s="51" t="str">
        <f>IF(T200="","",IF(AND(T200&lt;&gt;'Tabelas auxiliares'!$B$236,T200&lt;&gt;'Tabelas auxiliares'!$B$237,T200&lt;&gt;'Tabelas auxiliares'!$C$236,T200&lt;&gt;'Tabelas auxiliares'!$C$237,T200&lt;&gt;'Tabelas auxiliares'!$D$236),"FOLHA DE PESSOAL",IF(X200='Tabelas auxiliares'!$A$237,"CUSTEIO",IF(X200='Tabelas auxiliares'!$A$236,"INVESTIMENTO","ERRO - VERIFICAR"))))</f>
        <v>CUSTEIO</v>
      </c>
      <c r="Z200" s="64">
        <f t="shared" si="7"/>
        <v>650</v>
      </c>
      <c r="AA200" s="44">
        <v>650</v>
      </c>
      <c r="AD200" s="73" t="s">
        <v>936</v>
      </c>
      <c r="AE200" s="73" t="s">
        <v>176</v>
      </c>
      <c r="AF200" s="73" t="s">
        <v>133</v>
      </c>
      <c r="AG200" s="73" t="s">
        <v>178</v>
      </c>
      <c r="AH200" s="73" t="s">
        <v>215</v>
      </c>
      <c r="AI200" s="73" t="s">
        <v>179</v>
      </c>
      <c r="AJ200" s="73" t="s">
        <v>176</v>
      </c>
      <c r="AK200" s="73" t="s">
        <v>216</v>
      </c>
      <c r="AL200" s="73" t="s">
        <v>173</v>
      </c>
      <c r="AM200" s="73" t="s">
        <v>143</v>
      </c>
      <c r="AN200" s="73" t="s">
        <v>743</v>
      </c>
      <c r="AO200" s="73" t="s">
        <v>921</v>
      </c>
    </row>
    <row r="201" spans="1:41" x14ac:dyDescent="0.25">
      <c r="A201" t="s">
        <v>1111</v>
      </c>
      <c r="B201" t="s">
        <v>471</v>
      </c>
      <c r="C201" t="s">
        <v>1112</v>
      </c>
      <c r="D201" t="s">
        <v>61</v>
      </c>
      <c r="E201" t="s">
        <v>117</v>
      </c>
      <c r="F201" s="51" t="str">
        <f>IFERROR(VLOOKUP(D201,'Tabelas auxiliares'!$A$3:$B$61,2,FALSE),"")</f>
        <v>PROAD - PRÓ-REITORIA DE ADMINISTRAÇÃO</v>
      </c>
      <c r="G201" s="51" t="str">
        <f>IFERROR(VLOOKUP($B201,'Tabelas auxiliares'!$A$65:$C$102,2,FALSE),"")</f>
        <v>Cursos e concursos</v>
      </c>
      <c r="H201" s="51" t="str">
        <f>IFERROR(VLOOKUP($B201,'Tabelas auxiliares'!$A$65:$C$102,3,FALSE),"")</f>
        <v>FOLHA DE PAGAMENTO (ENCARGOS DE CURSO E CONCURSO)</v>
      </c>
      <c r="I201" t="s">
        <v>1319</v>
      </c>
      <c r="J201" t="s">
        <v>2040</v>
      </c>
      <c r="K201" t="s">
        <v>2041</v>
      </c>
      <c r="L201" t="s">
        <v>198</v>
      </c>
      <c r="M201" t="s">
        <v>199</v>
      </c>
      <c r="N201" t="s">
        <v>177</v>
      </c>
      <c r="O201" t="s">
        <v>178</v>
      </c>
      <c r="P201" t="s">
        <v>288</v>
      </c>
      <c r="Q201" t="s">
        <v>179</v>
      </c>
      <c r="R201" t="s">
        <v>176</v>
      </c>
      <c r="S201" t="s">
        <v>120</v>
      </c>
      <c r="T201" t="s">
        <v>174</v>
      </c>
      <c r="U201" t="s">
        <v>119</v>
      </c>
      <c r="V201" t="s">
        <v>733</v>
      </c>
      <c r="W201" t="s">
        <v>643</v>
      </c>
      <c r="X201" s="51" t="str">
        <f t="shared" si="6"/>
        <v>3</v>
      </c>
      <c r="Y201" s="51" t="str">
        <f>IF(T201="","",IF(AND(T201&lt;&gt;'Tabelas auxiliares'!$B$236,T201&lt;&gt;'Tabelas auxiliares'!$B$237,T201&lt;&gt;'Tabelas auxiliares'!$C$236,T201&lt;&gt;'Tabelas auxiliares'!$C$237,T201&lt;&gt;'Tabelas auxiliares'!$D$236),"FOLHA DE PESSOAL",IF(X201='Tabelas auxiliares'!$A$237,"CUSTEIO",IF(X201='Tabelas auxiliares'!$A$236,"INVESTIMENTO","ERRO - VERIFICAR"))))</f>
        <v>CUSTEIO</v>
      </c>
      <c r="Z201" s="64">
        <f t="shared" si="7"/>
        <v>15000</v>
      </c>
      <c r="AA201" s="44">
        <v>14549.6</v>
      </c>
      <c r="AC201" s="44">
        <v>450.4</v>
      </c>
      <c r="AD201" s="73" t="s">
        <v>936</v>
      </c>
      <c r="AE201" s="73" t="s">
        <v>176</v>
      </c>
      <c r="AF201" s="73" t="s">
        <v>133</v>
      </c>
      <c r="AG201" s="73" t="s">
        <v>178</v>
      </c>
      <c r="AH201" s="73" t="s">
        <v>215</v>
      </c>
      <c r="AI201" s="73" t="s">
        <v>179</v>
      </c>
      <c r="AJ201" s="73" t="s">
        <v>176</v>
      </c>
      <c r="AK201" s="73" t="s">
        <v>216</v>
      </c>
      <c r="AL201" s="73" t="s">
        <v>173</v>
      </c>
      <c r="AM201" s="73" t="s">
        <v>143</v>
      </c>
      <c r="AN201" s="73" t="s">
        <v>744</v>
      </c>
      <c r="AO201" s="73" t="s">
        <v>648</v>
      </c>
    </row>
    <row r="202" spans="1:41" x14ac:dyDescent="0.25">
      <c r="A202" t="s">
        <v>1111</v>
      </c>
      <c r="B202" t="s">
        <v>471</v>
      </c>
      <c r="C202" t="s">
        <v>1112</v>
      </c>
      <c r="D202" t="s">
        <v>88</v>
      </c>
      <c r="E202" t="s">
        <v>117</v>
      </c>
      <c r="F202" s="51" t="str">
        <f>IFERROR(VLOOKUP(D202,'Tabelas auxiliares'!$A$3:$B$61,2,FALSE),"")</f>
        <v>SUGEPE - SUPERINTENDÊNCIA DE GESTÃO DE PESSOAS</v>
      </c>
      <c r="G202" s="51" t="str">
        <f>IFERROR(VLOOKUP($B202,'Tabelas auxiliares'!$A$65:$C$102,2,FALSE),"")</f>
        <v>Cursos e concursos</v>
      </c>
      <c r="H202" s="51" t="str">
        <f>IFERROR(VLOOKUP($B202,'Tabelas auxiliares'!$A$65:$C$102,3,FALSE),"")</f>
        <v>FOLHA DE PAGAMENTO (ENCARGOS DE CURSO E CONCURSO)</v>
      </c>
      <c r="I202" t="s">
        <v>2042</v>
      </c>
      <c r="J202" t="s">
        <v>2043</v>
      </c>
      <c r="K202" t="s">
        <v>2044</v>
      </c>
      <c r="L202" t="s">
        <v>200</v>
      </c>
      <c r="M202" t="s">
        <v>176</v>
      </c>
      <c r="N202" t="s">
        <v>177</v>
      </c>
      <c r="O202" t="s">
        <v>178</v>
      </c>
      <c r="P202" t="s">
        <v>288</v>
      </c>
      <c r="Q202" t="s">
        <v>179</v>
      </c>
      <c r="R202" t="s">
        <v>176</v>
      </c>
      <c r="S202" t="s">
        <v>120</v>
      </c>
      <c r="T202" t="s">
        <v>174</v>
      </c>
      <c r="U202" t="s">
        <v>119</v>
      </c>
      <c r="V202" t="s">
        <v>734</v>
      </c>
      <c r="W202" t="s">
        <v>644</v>
      </c>
      <c r="X202" s="51" t="str">
        <f t="shared" si="6"/>
        <v>3</v>
      </c>
      <c r="Y202" s="51" t="str">
        <f>IF(T202="","",IF(AND(T202&lt;&gt;'Tabelas auxiliares'!$B$236,T202&lt;&gt;'Tabelas auxiliares'!$B$237,T202&lt;&gt;'Tabelas auxiliares'!$C$236,T202&lt;&gt;'Tabelas auxiliares'!$C$237,T202&lt;&gt;'Tabelas auxiliares'!$D$236),"FOLHA DE PESSOAL",IF(X202='Tabelas auxiliares'!$A$237,"CUSTEIO",IF(X202='Tabelas auxiliares'!$A$236,"INVESTIMENTO","ERRO - VERIFICAR"))))</f>
        <v>CUSTEIO</v>
      </c>
      <c r="Z202" s="64">
        <f t="shared" si="7"/>
        <v>24000</v>
      </c>
      <c r="AA202" s="44">
        <v>21747.98</v>
      </c>
      <c r="AC202" s="44">
        <v>2252.02</v>
      </c>
      <c r="AD202" s="73" t="s">
        <v>936</v>
      </c>
      <c r="AE202" s="73" t="s">
        <v>176</v>
      </c>
      <c r="AF202" s="73" t="s">
        <v>135</v>
      </c>
      <c r="AG202" s="73" t="s">
        <v>178</v>
      </c>
      <c r="AH202" s="73" t="s">
        <v>208</v>
      </c>
      <c r="AI202" s="73" t="s">
        <v>179</v>
      </c>
      <c r="AJ202" s="73" t="s">
        <v>176</v>
      </c>
      <c r="AK202" s="73" t="s">
        <v>120</v>
      </c>
      <c r="AL202" s="73" t="s">
        <v>173</v>
      </c>
      <c r="AM202" s="73" t="s">
        <v>144</v>
      </c>
      <c r="AN202" s="73" t="s">
        <v>745</v>
      </c>
      <c r="AO202" s="73" t="s">
        <v>649</v>
      </c>
    </row>
    <row r="203" spans="1:41" x14ac:dyDescent="0.25">
      <c r="A203" t="s">
        <v>1111</v>
      </c>
      <c r="B203" t="s">
        <v>471</v>
      </c>
      <c r="C203" t="s">
        <v>1112</v>
      </c>
      <c r="D203" t="s">
        <v>88</v>
      </c>
      <c r="E203" t="s">
        <v>117</v>
      </c>
      <c r="F203" s="51" t="str">
        <f>IFERROR(VLOOKUP(D203,'Tabelas auxiliares'!$A$3:$B$61,2,FALSE),"")</f>
        <v>SUGEPE - SUPERINTENDÊNCIA DE GESTÃO DE PESSOAS</v>
      </c>
      <c r="G203" s="51" t="str">
        <f>IFERROR(VLOOKUP($B203,'Tabelas auxiliares'!$A$65:$C$102,2,FALSE),"")</f>
        <v>Cursos e concursos</v>
      </c>
      <c r="H203" s="51" t="str">
        <f>IFERROR(VLOOKUP($B203,'Tabelas auxiliares'!$A$65:$C$102,3,FALSE),"")</f>
        <v>FOLHA DE PAGAMENTO (ENCARGOS DE CURSO E CONCURSO)</v>
      </c>
      <c r="I203" t="s">
        <v>1120</v>
      </c>
      <c r="J203" t="s">
        <v>2045</v>
      </c>
      <c r="K203" t="s">
        <v>2046</v>
      </c>
      <c r="L203" t="s">
        <v>2047</v>
      </c>
      <c r="M203" t="s">
        <v>2048</v>
      </c>
      <c r="N203" t="s">
        <v>177</v>
      </c>
      <c r="O203" t="s">
        <v>178</v>
      </c>
      <c r="P203" t="s">
        <v>288</v>
      </c>
      <c r="Q203" t="s">
        <v>2049</v>
      </c>
      <c r="R203" t="s">
        <v>2048</v>
      </c>
      <c r="S203" t="s">
        <v>120</v>
      </c>
      <c r="T203" t="s">
        <v>174</v>
      </c>
      <c r="U203" t="s">
        <v>119</v>
      </c>
      <c r="V203" t="s">
        <v>734</v>
      </c>
      <c r="W203" t="s">
        <v>644</v>
      </c>
      <c r="X203" s="51" t="str">
        <f t="shared" si="6"/>
        <v>3</v>
      </c>
      <c r="Y203" s="51" t="str">
        <f>IF(T203="","",IF(AND(T203&lt;&gt;'Tabelas auxiliares'!$B$236,T203&lt;&gt;'Tabelas auxiliares'!$B$237,T203&lt;&gt;'Tabelas auxiliares'!$C$236,T203&lt;&gt;'Tabelas auxiliares'!$C$237,T203&lt;&gt;'Tabelas auxiliares'!$D$236),"FOLHA DE PESSOAL",IF(X203='Tabelas auxiliares'!$A$237,"CUSTEIO",IF(X203='Tabelas auxiliares'!$A$236,"INVESTIMENTO","ERRO - VERIFICAR"))))</f>
        <v>CUSTEIO</v>
      </c>
      <c r="Z203" s="64">
        <f t="shared" si="7"/>
        <v>781.38</v>
      </c>
      <c r="AA203" s="44">
        <v>781.38</v>
      </c>
      <c r="AD203" s="73" t="s">
        <v>936</v>
      </c>
      <c r="AE203" s="73" t="s">
        <v>176</v>
      </c>
      <c r="AF203" s="73" t="s">
        <v>135</v>
      </c>
      <c r="AG203" s="73" t="s">
        <v>178</v>
      </c>
      <c r="AH203" s="73" t="s">
        <v>208</v>
      </c>
      <c r="AI203" s="73" t="s">
        <v>179</v>
      </c>
      <c r="AJ203" s="73" t="s">
        <v>176</v>
      </c>
      <c r="AK203" s="73" t="s">
        <v>120</v>
      </c>
      <c r="AL203" s="73" t="s">
        <v>173</v>
      </c>
      <c r="AM203" s="73" t="s">
        <v>144</v>
      </c>
      <c r="AN203" s="73" t="s">
        <v>746</v>
      </c>
      <c r="AO203" s="73" t="s">
        <v>922</v>
      </c>
    </row>
    <row r="204" spans="1:41" x14ac:dyDescent="0.25">
      <c r="A204" t="s">
        <v>1111</v>
      </c>
      <c r="B204" t="s">
        <v>471</v>
      </c>
      <c r="C204" t="s">
        <v>1112</v>
      </c>
      <c r="D204" t="s">
        <v>88</v>
      </c>
      <c r="E204" t="s">
        <v>117</v>
      </c>
      <c r="F204" s="51" t="str">
        <f>IFERROR(VLOOKUP(D204,'Tabelas auxiliares'!$A$3:$B$61,2,FALSE),"")</f>
        <v>SUGEPE - SUPERINTENDÊNCIA DE GESTÃO DE PESSOAS</v>
      </c>
      <c r="G204" s="51" t="str">
        <f>IFERROR(VLOOKUP($B204,'Tabelas auxiliares'!$A$65:$C$102,2,FALSE),"")</f>
        <v>Cursos e concursos</v>
      </c>
      <c r="H204" s="51" t="str">
        <f>IFERROR(VLOOKUP($B204,'Tabelas auxiliares'!$A$65:$C$102,3,FALSE),"")</f>
        <v>FOLHA DE PAGAMENTO (ENCARGOS DE CURSO E CONCURSO)</v>
      </c>
      <c r="I204" t="s">
        <v>1120</v>
      </c>
      <c r="J204" t="s">
        <v>2045</v>
      </c>
      <c r="K204" t="s">
        <v>2050</v>
      </c>
      <c r="L204" t="s">
        <v>2051</v>
      </c>
      <c r="M204" t="s">
        <v>2048</v>
      </c>
      <c r="N204" t="s">
        <v>177</v>
      </c>
      <c r="O204" t="s">
        <v>178</v>
      </c>
      <c r="P204" t="s">
        <v>288</v>
      </c>
      <c r="Q204" t="s">
        <v>2049</v>
      </c>
      <c r="R204" t="s">
        <v>2048</v>
      </c>
      <c r="S204" t="s">
        <v>120</v>
      </c>
      <c r="T204" t="s">
        <v>174</v>
      </c>
      <c r="U204" t="s">
        <v>119</v>
      </c>
      <c r="V204" t="s">
        <v>734</v>
      </c>
      <c r="W204" t="s">
        <v>644</v>
      </c>
      <c r="X204" s="51" t="str">
        <f t="shared" si="6"/>
        <v>3</v>
      </c>
      <c r="Y204" s="51" t="str">
        <f>IF(T204="","",IF(AND(T204&lt;&gt;'Tabelas auxiliares'!$B$236,T204&lt;&gt;'Tabelas auxiliares'!$B$237,T204&lt;&gt;'Tabelas auxiliares'!$C$236,T204&lt;&gt;'Tabelas auxiliares'!$C$237,T204&lt;&gt;'Tabelas auxiliares'!$D$236),"FOLHA DE PESSOAL",IF(X204='Tabelas auxiliares'!$A$237,"CUSTEIO",IF(X204='Tabelas auxiliares'!$A$236,"INVESTIMENTO","ERRO - VERIFICAR"))))</f>
        <v>CUSTEIO</v>
      </c>
      <c r="Z204" s="64">
        <f t="shared" si="7"/>
        <v>729.77</v>
      </c>
      <c r="AB204" s="44">
        <v>729.77</v>
      </c>
      <c r="AD204" s="73" t="s">
        <v>936</v>
      </c>
      <c r="AE204" s="73" t="s">
        <v>176</v>
      </c>
      <c r="AF204" s="73" t="s">
        <v>135</v>
      </c>
      <c r="AG204" s="73" t="s">
        <v>178</v>
      </c>
      <c r="AH204" s="73" t="s">
        <v>208</v>
      </c>
      <c r="AI204" s="73" t="s">
        <v>179</v>
      </c>
      <c r="AJ204" s="73" t="s">
        <v>176</v>
      </c>
      <c r="AK204" s="73" t="s">
        <v>120</v>
      </c>
      <c r="AL204" s="73" t="s">
        <v>173</v>
      </c>
      <c r="AM204" s="73" t="s">
        <v>144</v>
      </c>
      <c r="AN204" s="73" t="s">
        <v>768</v>
      </c>
      <c r="AO204" s="73" t="s">
        <v>933</v>
      </c>
    </row>
    <row r="205" spans="1:41" x14ac:dyDescent="0.25">
      <c r="A205" t="s">
        <v>1111</v>
      </c>
      <c r="B205" t="s">
        <v>471</v>
      </c>
      <c r="C205" t="s">
        <v>1112</v>
      </c>
      <c r="D205" t="s">
        <v>88</v>
      </c>
      <c r="E205" t="s">
        <v>117</v>
      </c>
      <c r="F205" s="51" t="str">
        <f>IFERROR(VLOOKUP(D205,'Tabelas auxiliares'!$A$3:$B$61,2,FALSE),"")</f>
        <v>SUGEPE - SUPERINTENDÊNCIA DE GESTÃO DE PESSOAS</v>
      </c>
      <c r="G205" s="51" t="str">
        <f>IFERROR(VLOOKUP($B205,'Tabelas auxiliares'!$A$65:$C$102,2,FALSE),"")</f>
        <v>Cursos e concursos</v>
      </c>
      <c r="H205" s="51" t="str">
        <f>IFERROR(VLOOKUP($B205,'Tabelas auxiliares'!$A$65:$C$102,3,FALSE),"")</f>
        <v>FOLHA DE PAGAMENTO (ENCARGOS DE CURSO E CONCURSO)</v>
      </c>
      <c r="I205" t="s">
        <v>1127</v>
      </c>
      <c r="J205" t="s">
        <v>2052</v>
      </c>
      <c r="K205" t="s">
        <v>2053</v>
      </c>
      <c r="L205" t="s">
        <v>2054</v>
      </c>
      <c r="M205" t="s">
        <v>2055</v>
      </c>
      <c r="N205" t="s">
        <v>177</v>
      </c>
      <c r="O205" t="s">
        <v>178</v>
      </c>
      <c r="P205" t="s">
        <v>288</v>
      </c>
      <c r="Q205" t="s">
        <v>2056</v>
      </c>
      <c r="R205" t="s">
        <v>2055</v>
      </c>
      <c r="S205" t="s">
        <v>120</v>
      </c>
      <c r="T205" t="s">
        <v>174</v>
      </c>
      <c r="U205" t="s">
        <v>119</v>
      </c>
      <c r="V205" t="s">
        <v>734</v>
      </c>
      <c r="W205" t="s">
        <v>644</v>
      </c>
      <c r="X205" s="51" t="str">
        <f t="shared" si="6"/>
        <v>3</v>
      </c>
      <c r="Y205" s="51" t="str">
        <f>IF(T205="","",IF(AND(T205&lt;&gt;'Tabelas auxiliares'!$B$236,T205&lt;&gt;'Tabelas auxiliares'!$B$237,T205&lt;&gt;'Tabelas auxiliares'!$C$236,T205&lt;&gt;'Tabelas auxiliares'!$C$237,T205&lt;&gt;'Tabelas auxiliares'!$D$236),"FOLHA DE PESSOAL",IF(X205='Tabelas auxiliares'!$A$237,"CUSTEIO",IF(X205='Tabelas auxiliares'!$A$236,"INVESTIMENTO","ERRO - VERIFICAR"))))</f>
        <v>CUSTEIO</v>
      </c>
      <c r="Z205" s="64">
        <f t="shared" si="7"/>
        <v>729.77</v>
      </c>
      <c r="AA205" s="44">
        <v>729.77</v>
      </c>
      <c r="AD205" s="73" t="s">
        <v>936</v>
      </c>
      <c r="AE205" s="73" t="s">
        <v>176</v>
      </c>
      <c r="AF205" s="73" t="s">
        <v>135</v>
      </c>
      <c r="AG205" s="73" t="s">
        <v>178</v>
      </c>
      <c r="AH205" s="73" t="s">
        <v>208</v>
      </c>
      <c r="AI205" s="73" t="s">
        <v>179</v>
      </c>
      <c r="AJ205" s="73" t="s">
        <v>176</v>
      </c>
      <c r="AK205" s="73" t="s">
        <v>120</v>
      </c>
      <c r="AL205" s="73" t="s">
        <v>173</v>
      </c>
      <c r="AM205" s="73" t="s">
        <v>144</v>
      </c>
      <c r="AN205" s="73" t="s">
        <v>747</v>
      </c>
      <c r="AO205" s="73" t="s">
        <v>923</v>
      </c>
    </row>
    <row r="206" spans="1:41" x14ac:dyDescent="0.25">
      <c r="A206" t="s">
        <v>1111</v>
      </c>
      <c r="B206" t="s">
        <v>471</v>
      </c>
      <c r="C206" t="s">
        <v>1112</v>
      </c>
      <c r="D206" t="s">
        <v>88</v>
      </c>
      <c r="E206" t="s">
        <v>117</v>
      </c>
      <c r="F206" s="51" t="str">
        <f>IFERROR(VLOOKUP(D206,'Tabelas auxiliares'!$A$3:$B$61,2,FALSE),"")</f>
        <v>SUGEPE - SUPERINTENDÊNCIA DE GESTÃO DE PESSOAS</v>
      </c>
      <c r="G206" s="51" t="str">
        <f>IFERROR(VLOOKUP($B206,'Tabelas auxiliares'!$A$65:$C$102,2,FALSE),"")</f>
        <v>Cursos e concursos</v>
      </c>
      <c r="H206" s="51" t="str">
        <f>IFERROR(VLOOKUP($B206,'Tabelas auxiliares'!$A$65:$C$102,3,FALSE),"")</f>
        <v>FOLHA DE PAGAMENTO (ENCARGOS DE CURSO E CONCURSO)</v>
      </c>
      <c r="I206" t="s">
        <v>1220</v>
      </c>
      <c r="J206" t="s">
        <v>2057</v>
      </c>
      <c r="K206" t="s">
        <v>2058</v>
      </c>
      <c r="L206" t="s">
        <v>2059</v>
      </c>
      <c r="M206" t="s">
        <v>2060</v>
      </c>
      <c r="N206" t="s">
        <v>177</v>
      </c>
      <c r="O206" t="s">
        <v>178</v>
      </c>
      <c r="P206" t="s">
        <v>288</v>
      </c>
      <c r="Q206" t="s">
        <v>2061</v>
      </c>
      <c r="R206" t="s">
        <v>2060</v>
      </c>
      <c r="S206" t="s">
        <v>120</v>
      </c>
      <c r="T206" t="s">
        <v>174</v>
      </c>
      <c r="U206" t="s">
        <v>119</v>
      </c>
      <c r="V206" t="s">
        <v>734</v>
      </c>
      <c r="W206" t="s">
        <v>644</v>
      </c>
      <c r="X206" s="51" t="str">
        <f t="shared" si="6"/>
        <v>3</v>
      </c>
      <c r="Y206" s="51" t="str">
        <f>IF(T206="","",IF(AND(T206&lt;&gt;'Tabelas auxiliares'!$B$236,T206&lt;&gt;'Tabelas auxiliares'!$B$237,T206&lt;&gt;'Tabelas auxiliares'!$C$236,T206&lt;&gt;'Tabelas auxiliares'!$C$237,T206&lt;&gt;'Tabelas auxiliares'!$D$236),"FOLHA DE PESSOAL",IF(X206='Tabelas auxiliares'!$A$237,"CUSTEIO",IF(X206='Tabelas auxiliares'!$A$236,"INVESTIMENTO","ERRO - VERIFICAR"))))</f>
        <v>CUSTEIO</v>
      </c>
      <c r="Z206" s="64">
        <f t="shared" si="7"/>
        <v>729.77</v>
      </c>
      <c r="AB206" s="44">
        <v>729.77</v>
      </c>
      <c r="AD206" s="73" t="s">
        <v>936</v>
      </c>
      <c r="AE206" s="73" t="s">
        <v>176</v>
      </c>
      <c r="AF206" s="73" t="s">
        <v>135</v>
      </c>
      <c r="AG206" s="73" t="s">
        <v>178</v>
      </c>
      <c r="AH206" s="73" t="s">
        <v>208</v>
      </c>
      <c r="AI206" s="73" t="s">
        <v>179</v>
      </c>
      <c r="AJ206" s="73" t="s">
        <v>176</v>
      </c>
      <c r="AK206" s="73" t="s">
        <v>120</v>
      </c>
      <c r="AL206" s="73" t="s">
        <v>173</v>
      </c>
      <c r="AM206" s="73" t="s">
        <v>144</v>
      </c>
      <c r="AN206" s="73" t="s">
        <v>937</v>
      </c>
      <c r="AO206" s="73" t="s">
        <v>938</v>
      </c>
    </row>
    <row r="207" spans="1:41" x14ac:dyDescent="0.25">
      <c r="A207" t="s">
        <v>1111</v>
      </c>
      <c r="B207" t="s">
        <v>474</v>
      </c>
      <c r="C207" t="s">
        <v>1112</v>
      </c>
      <c r="D207" t="s">
        <v>35</v>
      </c>
      <c r="E207" t="s">
        <v>117</v>
      </c>
      <c r="F207" s="51" t="str">
        <f>IFERROR(VLOOKUP(D207,'Tabelas auxiliares'!$A$3:$B$61,2,FALSE),"")</f>
        <v>PU - PREFEITURA UNIVERSITÁRIA</v>
      </c>
      <c r="G207" s="51" t="str">
        <f>IFERROR(VLOOKUP($B207,'Tabelas auxiliares'!$A$65:$C$102,2,FALSE),"")</f>
        <v>Equipamentos - Áreas comuns</v>
      </c>
      <c r="H207" s="51" t="str">
        <f>IFERROR(VLOOKUP($B207,'Tabelas auxiliares'!$A$65:$C$102,3,FALSE),"")</f>
        <v>MOBILIÁRIO / LINHA BRANCA / QUADROS DE AVISO / DISPLAYS / VENTILADORES / BEBEDOUROS / EQUIPAMENTO DE SOM / PROJETORES / CORTINAS E PERSIANAS/DRONER</v>
      </c>
      <c r="I207" t="s">
        <v>1825</v>
      </c>
      <c r="J207" t="s">
        <v>2062</v>
      </c>
      <c r="K207" t="s">
        <v>2063</v>
      </c>
      <c r="L207" t="s">
        <v>201</v>
      </c>
      <c r="M207" t="s">
        <v>202</v>
      </c>
      <c r="N207" t="s">
        <v>203</v>
      </c>
      <c r="O207" t="s">
        <v>178</v>
      </c>
      <c r="P207" t="s">
        <v>204</v>
      </c>
      <c r="Q207" t="s">
        <v>179</v>
      </c>
      <c r="R207" t="s">
        <v>176</v>
      </c>
      <c r="S207" t="s">
        <v>120</v>
      </c>
      <c r="T207" t="s">
        <v>174</v>
      </c>
      <c r="U207" t="s">
        <v>121</v>
      </c>
      <c r="V207" t="s">
        <v>735</v>
      </c>
      <c r="W207" t="s">
        <v>913</v>
      </c>
      <c r="X207" s="51" t="str">
        <f t="shared" si="6"/>
        <v>4</v>
      </c>
      <c r="Y207" s="51" t="str">
        <f>IF(T207="","",IF(AND(T207&lt;&gt;'Tabelas auxiliares'!$B$236,T207&lt;&gt;'Tabelas auxiliares'!$B$237,T207&lt;&gt;'Tabelas auxiliares'!$C$236,T207&lt;&gt;'Tabelas auxiliares'!$C$237,T207&lt;&gt;'Tabelas auxiliares'!$D$236),"FOLHA DE PESSOAL",IF(X207='Tabelas auxiliares'!$A$237,"CUSTEIO",IF(X207='Tabelas auxiliares'!$A$236,"INVESTIMENTO","ERRO - VERIFICAR"))))</f>
        <v>INVESTIMENTO</v>
      </c>
      <c r="Z207" s="64">
        <f t="shared" si="7"/>
        <v>6875.24</v>
      </c>
      <c r="AC207" s="44">
        <v>6875.24</v>
      </c>
      <c r="AD207" s="73" t="s">
        <v>936</v>
      </c>
      <c r="AE207" s="73" t="s">
        <v>176</v>
      </c>
      <c r="AF207" s="73" t="s">
        <v>135</v>
      </c>
      <c r="AG207" s="73" t="s">
        <v>178</v>
      </c>
      <c r="AH207" s="73" t="s">
        <v>208</v>
      </c>
      <c r="AI207" s="73" t="s">
        <v>179</v>
      </c>
      <c r="AJ207" s="73" t="s">
        <v>176</v>
      </c>
      <c r="AK207" s="73" t="s">
        <v>120</v>
      </c>
      <c r="AL207" s="73" t="s">
        <v>173</v>
      </c>
      <c r="AM207" s="73" t="s">
        <v>144</v>
      </c>
      <c r="AN207" s="73" t="s">
        <v>748</v>
      </c>
      <c r="AO207" s="73" t="s">
        <v>650</v>
      </c>
    </row>
    <row r="208" spans="1:41" x14ac:dyDescent="0.25">
      <c r="A208" t="s">
        <v>1111</v>
      </c>
      <c r="B208" t="s">
        <v>474</v>
      </c>
      <c r="C208" t="s">
        <v>1112</v>
      </c>
      <c r="D208" t="s">
        <v>158</v>
      </c>
      <c r="E208" t="s">
        <v>117</v>
      </c>
      <c r="F208" s="51" t="str">
        <f>IFERROR(VLOOKUP(D208,'Tabelas auxiliares'!$A$3:$B$61,2,FALSE),"")</f>
        <v>PU - MOBILIÁRIOS * D.U.C</v>
      </c>
      <c r="G208" s="51" t="str">
        <f>IFERROR(VLOOKUP($B208,'Tabelas auxiliares'!$A$65:$C$102,2,FALSE),"")</f>
        <v>Equipamentos - Áreas comuns</v>
      </c>
      <c r="H208" s="51" t="str">
        <f>IFERROR(VLOOKUP($B208,'Tabelas auxiliares'!$A$65:$C$102,3,FALSE),"")</f>
        <v>MOBILIÁRIO / LINHA BRANCA / QUADROS DE AVISO / DISPLAYS / VENTILADORES / BEBEDOUROS / EQUIPAMENTO DE SOM / PROJETORES / CORTINAS E PERSIANAS/DRONER</v>
      </c>
      <c r="I208" t="s">
        <v>2064</v>
      </c>
      <c r="J208" t="s">
        <v>2065</v>
      </c>
      <c r="K208" t="s">
        <v>2066</v>
      </c>
      <c r="L208" t="s">
        <v>205</v>
      </c>
      <c r="M208" t="s">
        <v>206</v>
      </c>
      <c r="N208" t="s">
        <v>203</v>
      </c>
      <c r="O208" t="s">
        <v>178</v>
      </c>
      <c r="P208" t="s">
        <v>204</v>
      </c>
      <c r="Q208" t="s">
        <v>179</v>
      </c>
      <c r="R208" t="s">
        <v>176</v>
      </c>
      <c r="S208" t="s">
        <v>120</v>
      </c>
      <c r="T208" t="s">
        <v>174</v>
      </c>
      <c r="U208" t="s">
        <v>121</v>
      </c>
      <c r="V208" t="s">
        <v>736</v>
      </c>
      <c r="W208" t="s">
        <v>645</v>
      </c>
      <c r="X208" s="51" t="str">
        <f t="shared" si="6"/>
        <v>4</v>
      </c>
      <c r="Y208" s="51" t="str">
        <f>IF(T208="","",IF(AND(T208&lt;&gt;'Tabelas auxiliares'!$B$236,T208&lt;&gt;'Tabelas auxiliares'!$B$237,T208&lt;&gt;'Tabelas auxiliares'!$C$236,T208&lt;&gt;'Tabelas auxiliares'!$C$237,T208&lt;&gt;'Tabelas auxiliares'!$D$236),"FOLHA DE PESSOAL",IF(X208='Tabelas auxiliares'!$A$237,"CUSTEIO",IF(X208='Tabelas auxiliares'!$A$236,"INVESTIMENTO","ERRO - VERIFICAR"))))</f>
        <v>INVESTIMENTO</v>
      </c>
      <c r="Z208" s="64">
        <f t="shared" si="7"/>
        <v>1850</v>
      </c>
      <c r="AC208" s="44">
        <v>1850</v>
      </c>
      <c r="AD208" s="73" t="s">
        <v>936</v>
      </c>
      <c r="AE208" s="73" t="s">
        <v>176</v>
      </c>
      <c r="AF208" s="73" t="s">
        <v>135</v>
      </c>
      <c r="AG208" s="73" t="s">
        <v>178</v>
      </c>
      <c r="AH208" s="73" t="s">
        <v>208</v>
      </c>
      <c r="AI208" s="73" t="s">
        <v>179</v>
      </c>
      <c r="AJ208" s="73" t="s">
        <v>176</v>
      </c>
      <c r="AK208" s="73" t="s">
        <v>120</v>
      </c>
      <c r="AL208" s="73" t="s">
        <v>173</v>
      </c>
      <c r="AM208" s="73" t="s">
        <v>144</v>
      </c>
      <c r="AN208" s="73" t="s">
        <v>749</v>
      </c>
      <c r="AO208" s="73" t="s">
        <v>924</v>
      </c>
    </row>
    <row r="209" spans="1:41" x14ac:dyDescent="0.25">
      <c r="A209" t="s">
        <v>1111</v>
      </c>
      <c r="B209" t="s">
        <v>474</v>
      </c>
      <c r="C209" t="s">
        <v>1112</v>
      </c>
      <c r="D209" t="s">
        <v>158</v>
      </c>
      <c r="E209" t="s">
        <v>117</v>
      </c>
      <c r="F209" s="51" t="str">
        <f>IFERROR(VLOOKUP(D209,'Tabelas auxiliares'!$A$3:$B$61,2,FALSE),"")</f>
        <v>PU - MOBILIÁRIOS * D.U.C</v>
      </c>
      <c r="G209" s="51" t="str">
        <f>IFERROR(VLOOKUP($B209,'Tabelas auxiliares'!$A$65:$C$102,2,FALSE),"")</f>
        <v>Equipamentos - Áreas comuns</v>
      </c>
      <c r="H209" s="51" t="str">
        <f>IFERROR(VLOOKUP($B209,'Tabelas auxiliares'!$A$65:$C$102,3,FALSE),"")</f>
        <v>MOBILIÁRIO / LINHA BRANCA / QUADROS DE AVISO / DISPLAYS / VENTILADORES / BEBEDOUROS / EQUIPAMENTO DE SOM / PROJETORES / CORTINAS E PERSIANAS/DRONER</v>
      </c>
      <c r="I209" t="s">
        <v>1609</v>
      </c>
      <c r="J209" t="s">
        <v>2067</v>
      </c>
      <c r="K209" t="s">
        <v>2068</v>
      </c>
      <c r="L209" t="s">
        <v>1044</v>
      </c>
      <c r="M209" t="s">
        <v>1045</v>
      </c>
      <c r="N209" t="s">
        <v>203</v>
      </c>
      <c r="O209" t="s">
        <v>178</v>
      </c>
      <c r="P209" t="s">
        <v>204</v>
      </c>
      <c r="Q209" t="s">
        <v>179</v>
      </c>
      <c r="R209" t="s">
        <v>176</v>
      </c>
      <c r="S209" t="s">
        <v>120</v>
      </c>
      <c r="T209" t="s">
        <v>174</v>
      </c>
      <c r="U209" t="s">
        <v>121</v>
      </c>
      <c r="V209" t="s">
        <v>817</v>
      </c>
      <c r="W209" t="s">
        <v>703</v>
      </c>
      <c r="X209" s="51" t="str">
        <f t="shared" si="6"/>
        <v>4</v>
      </c>
      <c r="Y209" s="51" t="str">
        <f>IF(T209="","",IF(AND(T209&lt;&gt;'Tabelas auxiliares'!$B$236,T209&lt;&gt;'Tabelas auxiliares'!$B$237,T209&lt;&gt;'Tabelas auxiliares'!$C$236,T209&lt;&gt;'Tabelas auxiliares'!$C$237,T209&lt;&gt;'Tabelas auxiliares'!$D$236),"FOLHA DE PESSOAL",IF(X209='Tabelas auxiliares'!$A$237,"CUSTEIO",IF(X209='Tabelas auxiliares'!$A$236,"INVESTIMENTO","ERRO - VERIFICAR"))))</f>
        <v>INVESTIMENTO</v>
      </c>
      <c r="Z209" s="64">
        <f t="shared" si="7"/>
        <v>45345.36</v>
      </c>
      <c r="AA209" s="44">
        <v>45345.36</v>
      </c>
      <c r="AD209" s="73" t="s">
        <v>936</v>
      </c>
      <c r="AE209" s="73" t="s">
        <v>176</v>
      </c>
      <c r="AF209" s="73" t="s">
        <v>135</v>
      </c>
      <c r="AG209" s="73" t="s">
        <v>178</v>
      </c>
      <c r="AH209" s="73" t="s">
        <v>208</v>
      </c>
      <c r="AI209" s="73" t="s">
        <v>179</v>
      </c>
      <c r="AJ209" s="73" t="s">
        <v>176</v>
      </c>
      <c r="AK209" s="73" t="s">
        <v>120</v>
      </c>
      <c r="AL209" s="73" t="s">
        <v>173</v>
      </c>
      <c r="AM209" s="73" t="s">
        <v>144</v>
      </c>
      <c r="AN209" s="73" t="s">
        <v>750</v>
      </c>
      <c r="AO209" s="73" t="s">
        <v>925</v>
      </c>
    </row>
    <row r="210" spans="1:41" x14ac:dyDescent="0.25">
      <c r="A210" t="s">
        <v>1111</v>
      </c>
      <c r="B210" t="s">
        <v>474</v>
      </c>
      <c r="C210" t="s">
        <v>1112</v>
      </c>
      <c r="D210" t="s">
        <v>158</v>
      </c>
      <c r="E210" t="s">
        <v>117</v>
      </c>
      <c r="F210" s="51" t="str">
        <f>IFERROR(VLOOKUP(D210,'Tabelas auxiliares'!$A$3:$B$61,2,FALSE),"")</f>
        <v>PU - MOBILIÁRIOS * D.U.C</v>
      </c>
      <c r="G210" s="51" t="str">
        <f>IFERROR(VLOOKUP($B210,'Tabelas auxiliares'!$A$65:$C$102,2,FALSE),"")</f>
        <v>Equipamentos - Áreas comuns</v>
      </c>
      <c r="H210" s="51" t="str">
        <f>IFERROR(VLOOKUP($B210,'Tabelas auxiliares'!$A$65:$C$102,3,FALSE),"")</f>
        <v>MOBILIÁRIO / LINHA BRANCA / QUADROS DE AVISO / DISPLAYS / VENTILADORES / BEBEDOUROS / EQUIPAMENTO DE SOM / PROJETORES / CORTINAS E PERSIANAS/DRONER</v>
      </c>
      <c r="I210" t="s">
        <v>1609</v>
      </c>
      <c r="J210" t="s">
        <v>2067</v>
      </c>
      <c r="K210" t="s">
        <v>2069</v>
      </c>
      <c r="L210" t="s">
        <v>1044</v>
      </c>
      <c r="M210" t="s">
        <v>1046</v>
      </c>
      <c r="N210" t="s">
        <v>203</v>
      </c>
      <c r="O210" t="s">
        <v>178</v>
      </c>
      <c r="P210" t="s">
        <v>204</v>
      </c>
      <c r="Q210" t="s">
        <v>179</v>
      </c>
      <c r="R210" t="s">
        <v>176</v>
      </c>
      <c r="S210" t="s">
        <v>120</v>
      </c>
      <c r="T210" t="s">
        <v>174</v>
      </c>
      <c r="U210" t="s">
        <v>121</v>
      </c>
      <c r="V210" t="s">
        <v>817</v>
      </c>
      <c r="W210" t="s">
        <v>703</v>
      </c>
      <c r="X210" s="51" t="str">
        <f t="shared" si="6"/>
        <v>4</v>
      </c>
      <c r="Y210" s="51" t="str">
        <f>IF(T210="","",IF(AND(T210&lt;&gt;'Tabelas auxiliares'!$B$236,T210&lt;&gt;'Tabelas auxiliares'!$B$237,T210&lt;&gt;'Tabelas auxiliares'!$C$236,T210&lt;&gt;'Tabelas auxiliares'!$C$237,T210&lt;&gt;'Tabelas auxiliares'!$D$236),"FOLHA DE PESSOAL",IF(X210='Tabelas auxiliares'!$A$237,"CUSTEIO",IF(X210='Tabelas auxiliares'!$A$236,"INVESTIMENTO","ERRO - VERIFICAR"))))</f>
        <v>INVESTIMENTO</v>
      </c>
      <c r="Z210" s="64">
        <f t="shared" si="7"/>
        <v>44427.9</v>
      </c>
      <c r="AC210" s="44">
        <v>44427.9</v>
      </c>
      <c r="AD210" s="73" t="s">
        <v>936</v>
      </c>
      <c r="AE210" s="73" t="s">
        <v>176</v>
      </c>
      <c r="AF210" s="73" t="s">
        <v>135</v>
      </c>
      <c r="AG210" s="73" t="s">
        <v>178</v>
      </c>
      <c r="AH210" s="73" t="s">
        <v>208</v>
      </c>
      <c r="AI210" s="73" t="s">
        <v>179</v>
      </c>
      <c r="AJ210" s="73" t="s">
        <v>176</v>
      </c>
      <c r="AK210" s="73" t="s">
        <v>120</v>
      </c>
      <c r="AL210" s="73" t="s">
        <v>173</v>
      </c>
      <c r="AM210" s="73" t="s">
        <v>144</v>
      </c>
      <c r="AN210" s="73" t="s">
        <v>751</v>
      </c>
      <c r="AO210" s="73" t="s">
        <v>926</v>
      </c>
    </row>
    <row r="211" spans="1:41" x14ac:dyDescent="0.25">
      <c r="A211" t="s">
        <v>1111</v>
      </c>
      <c r="B211" t="s">
        <v>474</v>
      </c>
      <c r="C211" t="s">
        <v>1112</v>
      </c>
      <c r="D211" t="s">
        <v>158</v>
      </c>
      <c r="E211" t="s">
        <v>117</v>
      </c>
      <c r="F211" s="51" t="str">
        <f>IFERROR(VLOOKUP(D211,'Tabelas auxiliares'!$A$3:$B$61,2,FALSE),"")</f>
        <v>PU - MOBILIÁRIOS * D.U.C</v>
      </c>
      <c r="G211" s="51" t="str">
        <f>IFERROR(VLOOKUP($B211,'Tabelas auxiliares'!$A$65:$C$102,2,FALSE),"")</f>
        <v>Equipamentos - Áreas comuns</v>
      </c>
      <c r="H211" s="51" t="str">
        <f>IFERROR(VLOOKUP($B211,'Tabelas auxiliares'!$A$65:$C$102,3,FALSE),"")</f>
        <v>MOBILIÁRIO / LINHA BRANCA / QUADROS DE AVISO / DISPLAYS / VENTILADORES / BEBEDOUROS / EQUIPAMENTO DE SOM / PROJETORES / CORTINAS E PERSIANAS/DRONER</v>
      </c>
      <c r="I211" t="s">
        <v>1880</v>
      </c>
      <c r="J211" t="s">
        <v>2070</v>
      </c>
      <c r="K211" t="s">
        <v>2071</v>
      </c>
      <c r="L211" t="s">
        <v>2072</v>
      </c>
      <c r="M211" t="s">
        <v>2073</v>
      </c>
      <c r="N211" t="s">
        <v>203</v>
      </c>
      <c r="O211" t="s">
        <v>178</v>
      </c>
      <c r="P211" t="s">
        <v>204</v>
      </c>
      <c r="Q211" t="s">
        <v>179</v>
      </c>
      <c r="R211" t="s">
        <v>176</v>
      </c>
      <c r="S211" t="s">
        <v>120</v>
      </c>
      <c r="T211" t="s">
        <v>174</v>
      </c>
      <c r="U211" t="s">
        <v>121</v>
      </c>
      <c r="V211" t="s">
        <v>817</v>
      </c>
      <c r="W211" t="s">
        <v>703</v>
      </c>
      <c r="X211" s="51" t="str">
        <f t="shared" si="6"/>
        <v>4</v>
      </c>
      <c r="Y211" s="51" t="str">
        <f>IF(T211="","",IF(AND(T211&lt;&gt;'Tabelas auxiliares'!$B$236,T211&lt;&gt;'Tabelas auxiliares'!$B$237,T211&lt;&gt;'Tabelas auxiliares'!$C$236,T211&lt;&gt;'Tabelas auxiliares'!$C$237,T211&lt;&gt;'Tabelas auxiliares'!$D$236),"FOLHA DE PESSOAL",IF(X211='Tabelas auxiliares'!$A$237,"CUSTEIO",IF(X211='Tabelas auxiliares'!$A$236,"INVESTIMENTO","ERRO - VERIFICAR"))))</f>
        <v>INVESTIMENTO</v>
      </c>
      <c r="Z211" s="64">
        <f t="shared" si="7"/>
        <v>15800</v>
      </c>
      <c r="AC211" s="44">
        <v>15800</v>
      </c>
      <c r="AD211" s="73" t="s">
        <v>936</v>
      </c>
      <c r="AE211" s="73" t="s">
        <v>176</v>
      </c>
      <c r="AF211" s="73" t="s">
        <v>135</v>
      </c>
      <c r="AG211" s="73" t="s">
        <v>178</v>
      </c>
      <c r="AH211" s="73" t="s">
        <v>208</v>
      </c>
      <c r="AI211" s="73" t="s">
        <v>179</v>
      </c>
      <c r="AJ211" s="73" t="s">
        <v>176</v>
      </c>
      <c r="AK211" s="73" t="s">
        <v>120</v>
      </c>
      <c r="AL211" s="73" t="s">
        <v>173</v>
      </c>
      <c r="AM211" s="73" t="s">
        <v>144</v>
      </c>
      <c r="AN211" s="73" t="s">
        <v>752</v>
      </c>
      <c r="AO211" s="73" t="s">
        <v>651</v>
      </c>
    </row>
    <row r="212" spans="1:41" x14ac:dyDescent="0.25">
      <c r="A212" t="s">
        <v>1111</v>
      </c>
      <c r="B212" t="s">
        <v>474</v>
      </c>
      <c r="C212" t="s">
        <v>1112</v>
      </c>
      <c r="D212" t="s">
        <v>158</v>
      </c>
      <c r="E212" t="s">
        <v>117</v>
      </c>
      <c r="F212" s="51" t="str">
        <f>IFERROR(VLOOKUP(D212,'Tabelas auxiliares'!$A$3:$B$61,2,FALSE),"")</f>
        <v>PU - MOBILIÁRIOS * D.U.C</v>
      </c>
      <c r="G212" s="51" t="str">
        <f>IFERROR(VLOOKUP($B212,'Tabelas auxiliares'!$A$65:$C$102,2,FALSE),"")</f>
        <v>Equipamentos - Áreas comuns</v>
      </c>
      <c r="H212" s="51" t="str">
        <f>IFERROR(VLOOKUP($B212,'Tabelas auxiliares'!$A$65:$C$102,3,FALSE),"")</f>
        <v>MOBILIÁRIO / LINHA BRANCA / QUADROS DE AVISO / DISPLAYS / VENTILADORES / BEBEDOUROS / EQUIPAMENTO DE SOM / PROJETORES / CORTINAS E PERSIANAS/DRONER</v>
      </c>
      <c r="I212" t="s">
        <v>1370</v>
      </c>
      <c r="J212" t="s">
        <v>2067</v>
      </c>
      <c r="K212" t="s">
        <v>2074</v>
      </c>
      <c r="L212" t="s">
        <v>2075</v>
      </c>
      <c r="M212" t="s">
        <v>1045</v>
      </c>
      <c r="N212" t="s">
        <v>203</v>
      </c>
      <c r="O212" t="s">
        <v>178</v>
      </c>
      <c r="P212" t="s">
        <v>204</v>
      </c>
      <c r="Q212" t="s">
        <v>179</v>
      </c>
      <c r="R212" t="s">
        <v>176</v>
      </c>
      <c r="S212" t="s">
        <v>120</v>
      </c>
      <c r="T212" t="s">
        <v>174</v>
      </c>
      <c r="U212" t="s">
        <v>121</v>
      </c>
      <c r="V212" t="s">
        <v>817</v>
      </c>
      <c r="W212" t="s">
        <v>703</v>
      </c>
      <c r="X212" s="51" t="str">
        <f t="shared" si="6"/>
        <v>4</v>
      </c>
      <c r="Y212" s="51" t="str">
        <f>IF(T212="","",IF(AND(T212&lt;&gt;'Tabelas auxiliares'!$B$236,T212&lt;&gt;'Tabelas auxiliares'!$B$237,T212&lt;&gt;'Tabelas auxiliares'!$C$236,T212&lt;&gt;'Tabelas auxiliares'!$C$237,T212&lt;&gt;'Tabelas auxiliares'!$D$236),"FOLHA DE PESSOAL",IF(X212='Tabelas auxiliares'!$A$237,"CUSTEIO",IF(X212='Tabelas auxiliares'!$A$236,"INVESTIMENTO","ERRO - VERIFICAR"))))</f>
        <v>INVESTIMENTO</v>
      </c>
      <c r="Z212" s="64">
        <f t="shared" si="7"/>
        <v>3218</v>
      </c>
      <c r="AA212" s="44">
        <v>3218</v>
      </c>
      <c r="AD212" s="73" t="s">
        <v>936</v>
      </c>
      <c r="AE212" s="73" t="s">
        <v>176</v>
      </c>
      <c r="AF212" s="73" t="s">
        <v>135</v>
      </c>
      <c r="AG212" s="73" t="s">
        <v>178</v>
      </c>
      <c r="AH212" s="73" t="s">
        <v>208</v>
      </c>
      <c r="AI212" s="73" t="s">
        <v>179</v>
      </c>
      <c r="AJ212" s="73" t="s">
        <v>176</v>
      </c>
      <c r="AK212" s="73" t="s">
        <v>120</v>
      </c>
      <c r="AL212" s="73" t="s">
        <v>173</v>
      </c>
      <c r="AM212" s="73" t="s">
        <v>144</v>
      </c>
      <c r="AN212" s="73" t="s">
        <v>753</v>
      </c>
      <c r="AO212" s="73" t="s">
        <v>652</v>
      </c>
    </row>
    <row r="213" spans="1:41" x14ac:dyDescent="0.25">
      <c r="A213" t="s">
        <v>1111</v>
      </c>
      <c r="B213" t="s">
        <v>474</v>
      </c>
      <c r="C213" t="s">
        <v>1112</v>
      </c>
      <c r="D213" t="s">
        <v>158</v>
      </c>
      <c r="E213" t="s">
        <v>117</v>
      </c>
      <c r="F213" s="51" t="str">
        <f>IFERROR(VLOOKUP(D213,'Tabelas auxiliares'!$A$3:$B$61,2,FALSE),"")</f>
        <v>PU - MOBILIÁRIOS * D.U.C</v>
      </c>
      <c r="G213" s="51" t="str">
        <f>IFERROR(VLOOKUP($B213,'Tabelas auxiliares'!$A$65:$C$102,2,FALSE),"")</f>
        <v>Equipamentos - Áreas comuns</v>
      </c>
      <c r="H213" s="51" t="str">
        <f>IFERROR(VLOOKUP($B213,'Tabelas auxiliares'!$A$65:$C$102,3,FALSE),"")</f>
        <v>MOBILIÁRIO / LINHA BRANCA / QUADROS DE AVISO / DISPLAYS / VENTILADORES / BEBEDOUROS / EQUIPAMENTO DE SOM / PROJETORES / CORTINAS E PERSIANAS/DRONER</v>
      </c>
      <c r="I213" t="s">
        <v>1834</v>
      </c>
      <c r="J213" t="s">
        <v>2076</v>
      </c>
      <c r="K213" t="s">
        <v>2077</v>
      </c>
      <c r="L213" t="s">
        <v>2078</v>
      </c>
      <c r="M213" t="s">
        <v>2079</v>
      </c>
      <c r="N213" t="s">
        <v>203</v>
      </c>
      <c r="O213" t="s">
        <v>178</v>
      </c>
      <c r="P213" t="s">
        <v>204</v>
      </c>
      <c r="Q213" t="s">
        <v>179</v>
      </c>
      <c r="R213" t="s">
        <v>176</v>
      </c>
      <c r="S213" t="s">
        <v>120</v>
      </c>
      <c r="T213" t="s">
        <v>174</v>
      </c>
      <c r="U213" t="s">
        <v>121</v>
      </c>
      <c r="V213" t="s">
        <v>2080</v>
      </c>
      <c r="W213" t="s">
        <v>2081</v>
      </c>
      <c r="X213" s="51" t="str">
        <f t="shared" si="6"/>
        <v>4</v>
      </c>
      <c r="Y213" s="51" t="str">
        <f>IF(T213="","",IF(AND(T213&lt;&gt;'Tabelas auxiliares'!$B$236,T213&lt;&gt;'Tabelas auxiliares'!$B$237,T213&lt;&gt;'Tabelas auxiliares'!$C$236,T213&lt;&gt;'Tabelas auxiliares'!$C$237,T213&lt;&gt;'Tabelas auxiliares'!$D$236),"FOLHA DE PESSOAL",IF(X213='Tabelas auxiliares'!$A$237,"CUSTEIO",IF(X213='Tabelas auxiliares'!$A$236,"INVESTIMENTO","ERRO - VERIFICAR"))))</f>
        <v>INVESTIMENTO</v>
      </c>
      <c r="Z213" s="64">
        <f t="shared" si="7"/>
        <v>20958</v>
      </c>
      <c r="AA213" s="44">
        <v>20958</v>
      </c>
      <c r="AD213" s="73" t="s">
        <v>936</v>
      </c>
      <c r="AE213" s="73" t="s">
        <v>176</v>
      </c>
      <c r="AF213" s="73" t="s">
        <v>135</v>
      </c>
      <c r="AG213" s="73" t="s">
        <v>178</v>
      </c>
      <c r="AH213" s="73" t="s">
        <v>208</v>
      </c>
      <c r="AI213" s="73" t="s">
        <v>179</v>
      </c>
      <c r="AJ213" s="73" t="s">
        <v>176</v>
      </c>
      <c r="AK213" s="73" t="s">
        <v>120</v>
      </c>
      <c r="AL213" s="73" t="s">
        <v>173</v>
      </c>
      <c r="AM213" s="73" t="s">
        <v>144</v>
      </c>
      <c r="AN213" s="73" t="s">
        <v>754</v>
      </c>
      <c r="AO213" s="73" t="s">
        <v>653</v>
      </c>
    </row>
    <row r="214" spans="1:41" x14ac:dyDescent="0.25">
      <c r="A214" t="s">
        <v>1111</v>
      </c>
      <c r="B214" t="s">
        <v>474</v>
      </c>
      <c r="C214" t="s">
        <v>1112</v>
      </c>
      <c r="D214" t="s">
        <v>158</v>
      </c>
      <c r="E214" t="s">
        <v>117</v>
      </c>
      <c r="F214" s="51" t="str">
        <f>IFERROR(VLOOKUP(D214,'Tabelas auxiliares'!$A$3:$B$61,2,FALSE),"")</f>
        <v>PU - MOBILIÁRIOS * D.U.C</v>
      </c>
      <c r="G214" s="51" t="str">
        <f>IFERROR(VLOOKUP($B214,'Tabelas auxiliares'!$A$65:$C$102,2,FALSE),"")</f>
        <v>Equipamentos - Áreas comuns</v>
      </c>
      <c r="H214" s="51" t="str">
        <f>IFERROR(VLOOKUP($B214,'Tabelas auxiliares'!$A$65:$C$102,3,FALSE),"")</f>
        <v>MOBILIÁRIO / LINHA BRANCA / QUADROS DE AVISO / DISPLAYS / VENTILADORES / BEBEDOUROS / EQUIPAMENTO DE SOM / PROJETORES / CORTINAS E PERSIANAS/DRONER</v>
      </c>
      <c r="I214" t="s">
        <v>2082</v>
      </c>
      <c r="J214" t="s">
        <v>2067</v>
      </c>
      <c r="K214" t="s">
        <v>2083</v>
      </c>
      <c r="L214" t="s">
        <v>1044</v>
      </c>
      <c r="M214" t="s">
        <v>1046</v>
      </c>
      <c r="N214" t="s">
        <v>203</v>
      </c>
      <c r="O214" t="s">
        <v>178</v>
      </c>
      <c r="P214" t="s">
        <v>204</v>
      </c>
      <c r="Q214" t="s">
        <v>179</v>
      </c>
      <c r="R214" t="s">
        <v>176</v>
      </c>
      <c r="S214" t="s">
        <v>120</v>
      </c>
      <c r="T214" t="s">
        <v>174</v>
      </c>
      <c r="U214" t="s">
        <v>121</v>
      </c>
      <c r="V214" t="s">
        <v>817</v>
      </c>
      <c r="W214" t="s">
        <v>703</v>
      </c>
      <c r="X214" s="51" t="str">
        <f t="shared" si="6"/>
        <v>4</v>
      </c>
      <c r="Y214" s="51" t="str">
        <f>IF(T214="","",IF(AND(T214&lt;&gt;'Tabelas auxiliares'!$B$236,T214&lt;&gt;'Tabelas auxiliares'!$B$237,T214&lt;&gt;'Tabelas auxiliares'!$C$236,T214&lt;&gt;'Tabelas auxiliares'!$C$237,T214&lt;&gt;'Tabelas auxiliares'!$D$236),"FOLHA DE PESSOAL",IF(X214='Tabelas auxiliares'!$A$237,"CUSTEIO",IF(X214='Tabelas auxiliares'!$A$236,"INVESTIMENTO","ERRO - VERIFICAR"))))</f>
        <v>INVESTIMENTO</v>
      </c>
      <c r="Z214" s="64">
        <f t="shared" si="7"/>
        <v>24970.5</v>
      </c>
      <c r="AC214" s="44">
        <v>24970.5</v>
      </c>
      <c r="AD214" s="73" t="s">
        <v>936</v>
      </c>
      <c r="AE214" s="73" t="s">
        <v>176</v>
      </c>
      <c r="AF214" s="73" t="s">
        <v>135</v>
      </c>
      <c r="AG214" s="73" t="s">
        <v>178</v>
      </c>
      <c r="AH214" s="73" t="s">
        <v>208</v>
      </c>
      <c r="AI214" s="73" t="s">
        <v>179</v>
      </c>
      <c r="AJ214" s="73" t="s">
        <v>176</v>
      </c>
      <c r="AK214" s="73" t="s">
        <v>120</v>
      </c>
      <c r="AL214" s="73" t="s">
        <v>173</v>
      </c>
      <c r="AM214" s="73" t="s">
        <v>144</v>
      </c>
      <c r="AN214" s="73" t="s">
        <v>755</v>
      </c>
      <c r="AO214" s="73" t="s">
        <v>654</v>
      </c>
    </row>
    <row r="215" spans="1:41" x14ac:dyDescent="0.25">
      <c r="A215" t="s">
        <v>1111</v>
      </c>
      <c r="B215" t="s">
        <v>477</v>
      </c>
      <c r="C215" t="s">
        <v>1112</v>
      </c>
      <c r="D215" t="s">
        <v>15</v>
      </c>
      <c r="E215" t="s">
        <v>117</v>
      </c>
      <c r="F215" s="51" t="str">
        <f>IFERROR(VLOOKUP(D215,'Tabelas auxiliares'!$A$3:$B$61,2,FALSE),"")</f>
        <v>PROPES - PRÓ-REITORIA DE PESQUISA / CEM</v>
      </c>
      <c r="G215" s="51" t="str">
        <f>IFERROR(VLOOKUP($B215,'Tabelas auxiliares'!$A$65:$C$102,2,FALSE),"")</f>
        <v>Equipamentos - Laboratórios</v>
      </c>
      <c r="H215" s="51" t="str">
        <f>IFERROR(VLOOKUP($B215,'Tabelas auxiliares'!$A$65:$C$102,3,FALSE),"")</f>
        <v>AQUISICAO POR IMPORTACAO / EQUIPAMENTOS NOVOS / MANUTENÇÃO DE EQUIPAMENTOS LABORATORIAIS</v>
      </c>
      <c r="I215" t="s">
        <v>2084</v>
      </c>
      <c r="J215" t="s">
        <v>2085</v>
      </c>
      <c r="K215" t="s">
        <v>2086</v>
      </c>
      <c r="L215" t="s">
        <v>413</v>
      </c>
      <c r="M215" t="s">
        <v>867</v>
      </c>
      <c r="N215" t="s">
        <v>177</v>
      </c>
      <c r="O215" t="s">
        <v>178</v>
      </c>
      <c r="P215" t="s">
        <v>288</v>
      </c>
      <c r="Q215" t="s">
        <v>179</v>
      </c>
      <c r="R215" t="s">
        <v>176</v>
      </c>
      <c r="S215" t="s">
        <v>180</v>
      </c>
      <c r="T215" t="s">
        <v>174</v>
      </c>
      <c r="U215" t="s">
        <v>119</v>
      </c>
      <c r="V215" t="s">
        <v>818</v>
      </c>
      <c r="W215" t="s">
        <v>704</v>
      </c>
      <c r="X215" s="51" t="str">
        <f t="shared" si="6"/>
        <v>4</v>
      </c>
      <c r="Y215" s="51" t="str">
        <f>IF(T215="","",IF(AND(T215&lt;&gt;'Tabelas auxiliares'!$B$236,T215&lt;&gt;'Tabelas auxiliares'!$B$237,T215&lt;&gt;'Tabelas auxiliares'!$C$236,T215&lt;&gt;'Tabelas auxiliares'!$C$237,T215&lt;&gt;'Tabelas auxiliares'!$D$236),"FOLHA DE PESSOAL",IF(X215='Tabelas auxiliares'!$A$237,"CUSTEIO",IF(X215='Tabelas auxiliares'!$A$236,"INVESTIMENTO","ERRO - VERIFICAR"))))</f>
        <v>INVESTIMENTO</v>
      </c>
      <c r="Z215" s="64">
        <f t="shared" si="7"/>
        <v>194263.24</v>
      </c>
      <c r="AC215" s="44">
        <v>194263.24</v>
      </c>
      <c r="AD215" s="73" t="s">
        <v>936</v>
      </c>
      <c r="AE215" s="73" t="s">
        <v>176</v>
      </c>
      <c r="AF215" s="73" t="s">
        <v>135</v>
      </c>
      <c r="AG215" s="73" t="s">
        <v>178</v>
      </c>
      <c r="AH215" s="73" t="s">
        <v>208</v>
      </c>
      <c r="AI215" s="73" t="s">
        <v>179</v>
      </c>
      <c r="AJ215" s="73" t="s">
        <v>176</v>
      </c>
      <c r="AK215" s="73" t="s">
        <v>120</v>
      </c>
      <c r="AL215" s="73" t="s">
        <v>173</v>
      </c>
      <c r="AM215" s="73" t="s">
        <v>144</v>
      </c>
      <c r="AN215" s="73" t="s">
        <v>756</v>
      </c>
      <c r="AO215" s="73" t="s">
        <v>927</v>
      </c>
    </row>
    <row r="216" spans="1:41" x14ac:dyDescent="0.25">
      <c r="A216" t="s">
        <v>1111</v>
      </c>
      <c r="B216" t="s">
        <v>477</v>
      </c>
      <c r="C216" t="s">
        <v>1112</v>
      </c>
      <c r="D216" t="s">
        <v>15</v>
      </c>
      <c r="E216" t="s">
        <v>117</v>
      </c>
      <c r="F216" s="51" t="str">
        <f>IFERROR(VLOOKUP(D216,'Tabelas auxiliares'!$A$3:$B$61,2,FALSE),"")</f>
        <v>PROPES - PRÓ-REITORIA DE PESQUISA / CEM</v>
      </c>
      <c r="G216" s="51" t="str">
        <f>IFERROR(VLOOKUP($B216,'Tabelas auxiliares'!$A$65:$C$102,2,FALSE),"")</f>
        <v>Equipamentos - Laboratórios</v>
      </c>
      <c r="H216" s="51" t="str">
        <f>IFERROR(VLOOKUP($B216,'Tabelas auxiliares'!$A$65:$C$102,3,FALSE),"")</f>
        <v>AQUISICAO POR IMPORTACAO / EQUIPAMENTOS NOVOS / MANUTENÇÃO DE EQUIPAMENTOS LABORATORIAIS</v>
      </c>
      <c r="I216" t="s">
        <v>1518</v>
      </c>
      <c r="J216" t="s">
        <v>2087</v>
      </c>
      <c r="K216" t="s">
        <v>2088</v>
      </c>
      <c r="L216" t="s">
        <v>2089</v>
      </c>
      <c r="M216" t="s">
        <v>2090</v>
      </c>
      <c r="N216" t="s">
        <v>203</v>
      </c>
      <c r="O216" t="s">
        <v>178</v>
      </c>
      <c r="P216" t="s">
        <v>204</v>
      </c>
      <c r="Q216" t="s">
        <v>179</v>
      </c>
      <c r="R216" t="s">
        <v>176</v>
      </c>
      <c r="S216" t="s">
        <v>120</v>
      </c>
      <c r="T216" t="s">
        <v>174</v>
      </c>
      <c r="U216" t="s">
        <v>121</v>
      </c>
      <c r="V216" t="s">
        <v>818</v>
      </c>
      <c r="W216" t="s">
        <v>704</v>
      </c>
      <c r="X216" s="51" t="str">
        <f t="shared" si="6"/>
        <v>4</v>
      </c>
      <c r="Y216" s="51" t="str">
        <f>IF(T216="","",IF(AND(T216&lt;&gt;'Tabelas auxiliares'!$B$236,T216&lt;&gt;'Tabelas auxiliares'!$B$237,T216&lt;&gt;'Tabelas auxiliares'!$C$236,T216&lt;&gt;'Tabelas auxiliares'!$C$237,T216&lt;&gt;'Tabelas auxiliares'!$D$236),"FOLHA DE PESSOAL",IF(X216='Tabelas auxiliares'!$A$237,"CUSTEIO",IF(X216='Tabelas auxiliares'!$A$236,"INVESTIMENTO","ERRO - VERIFICAR"))))</f>
        <v>INVESTIMENTO</v>
      </c>
      <c r="Z216" s="64">
        <f t="shared" si="7"/>
        <v>134152.91</v>
      </c>
      <c r="AA216" s="44">
        <v>134152.91</v>
      </c>
      <c r="AD216" s="73" t="s">
        <v>936</v>
      </c>
      <c r="AE216" s="73" t="s">
        <v>176</v>
      </c>
      <c r="AF216" s="73" t="s">
        <v>135</v>
      </c>
      <c r="AG216" s="73" t="s">
        <v>178</v>
      </c>
      <c r="AH216" s="73" t="s">
        <v>208</v>
      </c>
      <c r="AI216" s="73" t="s">
        <v>179</v>
      </c>
      <c r="AJ216" s="73" t="s">
        <v>176</v>
      </c>
      <c r="AK216" s="73" t="s">
        <v>120</v>
      </c>
      <c r="AL216" s="73" t="s">
        <v>173</v>
      </c>
      <c r="AM216" s="73" t="s">
        <v>144</v>
      </c>
      <c r="AN216" s="73" t="s">
        <v>757</v>
      </c>
      <c r="AO216" s="73" t="s">
        <v>655</v>
      </c>
    </row>
    <row r="217" spans="1:41" x14ac:dyDescent="0.25">
      <c r="A217" t="s">
        <v>1111</v>
      </c>
      <c r="B217" t="s">
        <v>477</v>
      </c>
      <c r="C217" t="s">
        <v>1112</v>
      </c>
      <c r="D217" t="s">
        <v>15</v>
      </c>
      <c r="E217" t="s">
        <v>117</v>
      </c>
      <c r="F217" s="51" t="str">
        <f>IFERROR(VLOOKUP(D217,'Tabelas auxiliares'!$A$3:$B$61,2,FALSE),"")</f>
        <v>PROPES - PRÓ-REITORIA DE PESQUISA / CEM</v>
      </c>
      <c r="G217" s="51" t="str">
        <f>IFERROR(VLOOKUP($B217,'Tabelas auxiliares'!$A$65:$C$102,2,FALSE),"")</f>
        <v>Equipamentos - Laboratórios</v>
      </c>
      <c r="H217" s="51" t="str">
        <f>IFERROR(VLOOKUP($B217,'Tabelas auxiliares'!$A$65:$C$102,3,FALSE),"")</f>
        <v>AQUISICAO POR IMPORTACAO / EQUIPAMENTOS NOVOS / MANUTENÇÃO DE EQUIPAMENTOS LABORATORIAIS</v>
      </c>
      <c r="I217" t="s">
        <v>1250</v>
      </c>
      <c r="J217" t="s">
        <v>2091</v>
      </c>
      <c r="K217" t="s">
        <v>2092</v>
      </c>
      <c r="L217" t="s">
        <v>2093</v>
      </c>
      <c r="M217" t="s">
        <v>2094</v>
      </c>
      <c r="N217" t="s">
        <v>203</v>
      </c>
      <c r="O217" t="s">
        <v>178</v>
      </c>
      <c r="P217" t="s">
        <v>204</v>
      </c>
      <c r="Q217" t="s">
        <v>179</v>
      </c>
      <c r="R217" t="s">
        <v>176</v>
      </c>
      <c r="S217" t="s">
        <v>120</v>
      </c>
      <c r="T217" t="s">
        <v>174</v>
      </c>
      <c r="U217" t="s">
        <v>121</v>
      </c>
      <c r="V217" t="s">
        <v>818</v>
      </c>
      <c r="W217" t="s">
        <v>704</v>
      </c>
      <c r="X217" s="51" t="str">
        <f t="shared" si="6"/>
        <v>4</v>
      </c>
      <c r="Y217" s="51" t="str">
        <f>IF(T217="","",IF(AND(T217&lt;&gt;'Tabelas auxiliares'!$B$236,T217&lt;&gt;'Tabelas auxiliares'!$B$237,T217&lt;&gt;'Tabelas auxiliares'!$C$236,T217&lt;&gt;'Tabelas auxiliares'!$C$237,T217&lt;&gt;'Tabelas auxiliares'!$D$236),"FOLHA DE PESSOAL",IF(X217='Tabelas auxiliares'!$A$237,"CUSTEIO",IF(X217='Tabelas auxiliares'!$A$236,"INVESTIMENTO","ERRO - VERIFICAR"))))</f>
        <v>INVESTIMENTO</v>
      </c>
      <c r="Z217" s="64">
        <f t="shared" si="7"/>
        <v>8542.85</v>
      </c>
      <c r="AA217" s="44">
        <v>8542.85</v>
      </c>
      <c r="AD217" s="73" t="s">
        <v>936</v>
      </c>
      <c r="AE217" s="73" t="s">
        <v>176</v>
      </c>
      <c r="AF217" s="73" t="s">
        <v>135</v>
      </c>
      <c r="AG217" s="73" t="s">
        <v>178</v>
      </c>
      <c r="AH217" s="73" t="s">
        <v>208</v>
      </c>
      <c r="AI217" s="73" t="s">
        <v>179</v>
      </c>
      <c r="AJ217" s="73" t="s">
        <v>176</v>
      </c>
      <c r="AK217" s="73" t="s">
        <v>120</v>
      </c>
      <c r="AL217" s="73" t="s">
        <v>173</v>
      </c>
      <c r="AM217" s="73" t="s">
        <v>144</v>
      </c>
      <c r="AN217" s="73" t="s">
        <v>758</v>
      </c>
      <c r="AO217" s="73" t="s">
        <v>656</v>
      </c>
    </row>
    <row r="218" spans="1:41" x14ac:dyDescent="0.25">
      <c r="A218" t="s">
        <v>1111</v>
      </c>
      <c r="B218" t="s">
        <v>477</v>
      </c>
      <c r="C218" t="s">
        <v>1112</v>
      </c>
      <c r="D218" t="s">
        <v>41</v>
      </c>
      <c r="E218" t="s">
        <v>117</v>
      </c>
      <c r="F218" s="51" t="str">
        <f>IFERROR(VLOOKUP(D218,'Tabelas auxiliares'!$A$3:$B$61,2,FALSE),"")</f>
        <v>CECS - CENTRO DE ENG., MODELAGEM E CIÊNCIAS SOCIAIS APLICADAS</v>
      </c>
      <c r="G218" s="51" t="str">
        <f>IFERROR(VLOOKUP($B218,'Tabelas auxiliares'!$A$65:$C$102,2,FALSE),"")</f>
        <v>Equipamentos - Laboratórios</v>
      </c>
      <c r="H218" s="51" t="str">
        <f>IFERROR(VLOOKUP($B218,'Tabelas auxiliares'!$A$65:$C$102,3,FALSE),"")</f>
        <v>AQUISICAO POR IMPORTACAO / EQUIPAMENTOS NOVOS / MANUTENÇÃO DE EQUIPAMENTOS LABORATORIAIS</v>
      </c>
      <c r="I218" t="s">
        <v>1159</v>
      </c>
      <c r="J218" t="s">
        <v>2095</v>
      </c>
      <c r="K218" t="s">
        <v>2096</v>
      </c>
      <c r="L218" t="s">
        <v>2097</v>
      </c>
      <c r="M218" t="s">
        <v>2098</v>
      </c>
      <c r="N218" t="s">
        <v>203</v>
      </c>
      <c r="O218" t="s">
        <v>178</v>
      </c>
      <c r="P218" t="s">
        <v>204</v>
      </c>
      <c r="Q218" t="s">
        <v>179</v>
      </c>
      <c r="R218" t="s">
        <v>176</v>
      </c>
      <c r="S218" t="s">
        <v>120</v>
      </c>
      <c r="T218" t="s">
        <v>174</v>
      </c>
      <c r="U218" t="s">
        <v>121</v>
      </c>
      <c r="V218" t="s">
        <v>818</v>
      </c>
      <c r="W218" t="s">
        <v>704</v>
      </c>
      <c r="X218" s="51" t="str">
        <f t="shared" si="6"/>
        <v>4</v>
      </c>
      <c r="Y218" s="51" t="str">
        <f>IF(T218="","",IF(AND(T218&lt;&gt;'Tabelas auxiliares'!$B$236,T218&lt;&gt;'Tabelas auxiliares'!$B$237,T218&lt;&gt;'Tabelas auxiliares'!$C$236,T218&lt;&gt;'Tabelas auxiliares'!$C$237,T218&lt;&gt;'Tabelas auxiliares'!$D$236),"FOLHA DE PESSOAL",IF(X218='Tabelas auxiliares'!$A$237,"CUSTEIO",IF(X218='Tabelas auxiliares'!$A$236,"INVESTIMENTO","ERRO - VERIFICAR"))))</f>
        <v>INVESTIMENTO</v>
      </c>
      <c r="Z218" s="64">
        <f t="shared" si="7"/>
        <v>58000</v>
      </c>
      <c r="AA218" s="44">
        <v>58000</v>
      </c>
      <c r="AD218" s="73" t="s">
        <v>936</v>
      </c>
      <c r="AE218" s="73" t="s">
        <v>176</v>
      </c>
      <c r="AF218" s="73" t="s">
        <v>135</v>
      </c>
      <c r="AG218" s="73" t="s">
        <v>178</v>
      </c>
      <c r="AH218" s="73" t="s">
        <v>208</v>
      </c>
      <c r="AI218" s="73" t="s">
        <v>179</v>
      </c>
      <c r="AJ218" s="73" t="s">
        <v>176</v>
      </c>
      <c r="AK218" s="73" t="s">
        <v>120</v>
      </c>
      <c r="AL218" s="73" t="s">
        <v>173</v>
      </c>
      <c r="AM218" s="73" t="s">
        <v>144</v>
      </c>
      <c r="AN218" s="73" t="s">
        <v>759</v>
      </c>
      <c r="AO218" s="73" t="s">
        <v>657</v>
      </c>
    </row>
    <row r="219" spans="1:41" x14ac:dyDescent="0.25">
      <c r="A219" t="s">
        <v>1111</v>
      </c>
      <c r="B219" t="s">
        <v>477</v>
      </c>
      <c r="C219" t="s">
        <v>1112</v>
      </c>
      <c r="D219" t="s">
        <v>41</v>
      </c>
      <c r="E219" t="s">
        <v>117</v>
      </c>
      <c r="F219" s="51" t="str">
        <f>IFERROR(VLOOKUP(D219,'Tabelas auxiliares'!$A$3:$B$61,2,FALSE),"")</f>
        <v>CECS - CENTRO DE ENG., MODELAGEM E CIÊNCIAS SOCIAIS APLICADAS</v>
      </c>
      <c r="G219" s="51" t="str">
        <f>IFERROR(VLOOKUP($B219,'Tabelas auxiliares'!$A$65:$C$102,2,FALSE),"")</f>
        <v>Equipamentos - Laboratórios</v>
      </c>
      <c r="H219" s="51" t="str">
        <f>IFERROR(VLOOKUP($B219,'Tabelas auxiliares'!$A$65:$C$102,3,FALSE),"")</f>
        <v>AQUISICAO POR IMPORTACAO / EQUIPAMENTOS NOVOS / MANUTENÇÃO DE EQUIPAMENTOS LABORATORIAIS</v>
      </c>
      <c r="I219" t="s">
        <v>1159</v>
      </c>
      <c r="J219" t="s">
        <v>2095</v>
      </c>
      <c r="K219" t="s">
        <v>2099</v>
      </c>
      <c r="L219" t="s">
        <v>2097</v>
      </c>
      <c r="M219" t="s">
        <v>2100</v>
      </c>
      <c r="N219" t="s">
        <v>203</v>
      </c>
      <c r="O219" t="s">
        <v>178</v>
      </c>
      <c r="P219" t="s">
        <v>204</v>
      </c>
      <c r="Q219" t="s">
        <v>179</v>
      </c>
      <c r="R219" t="s">
        <v>176</v>
      </c>
      <c r="S219" t="s">
        <v>120</v>
      </c>
      <c r="T219" t="s">
        <v>174</v>
      </c>
      <c r="U219" t="s">
        <v>121</v>
      </c>
      <c r="V219" t="s">
        <v>818</v>
      </c>
      <c r="W219" t="s">
        <v>704</v>
      </c>
      <c r="X219" s="51" t="str">
        <f t="shared" si="6"/>
        <v>4</v>
      </c>
      <c r="Y219" s="51" t="str">
        <f>IF(T219="","",IF(AND(T219&lt;&gt;'Tabelas auxiliares'!$B$236,T219&lt;&gt;'Tabelas auxiliares'!$B$237,T219&lt;&gt;'Tabelas auxiliares'!$C$236,T219&lt;&gt;'Tabelas auxiliares'!$C$237,T219&lt;&gt;'Tabelas auxiliares'!$D$236),"FOLHA DE PESSOAL",IF(X219='Tabelas auxiliares'!$A$237,"CUSTEIO",IF(X219='Tabelas auxiliares'!$A$236,"INVESTIMENTO","ERRO - VERIFICAR"))))</f>
        <v>INVESTIMENTO</v>
      </c>
      <c r="Z219" s="64">
        <f t="shared" si="7"/>
        <v>3529.43</v>
      </c>
      <c r="AC219" s="44">
        <v>3529.43</v>
      </c>
      <c r="AD219" s="73" t="s">
        <v>936</v>
      </c>
      <c r="AE219" s="73" t="s">
        <v>176</v>
      </c>
      <c r="AF219" s="73" t="s">
        <v>135</v>
      </c>
      <c r="AG219" s="73" t="s">
        <v>178</v>
      </c>
      <c r="AH219" s="73" t="s">
        <v>208</v>
      </c>
      <c r="AI219" s="73" t="s">
        <v>179</v>
      </c>
      <c r="AJ219" s="73" t="s">
        <v>176</v>
      </c>
      <c r="AK219" s="73" t="s">
        <v>120</v>
      </c>
      <c r="AL219" s="73" t="s">
        <v>173</v>
      </c>
      <c r="AM219" s="73" t="s">
        <v>144</v>
      </c>
      <c r="AN219" s="73" t="s">
        <v>760</v>
      </c>
      <c r="AO219" s="73" t="s">
        <v>658</v>
      </c>
    </row>
    <row r="220" spans="1:41" x14ac:dyDescent="0.25">
      <c r="A220" t="s">
        <v>1111</v>
      </c>
      <c r="B220" t="s">
        <v>477</v>
      </c>
      <c r="C220" t="s">
        <v>1112</v>
      </c>
      <c r="D220" t="s">
        <v>41</v>
      </c>
      <c r="E220" t="s">
        <v>117</v>
      </c>
      <c r="F220" s="51" t="str">
        <f>IFERROR(VLOOKUP(D220,'Tabelas auxiliares'!$A$3:$B$61,2,FALSE),"")</f>
        <v>CECS - CENTRO DE ENG., MODELAGEM E CIÊNCIAS SOCIAIS APLICADAS</v>
      </c>
      <c r="G220" s="51" t="str">
        <f>IFERROR(VLOOKUP($B220,'Tabelas auxiliares'!$A$65:$C$102,2,FALSE),"")</f>
        <v>Equipamentos - Laboratórios</v>
      </c>
      <c r="H220" s="51" t="str">
        <f>IFERROR(VLOOKUP($B220,'Tabelas auxiliares'!$A$65:$C$102,3,FALSE),"")</f>
        <v>AQUISICAO POR IMPORTACAO / EQUIPAMENTOS NOVOS / MANUTENÇÃO DE EQUIPAMENTOS LABORATORIAIS</v>
      </c>
      <c r="I220" t="s">
        <v>1284</v>
      </c>
      <c r="J220" t="s">
        <v>2101</v>
      </c>
      <c r="K220" t="s">
        <v>2102</v>
      </c>
      <c r="L220" t="s">
        <v>2103</v>
      </c>
      <c r="M220" t="s">
        <v>2104</v>
      </c>
      <c r="N220" t="s">
        <v>203</v>
      </c>
      <c r="O220" t="s">
        <v>178</v>
      </c>
      <c r="P220" t="s">
        <v>204</v>
      </c>
      <c r="Q220" t="s">
        <v>179</v>
      </c>
      <c r="R220" t="s">
        <v>176</v>
      </c>
      <c r="S220" t="s">
        <v>120</v>
      </c>
      <c r="T220" t="s">
        <v>174</v>
      </c>
      <c r="U220" t="s">
        <v>121</v>
      </c>
      <c r="V220" t="s">
        <v>735</v>
      </c>
      <c r="W220" t="s">
        <v>913</v>
      </c>
      <c r="X220" s="51" t="str">
        <f t="shared" si="6"/>
        <v>4</v>
      </c>
      <c r="Y220" s="51" t="str">
        <f>IF(T220="","",IF(AND(T220&lt;&gt;'Tabelas auxiliares'!$B$236,T220&lt;&gt;'Tabelas auxiliares'!$B$237,T220&lt;&gt;'Tabelas auxiliares'!$C$236,T220&lt;&gt;'Tabelas auxiliares'!$C$237,T220&lt;&gt;'Tabelas auxiliares'!$D$236),"FOLHA DE PESSOAL",IF(X220='Tabelas auxiliares'!$A$237,"CUSTEIO",IF(X220='Tabelas auxiliares'!$A$236,"INVESTIMENTO","ERRO - VERIFICAR"))))</f>
        <v>INVESTIMENTO</v>
      </c>
      <c r="Z220" s="64">
        <f t="shared" si="7"/>
        <v>1910.54</v>
      </c>
      <c r="AA220" s="44">
        <v>1910.54</v>
      </c>
      <c r="AD220" s="73" t="s">
        <v>936</v>
      </c>
      <c r="AE220" s="73" t="s">
        <v>176</v>
      </c>
      <c r="AF220" s="73" t="s">
        <v>135</v>
      </c>
      <c r="AG220" s="73" t="s">
        <v>178</v>
      </c>
      <c r="AH220" s="73" t="s">
        <v>208</v>
      </c>
      <c r="AI220" s="73" t="s">
        <v>179</v>
      </c>
      <c r="AJ220" s="73" t="s">
        <v>176</v>
      </c>
      <c r="AK220" s="73" t="s">
        <v>120</v>
      </c>
      <c r="AL220" s="73" t="s">
        <v>173</v>
      </c>
      <c r="AM220" s="73" t="s">
        <v>144</v>
      </c>
      <c r="AN220" s="73" t="s">
        <v>761</v>
      </c>
      <c r="AO220" s="73" t="s">
        <v>659</v>
      </c>
    </row>
    <row r="221" spans="1:41" x14ac:dyDescent="0.25">
      <c r="A221" t="s">
        <v>1111</v>
      </c>
      <c r="B221" t="s">
        <v>477</v>
      </c>
      <c r="C221" t="s">
        <v>1112</v>
      </c>
      <c r="D221" t="s">
        <v>41</v>
      </c>
      <c r="E221" t="s">
        <v>117</v>
      </c>
      <c r="F221" s="51" t="str">
        <f>IFERROR(VLOOKUP(D221,'Tabelas auxiliares'!$A$3:$B$61,2,FALSE),"")</f>
        <v>CECS - CENTRO DE ENG., MODELAGEM E CIÊNCIAS SOCIAIS APLICADAS</v>
      </c>
      <c r="G221" s="51" t="str">
        <f>IFERROR(VLOOKUP($B221,'Tabelas auxiliares'!$A$65:$C$102,2,FALSE),"")</f>
        <v>Equipamentos - Laboratórios</v>
      </c>
      <c r="H221" s="51" t="str">
        <f>IFERROR(VLOOKUP($B221,'Tabelas auxiliares'!$A$65:$C$102,3,FALSE),"")</f>
        <v>AQUISICAO POR IMPORTACAO / EQUIPAMENTOS NOVOS / MANUTENÇÃO DE EQUIPAMENTOS LABORATORIAIS</v>
      </c>
      <c r="I221" t="s">
        <v>1284</v>
      </c>
      <c r="J221" t="s">
        <v>2101</v>
      </c>
      <c r="K221" t="s">
        <v>2105</v>
      </c>
      <c r="L221" t="s">
        <v>2103</v>
      </c>
      <c r="M221" t="s">
        <v>2106</v>
      </c>
      <c r="N221" t="s">
        <v>203</v>
      </c>
      <c r="O221" t="s">
        <v>178</v>
      </c>
      <c r="P221" t="s">
        <v>204</v>
      </c>
      <c r="Q221" t="s">
        <v>179</v>
      </c>
      <c r="R221" t="s">
        <v>176</v>
      </c>
      <c r="S221" t="s">
        <v>120</v>
      </c>
      <c r="T221" t="s">
        <v>174</v>
      </c>
      <c r="U221" t="s">
        <v>121</v>
      </c>
      <c r="V221" t="s">
        <v>2107</v>
      </c>
      <c r="W221" t="s">
        <v>2108</v>
      </c>
      <c r="X221" s="51" t="str">
        <f t="shared" si="6"/>
        <v>4</v>
      </c>
      <c r="Y221" s="51" t="str">
        <f>IF(T221="","",IF(AND(T221&lt;&gt;'Tabelas auxiliares'!$B$236,T221&lt;&gt;'Tabelas auxiliares'!$B$237,T221&lt;&gt;'Tabelas auxiliares'!$C$236,T221&lt;&gt;'Tabelas auxiliares'!$C$237,T221&lt;&gt;'Tabelas auxiliares'!$D$236),"FOLHA DE PESSOAL",IF(X221='Tabelas auxiliares'!$A$237,"CUSTEIO",IF(X221='Tabelas auxiliares'!$A$236,"INVESTIMENTO","ERRO - VERIFICAR"))))</f>
        <v>INVESTIMENTO</v>
      </c>
      <c r="Z221" s="64">
        <f t="shared" si="7"/>
        <v>6933.32</v>
      </c>
      <c r="AA221" s="44">
        <v>6933.32</v>
      </c>
      <c r="AD221" s="73" t="s">
        <v>936</v>
      </c>
      <c r="AE221" s="73" t="s">
        <v>176</v>
      </c>
      <c r="AF221" s="73" t="s">
        <v>135</v>
      </c>
      <c r="AG221" s="73" t="s">
        <v>178</v>
      </c>
      <c r="AH221" s="73" t="s">
        <v>208</v>
      </c>
      <c r="AI221" s="73" t="s">
        <v>179</v>
      </c>
      <c r="AJ221" s="73" t="s">
        <v>176</v>
      </c>
      <c r="AK221" s="73" t="s">
        <v>120</v>
      </c>
      <c r="AL221" s="73" t="s">
        <v>173</v>
      </c>
      <c r="AM221" s="73" t="s">
        <v>144</v>
      </c>
      <c r="AN221" s="73" t="s">
        <v>762</v>
      </c>
      <c r="AO221" s="73" t="s">
        <v>928</v>
      </c>
    </row>
    <row r="222" spans="1:41" x14ac:dyDescent="0.25">
      <c r="A222" t="s">
        <v>1111</v>
      </c>
      <c r="B222" t="s">
        <v>477</v>
      </c>
      <c r="C222" t="s">
        <v>1112</v>
      </c>
      <c r="D222" t="s">
        <v>41</v>
      </c>
      <c r="E222" t="s">
        <v>117</v>
      </c>
      <c r="F222" s="51" t="str">
        <f>IFERROR(VLOOKUP(D222,'Tabelas auxiliares'!$A$3:$B$61,2,FALSE),"")</f>
        <v>CECS - CENTRO DE ENG., MODELAGEM E CIÊNCIAS SOCIAIS APLICADAS</v>
      </c>
      <c r="G222" s="51" t="str">
        <f>IFERROR(VLOOKUP($B222,'Tabelas auxiliares'!$A$65:$C$102,2,FALSE),"")</f>
        <v>Equipamentos - Laboratórios</v>
      </c>
      <c r="H222" s="51" t="str">
        <f>IFERROR(VLOOKUP($B222,'Tabelas auxiliares'!$A$65:$C$102,3,FALSE),"")</f>
        <v>AQUISICAO POR IMPORTACAO / EQUIPAMENTOS NOVOS / MANUTENÇÃO DE EQUIPAMENTOS LABORATORIAIS</v>
      </c>
      <c r="I222" t="s">
        <v>1284</v>
      </c>
      <c r="J222" t="s">
        <v>2101</v>
      </c>
      <c r="K222" t="s">
        <v>2105</v>
      </c>
      <c r="L222" t="s">
        <v>2103</v>
      </c>
      <c r="M222" t="s">
        <v>2106</v>
      </c>
      <c r="N222" t="s">
        <v>203</v>
      </c>
      <c r="O222" t="s">
        <v>178</v>
      </c>
      <c r="P222" t="s">
        <v>204</v>
      </c>
      <c r="Q222" t="s">
        <v>179</v>
      </c>
      <c r="R222" t="s">
        <v>176</v>
      </c>
      <c r="S222" t="s">
        <v>120</v>
      </c>
      <c r="T222" t="s">
        <v>174</v>
      </c>
      <c r="U222" t="s">
        <v>121</v>
      </c>
      <c r="V222" t="s">
        <v>2109</v>
      </c>
      <c r="W222" t="s">
        <v>2110</v>
      </c>
      <c r="X222" s="51" t="str">
        <f t="shared" si="6"/>
        <v>4</v>
      </c>
      <c r="Y222" s="51" t="str">
        <f>IF(T222="","",IF(AND(T222&lt;&gt;'Tabelas auxiliares'!$B$236,T222&lt;&gt;'Tabelas auxiliares'!$B$237,T222&lt;&gt;'Tabelas auxiliares'!$C$236,T222&lt;&gt;'Tabelas auxiliares'!$C$237,T222&lt;&gt;'Tabelas auxiliares'!$D$236),"FOLHA DE PESSOAL",IF(X222='Tabelas auxiliares'!$A$237,"CUSTEIO",IF(X222='Tabelas auxiliares'!$A$236,"INVESTIMENTO","ERRO - VERIFICAR"))))</f>
        <v>INVESTIMENTO</v>
      </c>
      <c r="Z222" s="64">
        <f t="shared" si="7"/>
        <v>1608</v>
      </c>
      <c r="AA222" s="44">
        <v>1608</v>
      </c>
      <c r="AD222" s="73" t="s">
        <v>936</v>
      </c>
      <c r="AE222" s="73" t="s">
        <v>176</v>
      </c>
      <c r="AF222" s="73" t="s">
        <v>135</v>
      </c>
      <c r="AG222" s="73" t="s">
        <v>178</v>
      </c>
      <c r="AH222" s="73" t="s">
        <v>208</v>
      </c>
      <c r="AI222" s="73" t="s">
        <v>179</v>
      </c>
      <c r="AJ222" s="73" t="s">
        <v>176</v>
      </c>
      <c r="AK222" s="73" t="s">
        <v>120</v>
      </c>
      <c r="AL222" s="73" t="s">
        <v>173</v>
      </c>
      <c r="AM222" s="73" t="s">
        <v>144</v>
      </c>
      <c r="AN222" s="73" t="s">
        <v>763</v>
      </c>
      <c r="AO222" s="73" t="s">
        <v>660</v>
      </c>
    </row>
    <row r="223" spans="1:41" x14ac:dyDescent="0.25">
      <c r="A223" t="s">
        <v>1111</v>
      </c>
      <c r="B223" t="s">
        <v>477</v>
      </c>
      <c r="C223" t="s">
        <v>1112</v>
      </c>
      <c r="D223" t="s">
        <v>41</v>
      </c>
      <c r="E223" t="s">
        <v>117</v>
      </c>
      <c r="F223" s="51" t="str">
        <f>IFERROR(VLOOKUP(D223,'Tabelas auxiliares'!$A$3:$B$61,2,FALSE),"")</f>
        <v>CECS - CENTRO DE ENG., MODELAGEM E CIÊNCIAS SOCIAIS APLICADAS</v>
      </c>
      <c r="G223" s="51" t="str">
        <f>IFERROR(VLOOKUP($B223,'Tabelas auxiliares'!$A$65:$C$102,2,FALSE),"")</f>
        <v>Equipamentos - Laboratórios</v>
      </c>
      <c r="H223" s="51" t="str">
        <f>IFERROR(VLOOKUP($B223,'Tabelas auxiliares'!$A$65:$C$102,3,FALSE),"")</f>
        <v>AQUISICAO POR IMPORTACAO / EQUIPAMENTOS NOVOS / MANUTENÇÃO DE EQUIPAMENTOS LABORATORIAIS</v>
      </c>
      <c r="I223" t="s">
        <v>1284</v>
      </c>
      <c r="J223" t="s">
        <v>2101</v>
      </c>
      <c r="K223" t="s">
        <v>2111</v>
      </c>
      <c r="L223" t="s">
        <v>2103</v>
      </c>
      <c r="M223" t="s">
        <v>2112</v>
      </c>
      <c r="N223" t="s">
        <v>203</v>
      </c>
      <c r="O223" t="s">
        <v>178</v>
      </c>
      <c r="P223" t="s">
        <v>204</v>
      </c>
      <c r="Q223" t="s">
        <v>179</v>
      </c>
      <c r="R223" t="s">
        <v>176</v>
      </c>
      <c r="S223" t="s">
        <v>120</v>
      </c>
      <c r="T223" t="s">
        <v>174</v>
      </c>
      <c r="U223" t="s">
        <v>121</v>
      </c>
      <c r="V223" t="s">
        <v>2113</v>
      </c>
      <c r="W223" t="s">
        <v>2114</v>
      </c>
      <c r="X223" s="51" t="str">
        <f t="shared" si="6"/>
        <v>4</v>
      </c>
      <c r="Y223" s="51" t="str">
        <f>IF(T223="","",IF(AND(T223&lt;&gt;'Tabelas auxiliares'!$B$236,T223&lt;&gt;'Tabelas auxiliares'!$B$237,T223&lt;&gt;'Tabelas auxiliares'!$C$236,T223&lt;&gt;'Tabelas auxiliares'!$C$237,T223&lt;&gt;'Tabelas auxiliares'!$D$236),"FOLHA DE PESSOAL",IF(X223='Tabelas auxiliares'!$A$237,"CUSTEIO",IF(X223='Tabelas auxiliares'!$A$236,"INVESTIMENTO","ERRO - VERIFICAR"))))</f>
        <v>INVESTIMENTO</v>
      </c>
      <c r="Z223" s="64">
        <f t="shared" si="7"/>
        <v>710</v>
      </c>
      <c r="AA223" s="44">
        <v>710</v>
      </c>
      <c r="AD223" s="73" t="s">
        <v>936</v>
      </c>
      <c r="AE223" s="73" t="s">
        <v>176</v>
      </c>
      <c r="AF223" s="73" t="s">
        <v>135</v>
      </c>
      <c r="AG223" s="73" t="s">
        <v>178</v>
      </c>
      <c r="AH223" s="73" t="s">
        <v>208</v>
      </c>
      <c r="AI223" s="73" t="s">
        <v>179</v>
      </c>
      <c r="AJ223" s="73" t="s">
        <v>176</v>
      </c>
      <c r="AK223" s="73" t="s">
        <v>120</v>
      </c>
      <c r="AL223" s="73" t="s">
        <v>173</v>
      </c>
      <c r="AM223" s="73" t="s">
        <v>144</v>
      </c>
      <c r="AN223" s="73" t="s">
        <v>764</v>
      </c>
      <c r="AO223" s="73" t="s">
        <v>929</v>
      </c>
    </row>
    <row r="224" spans="1:41" x14ac:dyDescent="0.25">
      <c r="A224" t="s">
        <v>1111</v>
      </c>
      <c r="B224" t="s">
        <v>477</v>
      </c>
      <c r="C224" t="s">
        <v>1112</v>
      </c>
      <c r="D224" t="s">
        <v>41</v>
      </c>
      <c r="E224" t="s">
        <v>117</v>
      </c>
      <c r="F224" s="51" t="str">
        <f>IFERROR(VLOOKUP(D224,'Tabelas auxiliares'!$A$3:$B$61,2,FALSE),"")</f>
        <v>CECS - CENTRO DE ENG., MODELAGEM E CIÊNCIAS SOCIAIS APLICADAS</v>
      </c>
      <c r="G224" s="51" t="str">
        <f>IFERROR(VLOOKUP($B224,'Tabelas auxiliares'!$A$65:$C$102,2,FALSE),"")</f>
        <v>Equipamentos - Laboratórios</v>
      </c>
      <c r="H224" s="51" t="str">
        <f>IFERROR(VLOOKUP($B224,'Tabelas auxiliares'!$A$65:$C$102,3,FALSE),"")</f>
        <v>AQUISICAO POR IMPORTACAO / EQUIPAMENTOS NOVOS / MANUTENÇÃO DE EQUIPAMENTOS LABORATORIAIS</v>
      </c>
      <c r="I224" t="s">
        <v>1284</v>
      </c>
      <c r="J224" t="s">
        <v>2101</v>
      </c>
      <c r="K224" t="s">
        <v>2115</v>
      </c>
      <c r="L224" t="s">
        <v>2103</v>
      </c>
      <c r="M224" t="s">
        <v>2116</v>
      </c>
      <c r="N224" t="s">
        <v>203</v>
      </c>
      <c r="O224" t="s">
        <v>178</v>
      </c>
      <c r="P224" t="s">
        <v>204</v>
      </c>
      <c r="Q224" t="s">
        <v>179</v>
      </c>
      <c r="R224" t="s">
        <v>176</v>
      </c>
      <c r="S224" t="s">
        <v>120</v>
      </c>
      <c r="T224" t="s">
        <v>174</v>
      </c>
      <c r="U224" t="s">
        <v>121</v>
      </c>
      <c r="V224" t="s">
        <v>2109</v>
      </c>
      <c r="W224" t="s">
        <v>2110</v>
      </c>
      <c r="X224" s="51" t="str">
        <f t="shared" si="6"/>
        <v>4</v>
      </c>
      <c r="Y224" s="51" t="str">
        <f>IF(T224="","",IF(AND(T224&lt;&gt;'Tabelas auxiliares'!$B$236,T224&lt;&gt;'Tabelas auxiliares'!$B$237,T224&lt;&gt;'Tabelas auxiliares'!$C$236,T224&lt;&gt;'Tabelas auxiliares'!$C$237,T224&lt;&gt;'Tabelas auxiliares'!$D$236),"FOLHA DE PESSOAL",IF(X224='Tabelas auxiliares'!$A$237,"CUSTEIO",IF(X224='Tabelas auxiliares'!$A$236,"INVESTIMENTO","ERRO - VERIFICAR"))))</f>
        <v>INVESTIMENTO</v>
      </c>
      <c r="Z224" s="64">
        <f t="shared" si="7"/>
        <v>5802.36</v>
      </c>
      <c r="AA224" s="44">
        <v>5802.36</v>
      </c>
      <c r="AD224" s="73" t="s">
        <v>936</v>
      </c>
      <c r="AE224" s="73" t="s">
        <v>1047</v>
      </c>
      <c r="AF224" s="73" t="s">
        <v>135</v>
      </c>
      <c r="AG224" s="73" t="s">
        <v>178</v>
      </c>
      <c r="AH224" s="73" t="s">
        <v>208</v>
      </c>
      <c r="AI224" s="73" t="s">
        <v>179</v>
      </c>
      <c r="AJ224" s="73" t="s">
        <v>176</v>
      </c>
      <c r="AK224" s="73" t="s">
        <v>120</v>
      </c>
      <c r="AL224" s="73" t="s">
        <v>173</v>
      </c>
      <c r="AM224" s="73" t="s">
        <v>144</v>
      </c>
      <c r="AN224" s="73" t="s">
        <v>765</v>
      </c>
      <c r="AO224" s="73" t="s">
        <v>930</v>
      </c>
    </row>
    <row r="225" spans="1:41" x14ac:dyDescent="0.25">
      <c r="A225" t="s">
        <v>1111</v>
      </c>
      <c r="B225" t="s">
        <v>477</v>
      </c>
      <c r="C225" t="s">
        <v>1112</v>
      </c>
      <c r="D225" t="s">
        <v>41</v>
      </c>
      <c r="E225" t="s">
        <v>117</v>
      </c>
      <c r="F225" s="51" t="str">
        <f>IFERROR(VLOOKUP(D225,'Tabelas auxiliares'!$A$3:$B$61,2,FALSE),"")</f>
        <v>CECS - CENTRO DE ENG., MODELAGEM E CIÊNCIAS SOCIAIS APLICADAS</v>
      </c>
      <c r="G225" s="51" t="str">
        <f>IFERROR(VLOOKUP($B225,'Tabelas auxiliares'!$A$65:$C$102,2,FALSE),"")</f>
        <v>Equipamentos - Laboratórios</v>
      </c>
      <c r="H225" s="51" t="str">
        <f>IFERROR(VLOOKUP($B225,'Tabelas auxiliares'!$A$65:$C$102,3,FALSE),"")</f>
        <v>AQUISICAO POR IMPORTACAO / EQUIPAMENTOS NOVOS / MANUTENÇÃO DE EQUIPAMENTOS LABORATORIAIS</v>
      </c>
      <c r="I225" t="s">
        <v>1284</v>
      </c>
      <c r="J225" t="s">
        <v>2101</v>
      </c>
      <c r="K225" t="s">
        <v>2117</v>
      </c>
      <c r="L225" t="s">
        <v>2103</v>
      </c>
      <c r="M225" t="s">
        <v>2118</v>
      </c>
      <c r="N225" t="s">
        <v>203</v>
      </c>
      <c r="O225" t="s">
        <v>178</v>
      </c>
      <c r="P225" t="s">
        <v>204</v>
      </c>
      <c r="Q225" t="s">
        <v>179</v>
      </c>
      <c r="R225" t="s">
        <v>176</v>
      </c>
      <c r="S225" t="s">
        <v>120</v>
      </c>
      <c r="T225" t="s">
        <v>174</v>
      </c>
      <c r="U225" t="s">
        <v>121</v>
      </c>
      <c r="V225" t="s">
        <v>736</v>
      </c>
      <c r="W225" t="s">
        <v>645</v>
      </c>
      <c r="X225" s="51" t="str">
        <f t="shared" si="6"/>
        <v>4</v>
      </c>
      <c r="Y225" s="51" t="str">
        <f>IF(T225="","",IF(AND(T225&lt;&gt;'Tabelas auxiliares'!$B$236,T225&lt;&gt;'Tabelas auxiliares'!$B$237,T225&lt;&gt;'Tabelas auxiliares'!$C$236,T225&lt;&gt;'Tabelas auxiliares'!$C$237,T225&lt;&gt;'Tabelas auxiliares'!$D$236),"FOLHA DE PESSOAL",IF(X225='Tabelas auxiliares'!$A$237,"CUSTEIO",IF(X225='Tabelas auxiliares'!$A$236,"INVESTIMENTO","ERRO - VERIFICAR"))))</f>
        <v>INVESTIMENTO</v>
      </c>
      <c r="Z225" s="64">
        <f t="shared" si="7"/>
        <v>757.96</v>
      </c>
      <c r="AA225" s="44">
        <v>757.96</v>
      </c>
      <c r="AD225" s="73" t="s">
        <v>936</v>
      </c>
      <c r="AE225" s="73" t="s">
        <v>931</v>
      </c>
      <c r="AF225" s="73" t="s">
        <v>134</v>
      </c>
      <c r="AG225" s="73" t="s">
        <v>178</v>
      </c>
      <c r="AH225" s="73" t="s">
        <v>213</v>
      </c>
      <c r="AI225" s="73" t="s">
        <v>179</v>
      </c>
      <c r="AJ225" s="73" t="s">
        <v>176</v>
      </c>
      <c r="AK225" s="73" t="s">
        <v>120</v>
      </c>
      <c r="AL225" s="73" t="s">
        <v>172</v>
      </c>
      <c r="AM225" s="73" t="s">
        <v>122</v>
      </c>
      <c r="AN225" s="73" t="s">
        <v>740</v>
      </c>
      <c r="AO225" s="73" t="s">
        <v>647</v>
      </c>
    </row>
    <row r="226" spans="1:41" x14ac:dyDescent="0.25">
      <c r="A226" t="s">
        <v>1111</v>
      </c>
      <c r="B226" t="s">
        <v>477</v>
      </c>
      <c r="C226" t="s">
        <v>1112</v>
      </c>
      <c r="D226" t="s">
        <v>41</v>
      </c>
      <c r="E226" t="s">
        <v>117</v>
      </c>
      <c r="F226" s="51" t="str">
        <f>IFERROR(VLOOKUP(D226,'Tabelas auxiliares'!$A$3:$B$61,2,FALSE),"")</f>
        <v>CECS - CENTRO DE ENG., MODELAGEM E CIÊNCIAS SOCIAIS APLICADAS</v>
      </c>
      <c r="G226" s="51" t="str">
        <f>IFERROR(VLOOKUP($B226,'Tabelas auxiliares'!$A$65:$C$102,2,FALSE),"")</f>
        <v>Equipamentos - Laboratórios</v>
      </c>
      <c r="H226" s="51" t="str">
        <f>IFERROR(VLOOKUP($B226,'Tabelas auxiliares'!$A$65:$C$102,3,FALSE),"")</f>
        <v>AQUISICAO POR IMPORTACAO / EQUIPAMENTOS NOVOS / MANUTENÇÃO DE EQUIPAMENTOS LABORATORIAIS</v>
      </c>
      <c r="I226" t="s">
        <v>1284</v>
      </c>
      <c r="J226" t="s">
        <v>2101</v>
      </c>
      <c r="K226" t="s">
        <v>2117</v>
      </c>
      <c r="L226" t="s">
        <v>2103</v>
      </c>
      <c r="M226" t="s">
        <v>2118</v>
      </c>
      <c r="N226" t="s">
        <v>203</v>
      </c>
      <c r="O226" t="s">
        <v>178</v>
      </c>
      <c r="P226" t="s">
        <v>204</v>
      </c>
      <c r="Q226" t="s">
        <v>179</v>
      </c>
      <c r="R226" t="s">
        <v>176</v>
      </c>
      <c r="S226" t="s">
        <v>120</v>
      </c>
      <c r="T226" t="s">
        <v>174</v>
      </c>
      <c r="U226" t="s">
        <v>121</v>
      </c>
      <c r="V226" t="s">
        <v>2109</v>
      </c>
      <c r="W226" t="s">
        <v>2110</v>
      </c>
      <c r="X226" s="51" t="str">
        <f t="shared" si="6"/>
        <v>4</v>
      </c>
      <c r="Y226" s="51" t="str">
        <f>IF(T226="","",IF(AND(T226&lt;&gt;'Tabelas auxiliares'!$B$236,T226&lt;&gt;'Tabelas auxiliares'!$B$237,T226&lt;&gt;'Tabelas auxiliares'!$C$236,T226&lt;&gt;'Tabelas auxiliares'!$C$237,T226&lt;&gt;'Tabelas auxiliares'!$D$236),"FOLHA DE PESSOAL",IF(X226='Tabelas auxiliares'!$A$237,"CUSTEIO",IF(X226='Tabelas auxiliares'!$A$236,"INVESTIMENTO","ERRO - VERIFICAR"))))</f>
        <v>INVESTIMENTO</v>
      </c>
      <c r="Z226" s="64">
        <f t="shared" si="7"/>
        <v>2653.57</v>
      </c>
      <c r="AA226" s="44">
        <v>2653.57</v>
      </c>
      <c r="AD226" s="73" t="s">
        <v>936</v>
      </c>
      <c r="AE226" s="73" t="s">
        <v>217</v>
      </c>
      <c r="AF226" s="73" t="s">
        <v>177</v>
      </c>
      <c r="AG226" s="73" t="s">
        <v>178</v>
      </c>
      <c r="AH226" s="73" t="s">
        <v>288</v>
      </c>
      <c r="AI226" s="73" t="s">
        <v>179</v>
      </c>
      <c r="AJ226" s="73" t="s">
        <v>176</v>
      </c>
      <c r="AK226" s="73" t="s">
        <v>120</v>
      </c>
      <c r="AL226" s="73" t="s">
        <v>174</v>
      </c>
      <c r="AM226" s="73" t="s">
        <v>119</v>
      </c>
      <c r="AN226" s="73" t="s">
        <v>766</v>
      </c>
      <c r="AO226" s="73" t="s">
        <v>932</v>
      </c>
    </row>
    <row r="227" spans="1:41" x14ac:dyDescent="0.25">
      <c r="A227" t="s">
        <v>1111</v>
      </c>
      <c r="B227" t="s">
        <v>477</v>
      </c>
      <c r="C227" t="s">
        <v>1112</v>
      </c>
      <c r="D227" t="s">
        <v>45</v>
      </c>
      <c r="E227" t="s">
        <v>117</v>
      </c>
      <c r="F227" s="51" t="str">
        <f>IFERROR(VLOOKUP(D227,'Tabelas auxiliares'!$A$3:$B$61,2,FALSE),"")</f>
        <v>CMCC - CENTRO DE MATEMÁTICA, COMPUTAÇÃO E COGNIÇÃO</v>
      </c>
      <c r="G227" s="51" t="str">
        <f>IFERROR(VLOOKUP($B227,'Tabelas auxiliares'!$A$65:$C$102,2,FALSE),"")</f>
        <v>Equipamentos - Laboratórios</v>
      </c>
      <c r="H227" s="51" t="str">
        <f>IFERROR(VLOOKUP($B227,'Tabelas auxiliares'!$A$65:$C$102,3,FALSE),"")</f>
        <v>AQUISICAO POR IMPORTACAO / EQUIPAMENTOS NOVOS / MANUTENÇÃO DE EQUIPAMENTOS LABORATORIAIS</v>
      </c>
      <c r="I227" t="s">
        <v>1120</v>
      </c>
      <c r="J227" t="s">
        <v>2119</v>
      </c>
      <c r="K227" t="s">
        <v>2120</v>
      </c>
      <c r="L227" t="s">
        <v>2121</v>
      </c>
      <c r="M227" t="s">
        <v>2122</v>
      </c>
      <c r="N227" t="s">
        <v>203</v>
      </c>
      <c r="O227" t="s">
        <v>178</v>
      </c>
      <c r="P227" t="s">
        <v>204</v>
      </c>
      <c r="Q227" t="s">
        <v>179</v>
      </c>
      <c r="R227" t="s">
        <v>176</v>
      </c>
      <c r="S227" t="s">
        <v>120</v>
      </c>
      <c r="T227" t="s">
        <v>174</v>
      </c>
      <c r="U227" t="s">
        <v>121</v>
      </c>
      <c r="V227" t="s">
        <v>2123</v>
      </c>
      <c r="W227" t="s">
        <v>2124</v>
      </c>
      <c r="X227" s="51" t="str">
        <f t="shared" si="6"/>
        <v>4</v>
      </c>
      <c r="Y227" s="51" t="str">
        <f>IF(T227="","",IF(AND(T227&lt;&gt;'Tabelas auxiliares'!$B$236,T227&lt;&gt;'Tabelas auxiliares'!$B$237,T227&lt;&gt;'Tabelas auxiliares'!$C$236,T227&lt;&gt;'Tabelas auxiliares'!$C$237,T227&lt;&gt;'Tabelas auxiliares'!$D$236),"FOLHA DE PESSOAL",IF(X227='Tabelas auxiliares'!$A$237,"CUSTEIO",IF(X227='Tabelas auxiliares'!$A$236,"INVESTIMENTO","ERRO - VERIFICAR"))))</f>
        <v>INVESTIMENTO</v>
      </c>
      <c r="Z227" s="64">
        <f t="shared" si="7"/>
        <v>57320</v>
      </c>
      <c r="AA227" s="44">
        <v>57320</v>
      </c>
      <c r="AD227" s="73" t="s">
        <v>871</v>
      </c>
      <c r="AE227" s="73" t="s">
        <v>190</v>
      </c>
      <c r="AF227" s="73" t="s">
        <v>134</v>
      </c>
      <c r="AG227" s="73" t="s">
        <v>178</v>
      </c>
      <c r="AH227" s="73" t="s">
        <v>213</v>
      </c>
      <c r="AI227" s="73" t="s">
        <v>179</v>
      </c>
      <c r="AJ227" s="73" t="s">
        <v>176</v>
      </c>
      <c r="AK227" s="73" t="s">
        <v>120</v>
      </c>
      <c r="AL227" s="73" t="s">
        <v>172</v>
      </c>
      <c r="AM227" s="73" t="s">
        <v>122</v>
      </c>
      <c r="AN227" s="73" t="s">
        <v>740</v>
      </c>
      <c r="AO227" s="73" t="s">
        <v>647</v>
      </c>
    </row>
    <row r="228" spans="1:41" x14ac:dyDescent="0.25">
      <c r="A228" t="s">
        <v>1111</v>
      </c>
      <c r="B228" t="s">
        <v>477</v>
      </c>
      <c r="C228" t="s">
        <v>1112</v>
      </c>
      <c r="D228" t="s">
        <v>49</v>
      </c>
      <c r="E228" t="s">
        <v>117</v>
      </c>
      <c r="F228" s="51" t="str">
        <f>IFERROR(VLOOKUP(D228,'Tabelas auxiliares'!$A$3:$B$61,2,FALSE),"")</f>
        <v>CCNH - CENTRO DE CIÊNCIAS NATURAIS E HUMANAS</v>
      </c>
      <c r="G228" s="51" t="str">
        <f>IFERROR(VLOOKUP($B228,'Tabelas auxiliares'!$A$65:$C$102,2,FALSE),"")</f>
        <v>Equipamentos - Laboratórios</v>
      </c>
      <c r="H228" s="51" t="str">
        <f>IFERROR(VLOOKUP($B228,'Tabelas auxiliares'!$A$65:$C$102,3,FALSE),"")</f>
        <v>AQUISICAO POR IMPORTACAO / EQUIPAMENTOS NOVOS / MANUTENÇÃO DE EQUIPAMENTOS LABORATORIAIS</v>
      </c>
      <c r="I228" t="s">
        <v>1159</v>
      </c>
      <c r="J228" t="s">
        <v>2125</v>
      </c>
      <c r="K228" t="s">
        <v>2126</v>
      </c>
      <c r="L228" t="s">
        <v>2127</v>
      </c>
      <c r="M228" t="s">
        <v>2128</v>
      </c>
      <c r="N228" t="s">
        <v>203</v>
      </c>
      <c r="O228" t="s">
        <v>178</v>
      </c>
      <c r="P228" t="s">
        <v>204</v>
      </c>
      <c r="Q228" t="s">
        <v>179</v>
      </c>
      <c r="R228" t="s">
        <v>176</v>
      </c>
      <c r="S228" t="s">
        <v>120</v>
      </c>
      <c r="T228" t="s">
        <v>174</v>
      </c>
      <c r="U228" t="s">
        <v>121</v>
      </c>
      <c r="V228" t="s">
        <v>818</v>
      </c>
      <c r="W228" t="s">
        <v>704</v>
      </c>
      <c r="X228" s="51" t="str">
        <f t="shared" si="6"/>
        <v>4</v>
      </c>
      <c r="Y228" s="51" t="str">
        <f>IF(T228="","",IF(AND(T228&lt;&gt;'Tabelas auxiliares'!$B$236,T228&lt;&gt;'Tabelas auxiliares'!$B$237,T228&lt;&gt;'Tabelas auxiliares'!$C$236,T228&lt;&gt;'Tabelas auxiliares'!$C$237,T228&lt;&gt;'Tabelas auxiliares'!$D$236),"FOLHA DE PESSOAL",IF(X228='Tabelas auxiliares'!$A$237,"CUSTEIO",IF(X228='Tabelas auxiliares'!$A$236,"INVESTIMENTO","ERRO - VERIFICAR"))))</f>
        <v>INVESTIMENTO</v>
      </c>
      <c r="Z228" s="64">
        <f t="shared" si="7"/>
        <v>30939</v>
      </c>
      <c r="AC228" s="44">
        <v>30939</v>
      </c>
      <c r="AD228" s="73" t="s">
        <v>1013</v>
      </c>
      <c r="AE228" s="73" t="s">
        <v>199</v>
      </c>
      <c r="AF228" s="73" t="s">
        <v>135</v>
      </c>
      <c r="AG228" s="73" t="s">
        <v>178</v>
      </c>
      <c r="AH228" s="73" t="s">
        <v>208</v>
      </c>
      <c r="AI228" s="73" t="s">
        <v>179</v>
      </c>
      <c r="AJ228" s="73" t="s">
        <v>176</v>
      </c>
      <c r="AK228" s="73" t="s">
        <v>120</v>
      </c>
      <c r="AL228" s="73" t="s">
        <v>173</v>
      </c>
      <c r="AM228" s="73" t="s">
        <v>144</v>
      </c>
      <c r="AN228" s="73" t="s">
        <v>737</v>
      </c>
      <c r="AO228" s="73" t="s">
        <v>917</v>
      </c>
    </row>
    <row r="229" spans="1:41" x14ac:dyDescent="0.25">
      <c r="A229" t="s">
        <v>1111</v>
      </c>
      <c r="B229" t="s">
        <v>477</v>
      </c>
      <c r="C229" t="s">
        <v>1112</v>
      </c>
      <c r="D229" t="s">
        <v>49</v>
      </c>
      <c r="E229" t="s">
        <v>117</v>
      </c>
      <c r="F229" s="51" t="str">
        <f>IFERROR(VLOOKUP(D229,'Tabelas auxiliares'!$A$3:$B$61,2,FALSE),"")</f>
        <v>CCNH - CENTRO DE CIÊNCIAS NATURAIS E HUMANAS</v>
      </c>
      <c r="G229" s="51" t="str">
        <f>IFERROR(VLOOKUP($B229,'Tabelas auxiliares'!$A$65:$C$102,2,FALSE),"")</f>
        <v>Equipamentos - Laboratórios</v>
      </c>
      <c r="H229" s="51" t="str">
        <f>IFERROR(VLOOKUP($B229,'Tabelas auxiliares'!$A$65:$C$102,3,FALSE),"")</f>
        <v>AQUISICAO POR IMPORTACAO / EQUIPAMENTOS NOVOS / MANUTENÇÃO DE EQUIPAMENTOS LABORATORIAIS</v>
      </c>
      <c r="I229" t="s">
        <v>1250</v>
      </c>
      <c r="J229" t="s">
        <v>2129</v>
      </c>
      <c r="K229" t="s">
        <v>2130</v>
      </c>
      <c r="L229" t="s">
        <v>2131</v>
      </c>
      <c r="M229" t="s">
        <v>2132</v>
      </c>
      <c r="N229" t="s">
        <v>203</v>
      </c>
      <c r="O229" t="s">
        <v>178</v>
      </c>
      <c r="P229" t="s">
        <v>204</v>
      </c>
      <c r="Q229" t="s">
        <v>179</v>
      </c>
      <c r="R229" t="s">
        <v>176</v>
      </c>
      <c r="S229" t="s">
        <v>120</v>
      </c>
      <c r="T229" t="s">
        <v>174</v>
      </c>
      <c r="U229" t="s">
        <v>121</v>
      </c>
      <c r="V229" t="s">
        <v>818</v>
      </c>
      <c r="W229" t="s">
        <v>704</v>
      </c>
      <c r="X229" s="51" t="str">
        <f t="shared" si="6"/>
        <v>4</v>
      </c>
      <c r="Y229" s="51" t="str">
        <f>IF(T229="","",IF(AND(T229&lt;&gt;'Tabelas auxiliares'!$B$236,T229&lt;&gt;'Tabelas auxiliares'!$B$237,T229&lt;&gt;'Tabelas auxiliares'!$C$236,T229&lt;&gt;'Tabelas auxiliares'!$C$237,T229&lt;&gt;'Tabelas auxiliares'!$D$236),"FOLHA DE PESSOAL",IF(X229='Tabelas auxiliares'!$A$237,"CUSTEIO",IF(X229='Tabelas auxiliares'!$A$236,"INVESTIMENTO","ERRO - VERIFICAR"))))</f>
        <v>INVESTIMENTO</v>
      </c>
      <c r="Z229" s="64">
        <f t="shared" si="7"/>
        <v>3078</v>
      </c>
      <c r="AB229" s="44">
        <v>3078</v>
      </c>
      <c r="AD229" s="73" t="s">
        <v>1013</v>
      </c>
      <c r="AE229" s="73" t="s">
        <v>199</v>
      </c>
      <c r="AF229" s="73" t="s">
        <v>135</v>
      </c>
      <c r="AG229" s="73" t="s">
        <v>178</v>
      </c>
      <c r="AH229" s="73" t="s">
        <v>208</v>
      </c>
      <c r="AI229" s="73" t="s">
        <v>179</v>
      </c>
      <c r="AJ229" s="73" t="s">
        <v>176</v>
      </c>
      <c r="AK229" s="73" t="s">
        <v>120</v>
      </c>
      <c r="AL229" s="73" t="s">
        <v>173</v>
      </c>
      <c r="AM229" s="73" t="s">
        <v>144</v>
      </c>
      <c r="AN229" s="73" t="s">
        <v>738</v>
      </c>
      <c r="AO229" s="73" t="s">
        <v>918</v>
      </c>
    </row>
    <row r="230" spans="1:41" x14ac:dyDescent="0.25">
      <c r="A230" t="s">
        <v>1111</v>
      </c>
      <c r="B230" t="s">
        <v>477</v>
      </c>
      <c r="C230" t="s">
        <v>1112</v>
      </c>
      <c r="D230" t="s">
        <v>49</v>
      </c>
      <c r="E230" t="s">
        <v>117</v>
      </c>
      <c r="F230" s="51" t="str">
        <f>IFERROR(VLOOKUP(D230,'Tabelas auxiliares'!$A$3:$B$61,2,FALSE),"")</f>
        <v>CCNH - CENTRO DE CIÊNCIAS NATURAIS E HUMANAS</v>
      </c>
      <c r="G230" s="51" t="str">
        <f>IFERROR(VLOOKUP($B230,'Tabelas auxiliares'!$A$65:$C$102,2,FALSE),"")</f>
        <v>Equipamentos - Laboratórios</v>
      </c>
      <c r="H230" s="51" t="str">
        <f>IFERROR(VLOOKUP($B230,'Tabelas auxiliares'!$A$65:$C$102,3,FALSE),"")</f>
        <v>AQUISICAO POR IMPORTACAO / EQUIPAMENTOS NOVOS / MANUTENÇÃO DE EQUIPAMENTOS LABORATORIAIS</v>
      </c>
      <c r="I230" t="s">
        <v>1543</v>
      </c>
      <c r="J230" t="s">
        <v>2133</v>
      </c>
      <c r="K230" t="s">
        <v>2134</v>
      </c>
      <c r="L230" t="s">
        <v>2135</v>
      </c>
      <c r="M230" t="s">
        <v>2136</v>
      </c>
      <c r="N230" t="s">
        <v>203</v>
      </c>
      <c r="O230" t="s">
        <v>178</v>
      </c>
      <c r="P230" t="s">
        <v>204</v>
      </c>
      <c r="Q230" t="s">
        <v>179</v>
      </c>
      <c r="R230" t="s">
        <v>176</v>
      </c>
      <c r="S230" t="s">
        <v>120</v>
      </c>
      <c r="T230" t="s">
        <v>174</v>
      </c>
      <c r="U230" t="s">
        <v>121</v>
      </c>
      <c r="V230" t="s">
        <v>2113</v>
      </c>
      <c r="W230" t="s">
        <v>2114</v>
      </c>
      <c r="X230" s="51" t="str">
        <f t="shared" si="6"/>
        <v>4</v>
      </c>
      <c r="Y230" s="51" t="str">
        <f>IF(T230="","",IF(AND(T230&lt;&gt;'Tabelas auxiliares'!$B$236,T230&lt;&gt;'Tabelas auxiliares'!$B$237,T230&lt;&gt;'Tabelas auxiliares'!$C$236,T230&lt;&gt;'Tabelas auxiliares'!$C$237,T230&lt;&gt;'Tabelas auxiliares'!$D$236),"FOLHA DE PESSOAL",IF(X230='Tabelas auxiliares'!$A$237,"CUSTEIO",IF(X230='Tabelas auxiliares'!$A$236,"INVESTIMENTO","ERRO - VERIFICAR"))))</f>
        <v>INVESTIMENTO</v>
      </c>
      <c r="Z230" s="64">
        <f t="shared" si="7"/>
        <v>3007</v>
      </c>
      <c r="AA230" s="44">
        <v>3007</v>
      </c>
      <c r="AD230" s="73" t="s">
        <v>1031</v>
      </c>
      <c r="AE230" s="73" t="s">
        <v>176</v>
      </c>
      <c r="AF230" s="73" t="s">
        <v>133</v>
      </c>
      <c r="AG230" s="73" t="s">
        <v>178</v>
      </c>
      <c r="AH230" s="73" t="s">
        <v>215</v>
      </c>
      <c r="AI230" s="73" t="s">
        <v>179</v>
      </c>
      <c r="AJ230" s="73" t="s">
        <v>176</v>
      </c>
      <c r="AK230" s="73" t="s">
        <v>216</v>
      </c>
      <c r="AL230" s="73" t="s">
        <v>173</v>
      </c>
      <c r="AM230" s="73" t="s">
        <v>143</v>
      </c>
      <c r="AN230" s="73" t="s">
        <v>741</v>
      </c>
      <c r="AO230" s="73" t="s">
        <v>919</v>
      </c>
    </row>
    <row r="231" spans="1:41" x14ac:dyDescent="0.25">
      <c r="A231" t="s">
        <v>1111</v>
      </c>
      <c r="B231" t="s">
        <v>477</v>
      </c>
      <c r="C231" t="s">
        <v>1112</v>
      </c>
      <c r="D231" t="s">
        <v>49</v>
      </c>
      <c r="E231" t="s">
        <v>117</v>
      </c>
      <c r="F231" s="51" t="str">
        <f>IFERROR(VLOOKUP(D231,'Tabelas auxiliares'!$A$3:$B$61,2,FALSE),"")</f>
        <v>CCNH - CENTRO DE CIÊNCIAS NATURAIS E HUMANAS</v>
      </c>
      <c r="G231" s="51" t="str">
        <f>IFERROR(VLOOKUP($B231,'Tabelas auxiliares'!$A$65:$C$102,2,FALSE),"")</f>
        <v>Equipamentos - Laboratórios</v>
      </c>
      <c r="H231" s="51" t="str">
        <f>IFERROR(VLOOKUP($B231,'Tabelas auxiliares'!$A$65:$C$102,3,FALSE),"")</f>
        <v>AQUISICAO POR IMPORTACAO / EQUIPAMENTOS NOVOS / MANUTENÇÃO DE EQUIPAMENTOS LABORATORIAIS</v>
      </c>
      <c r="I231" t="s">
        <v>1178</v>
      </c>
      <c r="J231" t="s">
        <v>2137</v>
      </c>
      <c r="K231" t="s">
        <v>2138</v>
      </c>
      <c r="L231" t="s">
        <v>2139</v>
      </c>
      <c r="M231" t="s">
        <v>2140</v>
      </c>
      <c r="N231" t="s">
        <v>203</v>
      </c>
      <c r="O231" t="s">
        <v>178</v>
      </c>
      <c r="P231" t="s">
        <v>204</v>
      </c>
      <c r="Q231" t="s">
        <v>179</v>
      </c>
      <c r="R231" t="s">
        <v>176</v>
      </c>
      <c r="S231" t="s">
        <v>120</v>
      </c>
      <c r="T231" t="s">
        <v>174</v>
      </c>
      <c r="U231" t="s">
        <v>121</v>
      </c>
      <c r="V231" t="s">
        <v>2141</v>
      </c>
      <c r="W231" t="s">
        <v>2142</v>
      </c>
      <c r="X231" s="51" t="str">
        <f t="shared" si="6"/>
        <v>4</v>
      </c>
      <c r="Y231" s="51" t="str">
        <f>IF(T231="","",IF(AND(T231&lt;&gt;'Tabelas auxiliares'!$B$236,T231&lt;&gt;'Tabelas auxiliares'!$B$237,T231&lt;&gt;'Tabelas auxiliares'!$C$236,T231&lt;&gt;'Tabelas auxiliares'!$C$237,T231&lt;&gt;'Tabelas auxiliares'!$D$236),"FOLHA DE PESSOAL",IF(X231='Tabelas auxiliares'!$A$237,"CUSTEIO",IF(X231='Tabelas auxiliares'!$A$236,"INVESTIMENTO","ERRO - VERIFICAR"))))</f>
        <v>INVESTIMENTO</v>
      </c>
      <c r="Z231" s="64">
        <f t="shared" si="7"/>
        <v>251.52</v>
      </c>
      <c r="AA231" s="44">
        <v>251.52</v>
      </c>
      <c r="AD231" s="73" t="s">
        <v>1031</v>
      </c>
      <c r="AE231" s="73" t="s">
        <v>176</v>
      </c>
      <c r="AF231" s="73" t="s">
        <v>133</v>
      </c>
      <c r="AG231" s="73" t="s">
        <v>178</v>
      </c>
      <c r="AH231" s="73" t="s">
        <v>215</v>
      </c>
      <c r="AI231" s="73" t="s">
        <v>179</v>
      </c>
      <c r="AJ231" s="73" t="s">
        <v>176</v>
      </c>
      <c r="AK231" s="73" t="s">
        <v>216</v>
      </c>
      <c r="AL231" s="73" t="s">
        <v>173</v>
      </c>
      <c r="AM231" s="73" t="s">
        <v>143</v>
      </c>
      <c r="AN231" s="73" t="s">
        <v>742</v>
      </c>
      <c r="AO231" s="73" t="s">
        <v>920</v>
      </c>
    </row>
    <row r="232" spans="1:41" x14ac:dyDescent="0.25">
      <c r="A232" t="s">
        <v>1111</v>
      </c>
      <c r="B232" t="s">
        <v>477</v>
      </c>
      <c r="C232" t="s">
        <v>1112</v>
      </c>
      <c r="D232" t="s">
        <v>49</v>
      </c>
      <c r="E232" t="s">
        <v>117</v>
      </c>
      <c r="F232" s="51" t="str">
        <f>IFERROR(VLOOKUP(D232,'Tabelas auxiliares'!$A$3:$B$61,2,FALSE),"")</f>
        <v>CCNH - CENTRO DE CIÊNCIAS NATURAIS E HUMANAS</v>
      </c>
      <c r="G232" s="51" t="str">
        <f>IFERROR(VLOOKUP($B232,'Tabelas auxiliares'!$A$65:$C$102,2,FALSE),"")</f>
        <v>Equipamentos - Laboratórios</v>
      </c>
      <c r="H232" s="51" t="str">
        <f>IFERROR(VLOOKUP($B232,'Tabelas auxiliares'!$A$65:$C$102,3,FALSE),"")</f>
        <v>AQUISICAO POR IMPORTACAO / EQUIPAMENTOS NOVOS / MANUTENÇÃO DE EQUIPAMENTOS LABORATORIAIS</v>
      </c>
      <c r="I232" t="s">
        <v>1178</v>
      </c>
      <c r="J232" t="s">
        <v>2137</v>
      </c>
      <c r="K232" t="s">
        <v>2143</v>
      </c>
      <c r="L232" t="s">
        <v>2139</v>
      </c>
      <c r="M232" t="s">
        <v>2144</v>
      </c>
      <c r="N232" t="s">
        <v>203</v>
      </c>
      <c r="O232" t="s">
        <v>178</v>
      </c>
      <c r="P232" t="s">
        <v>204</v>
      </c>
      <c r="Q232" t="s">
        <v>179</v>
      </c>
      <c r="R232" t="s">
        <v>176</v>
      </c>
      <c r="S232" t="s">
        <v>120</v>
      </c>
      <c r="T232" t="s">
        <v>174</v>
      </c>
      <c r="U232" t="s">
        <v>121</v>
      </c>
      <c r="V232" t="s">
        <v>2141</v>
      </c>
      <c r="W232" t="s">
        <v>2142</v>
      </c>
      <c r="X232" s="51" t="str">
        <f t="shared" si="6"/>
        <v>4</v>
      </c>
      <c r="Y232" s="51" t="str">
        <f>IF(T232="","",IF(AND(T232&lt;&gt;'Tabelas auxiliares'!$B$236,T232&lt;&gt;'Tabelas auxiliares'!$B$237,T232&lt;&gt;'Tabelas auxiliares'!$C$236,T232&lt;&gt;'Tabelas auxiliares'!$C$237,T232&lt;&gt;'Tabelas auxiliares'!$D$236),"FOLHA DE PESSOAL",IF(X232='Tabelas auxiliares'!$A$237,"CUSTEIO",IF(X232='Tabelas auxiliares'!$A$236,"INVESTIMENTO","ERRO - VERIFICAR"))))</f>
        <v>INVESTIMENTO</v>
      </c>
      <c r="Z232" s="64">
        <f t="shared" si="7"/>
        <v>2551.5</v>
      </c>
      <c r="AA232" s="44">
        <v>2551.5</v>
      </c>
      <c r="AD232" s="73" t="s">
        <v>1031</v>
      </c>
      <c r="AE232" s="73" t="s">
        <v>176</v>
      </c>
      <c r="AF232" s="73" t="s">
        <v>133</v>
      </c>
      <c r="AG232" s="73" t="s">
        <v>178</v>
      </c>
      <c r="AH232" s="73" t="s">
        <v>215</v>
      </c>
      <c r="AI232" s="73" t="s">
        <v>179</v>
      </c>
      <c r="AJ232" s="73" t="s">
        <v>176</v>
      </c>
      <c r="AK232" s="73" t="s">
        <v>216</v>
      </c>
      <c r="AL232" s="73" t="s">
        <v>173</v>
      </c>
      <c r="AM232" s="73" t="s">
        <v>143</v>
      </c>
      <c r="AN232" s="73" t="s">
        <v>743</v>
      </c>
      <c r="AO232" s="73" t="s">
        <v>921</v>
      </c>
    </row>
    <row r="233" spans="1:41" x14ac:dyDescent="0.25">
      <c r="A233" t="s">
        <v>1111</v>
      </c>
      <c r="B233" t="s">
        <v>477</v>
      </c>
      <c r="C233" t="s">
        <v>1112</v>
      </c>
      <c r="D233" t="s">
        <v>53</v>
      </c>
      <c r="E233" t="s">
        <v>117</v>
      </c>
      <c r="F233" s="51" t="str">
        <f>IFERROR(VLOOKUP(D233,'Tabelas auxiliares'!$A$3:$B$61,2,FALSE),"")</f>
        <v>PROGRAD - PRÓ-REITORIA DE GRADUAÇÃO</v>
      </c>
      <c r="G233" s="51" t="str">
        <f>IFERROR(VLOOKUP($B233,'Tabelas auxiliares'!$A$65:$C$102,2,FALSE),"")</f>
        <v>Equipamentos - Laboratórios</v>
      </c>
      <c r="H233" s="51" t="str">
        <f>IFERROR(VLOOKUP($B233,'Tabelas auxiliares'!$A$65:$C$102,3,FALSE),"")</f>
        <v>AQUISICAO POR IMPORTACAO / EQUIPAMENTOS NOVOS / MANUTENÇÃO DE EQUIPAMENTOS LABORATORIAIS</v>
      </c>
      <c r="I233" t="s">
        <v>1399</v>
      </c>
      <c r="J233" t="s">
        <v>1316</v>
      </c>
      <c r="K233" t="s">
        <v>2145</v>
      </c>
      <c r="L233" t="s">
        <v>914</v>
      </c>
      <c r="M233" t="s">
        <v>915</v>
      </c>
      <c r="N233" t="s">
        <v>203</v>
      </c>
      <c r="O233" t="s">
        <v>178</v>
      </c>
      <c r="P233" t="s">
        <v>204</v>
      </c>
      <c r="Q233" t="s">
        <v>179</v>
      </c>
      <c r="R233" t="s">
        <v>176</v>
      </c>
      <c r="S233" t="s">
        <v>120</v>
      </c>
      <c r="T233" t="s">
        <v>174</v>
      </c>
      <c r="U233" t="s">
        <v>121</v>
      </c>
      <c r="V233" t="s">
        <v>818</v>
      </c>
      <c r="W233" t="s">
        <v>704</v>
      </c>
      <c r="X233" s="51" t="str">
        <f t="shared" si="6"/>
        <v>4</v>
      </c>
      <c r="Y233" s="51" t="str">
        <f>IF(T233="","",IF(AND(T233&lt;&gt;'Tabelas auxiliares'!$B$236,T233&lt;&gt;'Tabelas auxiliares'!$B$237,T233&lt;&gt;'Tabelas auxiliares'!$C$236,T233&lt;&gt;'Tabelas auxiliares'!$C$237,T233&lt;&gt;'Tabelas auxiliares'!$D$236),"FOLHA DE PESSOAL",IF(X233='Tabelas auxiliares'!$A$237,"CUSTEIO",IF(X233='Tabelas auxiliares'!$A$236,"INVESTIMENTO","ERRO - VERIFICAR"))))</f>
        <v>INVESTIMENTO</v>
      </c>
      <c r="Z233" s="64">
        <f t="shared" si="7"/>
        <v>109500</v>
      </c>
      <c r="AC233" s="44">
        <v>109500</v>
      </c>
      <c r="AD233" s="73" t="s">
        <v>1031</v>
      </c>
      <c r="AE233" s="73" t="s">
        <v>176</v>
      </c>
      <c r="AF233" s="73" t="s">
        <v>133</v>
      </c>
      <c r="AG233" s="73" t="s">
        <v>178</v>
      </c>
      <c r="AH233" s="73" t="s">
        <v>215</v>
      </c>
      <c r="AI233" s="73" t="s">
        <v>179</v>
      </c>
      <c r="AJ233" s="73" t="s">
        <v>176</v>
      </c>
      <c r="AK233" s="73" t="s">
        <v>216</v>
      </c>
      <c r="AL233" s="73" t="s">
        <v>173</v>
      </c>
      <c r="AM233" s="73" t="s">
        <v>143</v>
      </c>
      <c r="AN233" s="73" t="s">
        <v>744</v>
      </c>
      <c r="AO233" s="73" t="s">
        <v>648</v>
      </c>
    </row>
    <row r="234" spans="1:41" x14ac:dyDescent="0.25">
      <c r="A234" t="s">
        <v>1111</v>
      </c>
      <c r="B234" t="s">
        <v>477</v>
      </c>
      <c r="C234" t="s">
        <v>1112</v>
      </c>
      <c r="D234" t="s">
        <v>53</v>
      </c>
      <c r="E234" t="s">
        <v>117</v>
      </c>
      <c r="F234" s="51" t="str">
        <f>IFERROR(VLOOKUP(D234,'Tabelas auxiliares'!$A$3:$B$61,2,FALSE),"")</f>
        <v>PROGRAD - PRÓ-REITORIA DE GRADUAÇÃO</v>
      </c>
      <c r="G234" s="51" t="str">
        <f>IFERROR(VLOOKUP($B234,'Tabelas auxiliares'!$A$65:$C$102,2,FALSE),"")</f>
        <v>Equipamentos - Laboratórios</v>
      </c>
      <c r="H234" s="51" t="str">
        <f>IFERROR(VLOOKUP($B234,'Tabelas auxiliares'!$A$65:$C$102,3,FALSE),"")</f>
        <v>AQUISICAO POR IMPORTACAO / EQUIPAMENTOS NOVOS / MANUTENÇÃO DE EQUIPAMENTOS LABORATORIAIS</v>
      </c>
      <c r="I234" t="s">
        <v>1399</v>
      </c>
      <c r="J234" t="s">
        <v>1316</v>
      </c>
      <c r="K234" t="s">
        <v>2146</v>
      </c>
      <c r="L234" t="s">
        <v>914</v>
      </c>
      <c r="M234" t="s">
        <v>916</v>
      </c>
      <c r="N234" t="s">
        <v>203</v>
      </c>
      <c r="O234" t="s">
        <v>178</v>
      </c>
      <c r="P234" t="s">
        <v>204</v>
      </c>
      <c r="Q234" t="s">
        <v>179</v>
      </c>
      <c r="R234" t="s">
        <v>176</v>
      </c>
      <c r="S234" t="s">
        <v>120</v>
      </c>
      <c r="T234" t="s">
        <v>174</v>
      </c>
      <c r="U234" t="s">
        <v>121</v>
      </c>
      <c r="V234" t="s">
        <v>818</v>
      </c>
      <c r="W234" t="s">
        <v>704</v>
      </c>
      <c r="X234" s="51" t="str">
        <f t="shared" si="6"/>
        <v>4</v>
      </c>
      <c r="Y234" s="51" t="str">
        <f>IF(T234="","",IF(AND(T234&lt;&gt;'Tabelas auxiliares'!$B$236,T234&lt;&gt;'Tabelas auxiliares'!$B$237,T234&lt;&gt;'Tabelas auxiliares'!$C$236,T234&lt;&gt;'Tabelas auxiliares'!$C$237,T234&lt;&gt;'Tabelas auxiliares'!$D$236),"FOLHA DE PESSOAL",IF(X234='Tabelas auxiliares'!$A$237,"CUSTEIO",IF(X234='Tabelas auxiliares'!$A$236,"INVESTIMENTO","ERRO - VERIFICAR"))))</f>
        <v>INVESTIMENTO</v>
      </c>
      <c r="Z234" s="64">
        <f t="shared" si="7"/>
        <v>24000</v>
      </c>
      <c r="AA234" s="44">
        <v>24000</v>
      </c>
      <c r="AD234" s="73" t="s">
        <v>1031</v>
      </c>
      <c r="AE234" s="73" t="s">
        <v>176</v>
      </c>
      <c r="AF234" s="73" t="s">
        <v>135</v>
      </c>
      <c r="AG234" s="73" t="s">
        <v>178</v>
      </c>
      <c r="AH234" s="73" t="s">
        <v>208</v>
      </c>
      <c r="AI234" s="73" t="s">
        <v>179</v>
      </c>
      <c r="AJ234" s="73" t="s">
        <v>176</v>
      </c>
      <c r="AK234" s="73" t="s">
        <v>120</v>
      </c>
      <c r="AL234" s="73" t="s">
        <v>173</v>
      </c>
      <c r="AM234" s="73" t="s">
        <v>144</v>
      </c>
      <c r="AN234" s="73" t="s">
        <v>745</v>
      </c>
      <c r="AO234" s="73" t="s">
        <v>649</v>
      </c>
    </row>
    <row r="235" spans="1:41" x14ac:dyDescent="0.25">
      <c r="A235" t="s">
        <v>1111</v>
      </c>
      <c r="B235" t="s">
        <v>477</v>
      </c>
      <c r="C235" t="s">
        <v>1112</v>
      </c>
      <c r="D235" t="s">
        <v>53</v>
      </c>
      <c r="E235" t="s">
        <v>117</v>
      </c>
      <c r="F235" s="51" t="str">
        <f>IFERROR(VLOOKUP(D235,'Tabelas auxiliares'!$A$3:$B$61,2,FALSE),"")</f>
        <v>PROGRAD - PRÓ-REITORIA DE GRADUAÇÃO</v>
      </c>
      <c r="G235" s="51" t="str">
        <f>IFERROR(VLOOKUP($B235,'Tabelas auxiliares'!$A$65:$C$102,2,FALSE),"")</f>
        <v>Equipamentos - Laboratórios</v>
      </c>
      <c r="H235" s="51" t="str">
        <f>IFERROR(VLOOKUP($B235,'Tabelas auxiliares'!$A$65:$C$102,3,FALSE),"")</f>
        <v>AQUISICAO POR IMPORTACAO / EQUIPAMENTOS NOVOS / MANUTENÇÃO DE EQUIPAMENTOS LABORATORIAIS</v>
      </c>
      <c r="I235" t="s">
        <v>1178</v>
      </c>
      <c r="J235" t="s">
        <v>2147</v>
      </c>
      <c r="K235" t="s">
        <v>2148</v>
      </c>
      <c r="L235" t="s">
        <v>2147</v>
      </c>
      <c r="M235" t="s">
        <v>2149</v>
      </c>
      <c r="N235" t="s">
        <v>203</v>
      </c>
      <c r="O235" t="s">
        <v>178</v>
      </c>
      <c r="P235" t="s">
        <v>204</v>
      </c>
      <c r="Q235" t="s">
        <v>179</v>
      </c>
      <c r="R235" t="s">
        <v>176</v>
      </c>
      <c r="S235" t="s">
        <v>120</v>
      </c>
      <c r="T235" t="s">
        <v>174</v>
      </c>
      <c r="U235" t="s">
        <v>121</v>
      </c>
      <c r="V235" t="s">
        <v>818</v>
      </c>
      <c r="W235" t="s">
        <v>704</v>
      </c>
      <c r="X235" s="51" t="str">
        <f t="shared" si="6"/>
        <v>4</v>
      </c>
      <c r="Y235" s="51" t="str">
        <f>IF(T235="","",IF(AND(T235&lt;&gt;'Tabelas auxiliares'!$B$236,T235&lt;&gt;'Tabelas auxiliares'!$B$237,T235&lt;&gt;'Tabelas auxiliares'!$C$236,T235&lt;&gt;'Tabelas auxiliares'!$C$237,T235&lt;&gt;'Tabelas auxiliares'!$D$236),"FOLHA DE PESSOAL",IF(X235='Tabelas auxiliares'!$A$237,"CUSTEIO",IF(X235='Tabelas auxiliares'!$A$236,"INVESTIMENTO","ERRO - VERIFICAR"))))</f>
        <v>INVESTIMENTO</v>
      </c>
      <c r="Z235" s="64">
        <f t="shared" si="7"/>
        <v>4550</v>
      </c>
      <c r="AA235" s="44">
        <v>4550</v>
      </c>
      <c r="AD235" s="73" t="s">
        <v>1031</v>
      </c>
      <c r="AE235" s="73" t="s">
        <v>176</v>
      </c>
      <c r="AF235" s="73" t="s">
        <v>135</v>
      </c>
      <c r="AG235" s="73" t="s">
        <v>178</v>
      </c>
      <c r="AH235" s="73" t="s">
        <v>208</v>
      </c>
      <c r="AI235" s="73" t="s">
        <v>179</v>
      </c>
      <c r="AJ235" s="73" t="s">
        <v>176</v>
      </c>
      <c r="AK235" s="73" t="s">
        <v>120</v>
      </c>
      <c r="AL235" s="73" t="s">
        <v>173</v>
      </c>
      <c r="AM235" s="73" t="s">
        <v>144</v>
      </c>
      <c r="AN235" s="73" t="s">
        <v>746</v>
      </c>
      <c r="AO235" s="73" t="s">
        <v>922</v>
      </c>
    </row>
    <row r="236" spans="1:41" x14ac:dyDescent="0.25">
      <c r="A236" t="s">
        <v>1111</v>
      </c>
      <c r="B236" t="s">
        <v>477</v>
      </c>
      <c r="C236" t="s">
        <v>1112</v>
      </c>
      <c r="D236" t="s">
        <v>53</v>
      </c>
      <c r="E236" t="s">
        <v>117</v>
      </c>
      <c r="F236" s="51" t="str">
        <f>IFERROR(VLOOKUP(D236,'Tabelas auxiliares'!$A$3:$B$61,2,FALSE),"")</f>
        <v>PROGRAD - PRÓ-REITORIA DE GRADUAÇÃO</v>
      </c>
      <c r="G236" s="51" t="str">
        <f>IFERROR(VLOOKUP($B236,'Tabelas auxiliares'!$A$65:$C$102,2,FALSE),"")</f>
        <v>Equipamentos - Laboratórios</v>
      </c>
      <c r="H236" s="51" t="str">
        <f>IFERROR(VLOOKUP($B236,'Tabelas auxiliares'!$A$65:$C$102,3,FALSE),"")</f>
        <v>AQUISICAO POR IMPORTACAO / EQUIPAMENTOS NOVOS / MANUTENÇÃO DE EQUIPAMENTOS LABORATORIAIS</v>
      </c>
      <c r="I236" t="s">
        <v>1178</v>
      </c>
      <c r="J236" t="s">
        <v>2147</v>
      </c>
      <c r="K236" t="s">
        <v>2150</v>
      </c>
      <c r="L236" t="s">
        <v>914</v>
      </c>
      <c r="M236" t="s">
        <v>2151</v>
      </c>
      <c r="N236" t="s">
        <v>203</v>
      </c>
      <c r="O236" t="s">
        <v>178</v>
      </c>
      <c r="P236" t="s">
        <v>204</v>
      </c>
      <c r="Q236" t="s">
        <v>179</v>
      </c>
      <c r="R236" t="s">
        <v>176</v>
      </c>
      <c r="S236" t="s">
        <v>120</v>
      </c>
      <c r="T236" t="s">
        <v>174</v>
      </c>
      <c r="U236" t="s">
        <v>121</v>
      </c>
      <c r="V236" t="s">
        <v>818</v>
      </c>
      <c r="W236" t="s">
        <v>704</v>
      </c>
      <c r="X236" s="51" t="str">
        <f t="shared" si="6"/>
        <v>4</v>
      </c>
      <c r="Y236" s="51" t="str">
        <f>IF(T236="","",IF(AND(T236&lt;&gt;'Tabelas auxiliares'!$B$236,T236&lt;&gt;'Tabelas auxiliares'!$B$237,T236&lt;&gt;'Tabelas auxiliares'!$C$236,T236&lt;&gt;'Tabelas auxiliares'!$C$237,T236&lt;&gt;'Tabelas auxiliares'!$D$236),"FOLHA DE PESSOAL",IF(X236='Tabelas auxiliares'!$A$237,"CUSTEIO",IF(X236='Tabelas auxiliares'!$A$236,"INVESTIMENTO","ERRO - VERIFICAR"))))</f>
        <v>INVESTIMENTO</v>
      </c>
      <c r="Z236" s="64">
        <f t="shared" si="7"/>
        <v>108000</v>
      </c>
      <c r="AA236" s="44">
        <v>108000</v>
      </c>
      <c r="AD236" s="73" t="s">
        <v>1031</v>
      </c>
      <c r="AE236" s="73" t="s">
        <v>176</v>
      </c>
      <c r="AF236" s="73" t="s">
        <v>135</v>
      </c>
      <c r="AG236" s="73" t="s">
        <v>178</v>
      </c>
      <c r="AH236" s="73" t="s">
        <v>208</v>
      </c>
      <c r="AI236" s="73" t="s">
        <v>179</v>
      </c>
      <c r="AJ236" s="73" t="s">
        <v>176</v>
      </c>
      <c r="AK236" s="73" t="s">
        <v>120</v>
      </c>
      <c r="AL236" s="73" t="s">
        <v>173</v>
      </c>
      <c r="AM236" s="73" t="s">
        <v>144</v>
      </c>
      <c r="AN236" s="73" t="s">
        <v>768</v>
      </c>
      <c r="AO236" s="73" t="s">
        <v>933</v>
      </c>
    </row>
    <row r="237" spans="1:41" x14ac:dyDescent="0.25">
      <c r="A237" t="s">
        <v>1111</v>
      </c>
      <c r="B237" t="s">
        <v>477</v>
      </c>
      <c r="C237" t="s">
        <v>1112</v>
      </c>
      <c r="D237" t="s">
        <v>53</v>
      </c>
      <c r="E237" t="s">
        <v>117</v>
      </c>
      <c r="F237" s="51" t="str">
        <f>IFERROR(VLOOKUP(D237,'Tabelas auxiliares'!$A$3:$B$61,2,FALSE),"")</f>
        <v>PROGRAD - PRÓ-REITORIA DE GRADUAÇÃO</v>
      </c>
      <c r="G237" s="51" t="str">
        <f>IFERROR(VLOOKUP($B237,'Tabelas auxiliares'!$A$65:$C$102,2,FALSE),"")</f>
        <v>Equipamentos - Laboratórios</v>
      </c>
      <c r="H237" s="51" t="str">
        <f>IFERROR(VLOOKUP($B237,'Tabelas auxiliares'!$A$65:$C$102,3,FALSE),"")</f>
        <v>AQUISICAO POR IMPORTACAO / EQUIPAMENTOS NOVOS / MANUTENÇÃO DE EQUIPAMENTOS LABORATORIAIS</v>
      </c>
      <c r="I237" t="s">
        <v>1178</v>
      </c>
      <c r="J237" t="s">
        <v>2147</v>
      </c>
      <c r="K237" t="s">
        <v>2152</v>
      </c>
      <c r="L237" t="s">
        <v>914</v>
      </c>
      <c r="M237" t="s">
        <v>2153</v>
      </c>
      <c r="N237" t="s">
        <v>203</v>
      </c>
      <c r="O237" t="s">
        <v>178</v>
      </c>
      <c r="P237" t="s">
        <v>204</v>
      </c>
      <c r="Q237" t="s">
        <v>179</v>
      </c>
      <c r="R237" t="s">
        <v>176</v>
      </c>
      <c r="S237" t="s">
        <v>120</v>
      </c>
      <c r="T237" t="s">
        <v>174</v>
      </c>
      <c r="U237" t="s">
        <v>121</v>
      </c>
      <c r="V237" t="s">
        <v>818</v>
      </c>
      <c r="W237" t="s">
        <v>704</v>
      </c>
      <c r="X237" s="51" t="str">
        <f t="shared" si="6"/>
        <v>4</v>
      </c>
      <c r="Y237" s="51" t="str">
        <f>IF(T237="","",IF(AND(T237&lt;&gt;'Tabelas auxiliares'!$B$236,T237&lt;&gt;'Tabelas auxiliares'!$B$237,T237&lt;&gt;'Tabelas auxiliares'!$C$236,T237&lt;&gt;'Tabelas auxiliares'!$C$237,T237&lt;&gt;'Tabelas auxiliares'!$D$236),"FOLHA DE PESSOAL",IF(X237='Tabelas auxiliares'!$A$237,"CUSTEIO",IF(X237='Tabelas auxiliares'!$A$236,"INVESTIMENTO","ERRO - VERIFICAR"))))</f>
        <v>INVESTIMENTO</v>
      </c>
      <c r="Z237" s="64">
        <f t="shared" si="7"/>
        <v>19600</v>
      </c>
      <c r="AA237" s="44">
        <v>19600</v>
      </c>
      <c r="AD237" s="73" t="s">
        <v>1031</v>
      </c>
      <c r="AE237" s="73" t="s">
        <v>176</v>
      </c>
      <c r="AF237" s="73" t="s">
        <v>135</v>
      </c>
      <c r="AG237" s="73" t="s">
        <v>178</v>
      </c>
      <c r="AH237" s="73" t="s">
        <v>208</v>
      </c>
      <c r="AI237" s="73" t="s">
        <v>179</v>
      </c>
      <c r="AJ237" s="73" t="s">
        <v>176</v>
      </c>
      <c r="AK237" s="73" t="s">
        <v>120</v>
      </c>
      <c r="AL237" s="73" t="s">
        <v>173</v>
      </c>
      <c r="AM237" s="73" t="s">
        <v>144</v>
      </c>
      <c r="AN237" s="73" t="s">
        <v>747</v>
      </c>
      <c r="AO237" s="73" t="s">
        <v>923</v>
      </c>
    </row>
    <row r="238" spans="1:41" x14ac:dyDescent="0.25">
      <c r="A238" t="s">
        <v>1111</v>
      </c>
      <c r="B238" t="s">
        <v>477</v>
      </c>
      <c r="C238" t="s">
        <v>1112</v>
      </c>
      <c r="D238" t="s">
        <v>53</v>
      </c>
      <c r="E238" t="s">
        <v>117</v>
      </c>
      <c r="F238" s="51" t="str">
        <f>IFERROR(VLOOKUP(D238,'Tabelas auxiliares'!$A$3:$B$61,2,FALSE),"")</f>
        <v>PROGRAD - PRÓ-REITORIA DE GRADUAÇÃO</v>
      </c>
      <c r="G238" s="51" t="str">
        <f>IFERROR(VLOOKUP($B238,'Tabelas auxiliares'!$A$65:$C$102,2,FALSE),"")</f>
        <v>Equipamentos - Laboratórios</v>
      </c>
      <c r="H238" s="51" t="str">
        <f>IFERROR(VLOOKUP($B238,'Tabelas auxiliares'!$A$65:$C$102,3,FALSE),"")</f>
        <v>AQUISICAO POR IMPORTACAO / EQUIPAMENTOS NOVOS / MANUTENÇÃO DE EQUIPAMENTOS LABORATORIAIS</v>
      </c>
      <c r="I238" t="s">
        <v>1178</v>
      </c>
      <c r="J238" t="s">
        <v>2147</v>
      </c>
      <c r="K238" t="s">
        <v>2154</v>
      </c>
      <c r="L238" t="s">
        <v>914</v>
      </c>
      <c r="M238" t="s">
        <v>2155</v>
      </c>
      <c r="N238" t="s">
        <v>203</v>
      </c>
      <c r="O238" t="s">
        <v>178</v>
      </c>
      <c r="P238" t="s">
        <v>204</v>
      </c>
      <c r="Q238" t="s">
        <v>179</v>
      </c>
      <c r="R238" t="s">
        <v>176</v>
      </c>
      <c r="S238" t="s">
        <v>120</v>
      </c>
      <c r="T238" t="s">
        <v>174</v>
      </c>
      <c r="U238" t="s">
        <v>121</v>
      </c>
      <c r="V238" t="s">
        <v>818</v>
      </c>
      <c r="W238" t="s">
        <v>704</v>
      </c>
      <c r="X238" s="51" t="str">
        <f t="shared" si="6"/>
        <v>4</v>
      </c>
      <c r="Y238" s="51" t="str">
        <f>IF(T238="","",IF(AND(T238&lt;&gt;'Tabelas auxiliares'!$B$236,T238&lt;&gt;'Tabelas auxiliares'!$B$237,T238&lt;&gt;'Tabelas auxiliares'!$C$236,T238&lt;&gt;'Tabelas auxiliares'!$C$237,T238&lt;&gt;'Tabelas auxiliares'!$D$236),"FOLHA DE PESSOAL",IF(X238='Tabelas auxiliares'!$A$237,"CUSTEIO",IF(X238='Tabelas auxiliares'!$A$236,"INVESTIMENTO","ERRO - VERIFICAR"))))</f>
        <v>INVESTIMENTO</v>
      </c>
      <c r="Z238" s="64">
        <f t="shared" si="7"/>
        <v>5810</v>
      </c>
      <c r="AA238" s="44">
        <v>5810</v>
      </c>
      <c r="AD238" s="73" t="s">
        <v>1031</v>
      </c>
      <c r="AE238" s="73" t="s">
        <v>176</v>
      </c>
      <c r="AF238" s="73" t="s">
        <v>135</v>
      </c>
      <c r="AG238" s="73" t="s">
        <v>178</v>
      </c>
      <c r="AH238" s="73" t="s">
        <v>208</v>
      </c>
      <c r="AI238" s="73" t="s">
        <v>179</v>
      </c>
      <c r="AJ238" s="73" t="s">
        <v>176</v>
      </c>
      <c r="AK238" s="73" t="s">
        <v>120</v>
      </c>
      <c r="AL238" s="73" t="s">
        <v>173</v>
      </c>
      <c r="AM238" s="73" t="s">
        <v>144</v>
      </c>
      <c r="AN238" s="73" t="s">
        <v>937</v>
      </c>
      <c r="AO238" s="73" t="s">
        <v>938</v>
      </c>
    </row>
    <row r="239" spans="1:41" x14ac:dyDescent="0.25">
      <c r="A239" t="s">
        <v>1111</v>
      </c>
      <c r="B239" t="s">
        <v>477</v>
      </c>
      <c r="C239" t="s">
        <v>1112</v>
      </c>
      <c r="D239" t="s">
        <v>53</v>
      </c>
      <c r="E239" t="s">
        <v>117</v>
      </c>
      <c r="F239" s="51" t="str">
        <f>IFERROR(VLOOKUP(D239,'Tabelas auxiliares'!$A$3:$B$61,2,FALSE),"")</f>
        <v>PROGRAD - PRÓ-REITORIA DE GRADUAÇÃO</v>
      </c>
      <c r="G239" s="51" t="str">
        <f>IFERROR(VLOOKUP($B239,'Tabelas auxiliares'!$A$65:$C$102,2,FALSE),"")</f>
        <v>Equipamentos - Laboratórios</v>
      </c>
      <c r="H239" s="51" t="str">
        <f>IFERROR(VLOOKUP($B239,'Tabelas auxiliares'!$A$65:$C$102,3,FALSE),"")</f>
        <v>AQUISICAO POR IMPORTACAO / EQUIPAMENTOS NOVOS / MANUTENÇÃO DE EQUIPAMENTOS LABORATORIAIS</v>
      </c>
      <c r="I239" t="s">
        <v>1178</v>
      </c>
      <c r="J239" t="s">
        <v>2147</v>
      </c>
      <c r="K239" t="s">
        <v>2156</v>
      </c>
      <c r="L239" t="s">
        <v>914</v>
      </c>
      <c r="M239" t="s">
        <v>2157</v>
      </c>
      <c r="N239" t="s">
        <v>203</v>
      </c>
      <c r="O239" t="s">
        <v>178</v>
      </c>
      <c r="P239" t="s">
        <v>204</v>
      </c>
      <c r="Q239" t="s">
        <v>179</v>
      </c>
      <c r="R239" t="s">
        <v>176</v>
      </c>
      <c r="S239" t="s">
        <v>120</v>
      </c>
      <c r="T239" t="s">
        <v>174</v>
      </c>
      <c r="U239" t="s">
        <v>121</v>
      </c>
      <c r="V239" t="s">
        <v>818</v>
      </c>
      <c r="W239" t="s">
        <v>704</v>
      </c>
      <c r="X239" s="51" t="str">
        <f t="shared" si="6"/>
        <v>4</v>
      </c>
      <c r="Y239" s="51" t="str">
        <f>IF(T239="","",IF(AND(T239&lt;&gt;'Tabelas auxiliares'!$B$236,T239&lt;&gt;'Tabelas auxiliares'!$B$237,T239&lt;&gt;'Tabelas auxiliares'!$C$236,T239&lt;&gt;'Tabelas auxiliares'!$C$237,T239&lt;&gt;'Tabelas auxiliares'!$D$236),"FOLHA DE PESSOAL",IF(X239='Tabelas auxiliares'!$A$237,"CUSTEIO",IF(X239='Tabelas auxiliares'!$A$236,"INVESTIMENTO","ERRO - VERIFICAR"))))</f>
        <v>INVESTIMENTO</v>
      </c>
      <c r="Z239" s="64">
        <f t="shared" si="7"/>
        <v>14000</v>
      </c>
      <c r="AA239" s="44">
        <v>14000</v>
      </c>
      <c r="AD239" s="73" t="s">
        <v>1031</v>
      </c>
      <c r="AE239" s="73" t="s">
        <v>176</v>
      </c>
      <c r="AF239" s="73" t="s">
        <v>135</v>
      </c>
      <c r="AG239" s="73" t="s">
        <v>178</v>
      </c>
      <c r="AH239" s="73" t="s">
        <v>208</v>
      </c>
      <c r="AI239" s="73" t="s">
        <v>179</v>
      </c>
      <c r="AJ239" s="73" t="s">
        <v>176</v>
      </c>
      <c r="AK239" s="73" t="s">
        <v>120</v>
      </c>
      <c r="AL239" s="73" t="s">
        <v>173</v>
      </c>
      <c r="AM239" s="73" t="s">
        <v>144</v>
      </c>
      <c r="AN239" s="73" t="s">
        <v>748</v>
      </c>
      <c r="AO239" s="73" t="s">
        <v>650</v>
      </c>
    </row>
    <row r="240" spans="1:41" x14ac:dyDescent="0.25">
      <c r="A240" t="s">
        <v>1111</v>
      </c>
      <c r="B240" t="s">
        <v>477</v>
      </c>
      <c r="C240" t="s">
        <v>1112</v>
      </c>
      <c r="D240" t="s">
        <v>53</v>
      </c>
      <c r="E240" t="s">
        <v>117</v>
      </c>
      <c r="F240" s="51" t="str">
        <f>IFERROR(VLOOKUP(D240,'Tabelas auxiliares'!$A$3:$B$61,2,FALSE),"")</f>
        <v>PROGRAD - PRÓ-REITORIA DE GRADUAÇÃO</v>
      </c>
      <c r="G240" s="51" t="str">
        <f>IFERROR(VLOOKUP($B240,'Tabelas auxiliares'!$A$65:$C$102,2,FALSE),"")</f>
        <v>Equipamentos - Laboratórios</v>
      </c>
      <c r="H240" s="51" t="str">
        <f>IFERROR(VLOOKUP($B240,'Tabelas auxiliares'!$A$65:$C$102,3,FALSE),"")</f>
        <v>AQUISICAO POR IMPORTACAO / EQUIPAMENTOS NOVOS / MANUTENÇÃO DE EQUIPAMENTOS LABORATORIAIS</v>
      </c>
      <c r="I240" t="s">
        <v>1178</v>
      </c>
      <c r="J240" t="s">
        <v>2147</v>
      </c>
      <c r="K240" t="s">
        <v>2158</v>
      </c>
      <c r="L240" t="s">
        <v>914</v>
      </c>
      <c r="M240" t="s">
        <v>354</v>
      </c>
      <c r="N240" t="s">
        <v>203</v>
      </c>
      <c r="O240" t="s">
        <v>178</v>
      </c>
      <c r="P240" t="s">
        <v>204</v>
      </c>
      <c r="Q240" t="s">
        <v>179</v>
      </c>
      <c r="R240" t="s">
        <v>176</v>
      </c>
      <c r="S240" t="s">
        <v>120</v>
      </c>
      <c r="T240" t="s">
        <v>174</v>
      </c>
      <c r="U240" t="s">
        <v>121</v>
      </c>
      <c r="V240" t="s">
        <v>818</v>
      </c>
      <c r="W240" t="s">
        <v>704</v>
      </c>
      <c r="X240" s="51" t="str">
        <f t="shared" si="6"/>
        <v>4</v>
      </c>
      <c r="Y240" s="51" t="str">
        <f>IF(T240="","",IF(AND(T240&lt;&gt;'Tabelas auxiliares'!$B$236,T240&lt;&gt;'Tabelas auxiliares'!$B$237,T240&lt;&gt;'Tabelas auxiliares'!$C$236,T240&lt;&gt;'Tabelas auxiliares'!$C$237,T240&lt;&gt;'Tabelas auxiliares'!$D$236),"FOLHA DE PESSOAL",IF(X240='Tabelas auxiliares'!$A$237,"CUSTEIO",IF(X240='Tabelas auxiliares'!$A$236,"INVESTIMENTO","ERRO - VERIFICAR"))))</f>
        <v>INVESTIMENTO</v>
      </c>
      <c r="Z240" s="64">
        <f t="shared" si="7"/>
        <v>53902.86</v>
      </c>
      <c r="AA240" s="44">
        <v>53902.86</v>
      </c>
      <c r="AD240" s="73" t="s">
        <v>1031</v>
      </c>
      <c r="AE240" s="73" t="s">
        <v>176</v>
      </c>
      <c r="AF240" s="73" t="s">
        <v>135</v>
      </c>
      <c r="AG240" s="73" t="s">
        <v>178</v>
      </c>
      <c r="AH240" s="73" t="s">
        <v>208</v>
      </c>
      <c r="AI240" s="73" t="s">
        <v>179</v>
      </c>
      <c r="AJ240" s="73" t="s">
        <v>176</v>
      </c>
      <c r="AK240" s="73" t="s">
        <v>120</v>
      </c>
      <c r="AL240" s="73" t="s">
        <v>173</v>
      </c>
      <c r="AM240" s="73" t="s">
        <v>144</v>
      </c>
      <c r="AN240" s="73" t="s">
        <v>749</v>
      </c>
      <c r="AO240" s="73" t="s">
        <v>924</v>
      </c>
    </row>
    <row r="241" spans="1:41" x14ac:dyDescent="0.25">
      <c r="A241" t="s">
        <v>1111</v>
      </c>
      <c r="B241" t="s">
        <v>480</v>
      </c>
      <c r="C241" t="s">
        <v>1112</v>
      </c>
      <c r="D241" t="s">
        <v>33</v>
      </c>
      <c r="E241" t="s">
        <v>117</v>
      </c>
      <c r="F241" s="51" t="str">
        <f>IFERROR(VLOOKUP(D241,'Tabelas auxiliares'!$A$3:$B$61,2,FALSE),"")</f>
        <v>ACI - SERVIÇOS DE TRADUÇÃO * D.U.C</v>
      </c>
      <c r="G241" s="51" t="str">
        <f>IFERROR(VLOOKUP($B241,'Tabelas auxiliares'!$A$65:$C$102,2,FALSE),"")</f>
        <v>Eventos institucionais</v>
      </c>
      <c r="H241" s="51" t="str">
        <f>IFERROR(VLOOKUP($B241,'Tabelas auxiliares'!$A$65:$C$102,3,FALSE),"")</f>
        <v>BUFFET / ESTANDES / AQUISICAO DE PLACAS COMEMORATIVAS E AFINS / SERVIÇOS DE SOM, IMAGEM E PALCO / SERVIÇOS DE LAVANDERIA EVENTOS / SERVIÇOS DE TRADUÇÃO</v>
      </c>
      <c r="I241" t="s">
        <v>1199</v>
      </c>
      <c r="J241" t="s">
        <v>2159</v>
      </c>
      <c r="K241" t="s">
        <v>2160</v>
      </c>
      <c r="L241" t="s">
        <v>2161</v>
      </c>
      <c r="M241" t="s">
        <v>2162</v>
      </c>
      <c r="N241" t="s">
        <v>177</v>
      </c>
      <c r="O241" t="s">
        <v>178</v>
      </c>
      <c r="P241" t="s">
        <v>288</v>
      </c>
      <c r="Q241" t="s">
        <v>179</v>
      </c>
      <c r="R241" t="s">
        <v>176</v>
      </c>
      <c r="S241" t="s">
        <v>1150</v>
      </c>
      <c r="T241" t="s">
        <v>174</v>
      </c>
      <c r="U241" t="s">
        <v>119</v>
      </c>
      <c r="V241" t="s">
        <v>810</v>
      </c>
      <c r="W241" t="s">
        <v>697</v>
      </c>
      <c r="X241" s="51" t="str">
        <f t="shared" si="6"/>
        <v>3</v>
      </c>
      <c r="Y241" s="51" t="str">
        <f>IF(T241="","",IF(AND(T241&lt;&gt;'Tabelas auxiliares'!$B$236,T241&lt;&gt;'Tabelas auxiliares'!$B$237,T241&lt;&gt;'Tabelas auxiliares'!$C$236,T241&lt;&gt;'Tabelas auxiliares'!$C$237,T241&lt;&gt;'Tabelas auxiliares'!$D$236),"FOLHA DE PESSOAL",IF(X241='Tabelas auxiliares'!$A$237,"CUSTEIO",IF(X241='Tabelas auxiliares'!$A$236,"INVESTIMENTO","ERRO - VERIFICAR"))))</f>
        <v>CUSTEIO</v>
      </c>
      <c r="Z241" s="64">
        <f t="shared" si="7"/>
        <v>7290</v>
      </c>
      <c r="AA241" s="44">
        <v>7290</v>
      </c>
      <c r="AD241" s="73" t="s">
        <v>1031</v>
      </c>
      <c r="AE241" s="73" t="s">
        <v>176</v>
      </c>
      <c r="AF241" s="73" t="s">
        <v>135</v>
      </c>
      <c r="AG241" s="73" t="s">
        <v>178</v>
      </c>
      <c r="AH241" s="73" t="s">
        <v>208</v>
      </c>
      <c r="AI241" s="73" t="s">
        <v>179</v>
      </c>
      <c r="AJ241" s="73" t="s">
        <v>176</v>
      </c>
      <c r="AK241" s="73" t="s">
        <v>120</v>
      </c>
      <c r="AL241" s="73" t="s">
        <v>173</v>
      </c>
      <c r="AM241" s="73" t="s">
        <v>144</v>
      </c>
      <c r="AN241" s="73" t="s">
        <v>750</v>
      </c>
      <c r="AO241" s="73" t="s">
        <v>925</v>
      </c>
    </row>
    <row r="242" spans="1:41" x14ac:dyDescent="0.25">
      <c r="A242" t="s">
        <v>1111</v>
      </c>
      <c r="B242" t="s">
        <v>480</v>
      </c>
      <c r="C242" t="s">
        <v>1112</v>
      </c>
      <c r="D242" t="s">
        <v>57</v>
      </c>
      <c r="E242" t="s">
        <v>117</v>
      </c>
      <c r="F242" s="51" t="str">
        <f>IFERROR(VLOOKUP(D242,'Tabelas auxiliares'!$A$3:$B$61,2,FALSE),"")</f>
        <v>EDITORA DA UFABC</v>
      </c>
      <c r="G242" s="51" t="str">
        <f>IFERROR(VLOOKUP($B242,'Tabelas auxiliares'!$A$65:$C$102,2,FALSE),"")</f>
        <v>Eventos institucionais</v>
      </c>
      <c r="H242" s="51" t="str">
        <f>IFERROR(VLOOKUP($B242,'Tabelas auxiliares'!$A$65:$C$102,3,FALSE),"")</f>
        <v>BUFFET / ESTANDES / AQUISICAO DE PLACAS COMEMORATIVAS E AFINS / SERVIÇOS DE SOM, IMAGEM E PALCO / SERVIÇOS DE LAVANDERIA EVENTOS / SERVIÇOS DE TRADUÇÃO</v>
      </c>
      <c r="I242" t="s">
        <v>1120</v>
      </c>
      <c r="J242" t="s">
        <v>2163</v>
      </c>
      <c r="K242" t="s">
        <v>2164</v>
      </c>
      <c r="L242" t="s">
        <v>2165</v>
      </c>
      <c r="M242" t="s">
        <v>424</v>
      </c>
      <c r="N242" t="s">
        <v>177</v>
      </c>
      <c r="O242" t="s">
        <v>178</v>
      </c>
      <c r="P242" t="s">
        <v>288</v>
      </c>
      <c r="Q242" t="s">
        <v>179</v>
      </c>
      <c r="R242" t="s">
        <v>176</v>
      </c>
      <c r="S242" t="s">
        <v>120</v>
      </c>
      <c r="T242" t="s">
        <v>174</v>
      </c>
      <c r="U242" t="s">
        <v>119</v>
      </c>
      <c r="V242" t="s">
        <v>788</v>
      </c>
      <c r="W242" t="s">
        <v>956</v>
      </c>
      <c r="X242" s="51" t="str">
        <f t="shared" si="6"/>
        <v>3</v>
      </c>
      <c r="Y242" s="51" t="str">
        <f>IF(T242="","",IF(AND(T242&lt;&gt;'Tabelas auxiliares'!$B$236,T242&lt;&gt;'Tabelas auxiliares'!$B$237,T242&lt;&gt;'Tabelas auxiliares'!$C$236,T242&lt;&gt;'Tabelas auxiliares'!$C$237,T242&lt;&gt;'Tabelas auxiliares'!$D$236),"FOLHA DE PESSOAL",IF(X242='Tabelas auxiliares'!$A$237,"CUSTEIO",IF(X242='Tabelas auxiliares'!$A$236,"INVESTIMENTO","ERRO - VERIFICAR"))))</f>
        <v>CUSTEIO</v>
      </c>
      <c r="Z242" s="64">
        <f t="shared" si="7"/>
        <v>700</v>
      </c>
      <c r="AA242" s="44">
        <v>700</v>
      </c>
      <c r="AD242" s="73" t="s">
        <v>1031</v>
      </c>
      <c r="AE242" s="73" t="s">
        <v>176</v>
      </c>
      <c r="AF242" s="73" t="s">
        <v>135</v>
      </c>
      <c r="AG242" s="73" t="s">
        <v>178</v>
      </c>
      <c r="AH242" s="73" t="s">
        <v>208</v>
      </c>
      <c r="AI242" s="73" t="s">
        <v>179</v>
      </c>
      <c r="AJ242" s="73" t="s">
        <v>176</v>
      </c>
      <c r="AK242" s="73" t="s">
        <v>120</v>
      </c>
      <c r="AL242" s="73" t="s">
        <v>173</v>
      </c>
      <c r="AM242" s="73" t="s">
        <v>144</v>
      </c>
      <c r="AN242" s="73" t="s">
        <v>751</v>
      </c>
      <c r="AO242" s="73" t="s">
        <v>926</v>
      </c>
    </row>
    <row r="243" spans="1:41" x14ac:dyDescent="0.25">
      <c r="A243" t="s">
        <v>1111</v>
      </c>
      <c r="B243" t="s">
        <v>480</v>
      </c>
      <c r="C243" t="s">
        <v>1112</v>
      </c>
      <c r="D243" t="s">
        <v>59</v>
      </c>
      <c r="E243" t="s">
        <v>117</v>
      </c>
      <c r="F243" s="51" t="str">
        <f>IFERROR(VLOOKUP(D243,'Tabelas auxiliares'!$A$3:$B$61,2,FALSE),"")</f>
        <v>PROEC - REALIZAÇÃO DE EVENTOS * D.U.C</v>
      </c>
      <c r="G243" s="51" t="str">
        <f>IFERROR(VLOOKUP($B243,'Tabelas auxiliares'!$A$65:$C$102,2,FALSE),"")</f>
        <v>Eventos institucionais</v>
      </c>
      <c r="H243" s="51" t="str">
        <f>IFERROR(VLOOKUP($B243,'Tabelas auxiliares'!$A$65:$C$102,3,FALSE),"")</f>
        <v>BUFFET / ESTANDES / AQUISICAO DE PLACAS COMEMORATIVAS E AFINS / SERVIÇOS DE SOM, IMAGEM E PALCO / SERVIÇOS DE LAVANDERIA EVENTOS / SERVIÇOS DE TRADUÇÃO</v>
      </c>
      <c r="I243" t="s">
        <v>2166</v>
      </c>
      <c r="J243" t="s">
        <v>2167</v>
      </c>
      <c r="K243" t="s">
        <v>2168</v>
      </c>
      <c r="L243" t="s">
        <v>2169</v>
      </c>
      <c r="M243" t="s">
        <v>2170</v>
      </c>
      <c r="N243" t="s">
        <v>177</v>
      </c>
      <c r="O243" t="s">
        <v>178</v>
      </c>
      <c r="P243" t="s">
        <v>288</v>
      </c>
      <c r="Q243" t="s">
        <v>179</v>
      </c>
      <c r="R243" t="s">
        <v>176</v>
      </c>
      <c r="S243" t="s">
        <v>120</v>
      </c>
      <c r="T243" t="s">
        <v>174</v>
      </c>
      <c r="U243" t="s">
        <v>119</v>
      </c>
      <c r="V243" t="s">
        <v>2171</v>
      </c>
      <c r="W243" t="s">
        <v>2172</v>
      </c>
      <c r="X243" s="51" t="str">
        <f t="shared" si="6"/>
        <v>3</v>
      </c>
      <c r="Y243" s="51" t="str">
        <f>IF(T243="","",IF(AND(T243&lt;&gt;'Tabelas auxiliares'!$B$236,T243&lt;&gt;'Tabelas auxiliares'!$B$237,T243&lt;&gt;'Tabelas auxiliares'!$C$236,T243&lt;&gt;'Tabelas auxiliares'!$C$237,T243&lt;&gt;'Tabelas auxiliares'!$D$236),"FOLHA DE PESSOAL",IF(X243='Tabelas auxiliares'!$A$237,"CUSTEIO",IF(X243='Tabelas auxiliares'!$A$236,"INVESTIMENTO","ERRO - VERIFICAR"))))</f>
        <v>CUSTEIO</v>
      </c>
      <c r="Z243" s="64">
        <f t="shared" si="7"/>
        <v>8700</v>
      </c>
      <c r="AC243" s="44">
        <v>8700</v>
      </c>
      <c r="AD243" s="73" t="s">
        <v>1031</v>
      </c>
      <c r="AE243" s="73" t="s">
        <v>176</v>
      </c>
      <c r="AF243" s="73" t="s">
        <v>135</v>
      </c>
      <c r="AG243" s="73" t="s">
        <v>178</v>
      </c>
      <c r="AH243" s="73" t="s">
        <v>208</v>
      </c>
      <c r="AI243" s="73" t="s">
        <v>179</v>
      </c>
      <c r="AJ243" s="73" t="s">
        <v>176</v>
      </c>
      <c r="AK243" s="73" t="s">
        <v>120</v>
      </c>
      <c r="AL243" s="73" t="s">
        <v>173</v>
      </c>
      <c r="AM243" s="73" t="s">
        <v>144</v>
      </c>
      <c r="AN243" s="73" t="s">
        <v>752</v>
      </c>
      <c r="AO243" s="73" t="s">
        <v>651</v>
      </c>
    </row>
    <row r="244" spans="1:41" x14ac:dyDescent="0.25">
      <c r="A244" t="s">
        <v>1111</v>
      </c>
      <c r="B244" t="s">
        <v>480</v>
      </c>
      <c r="C244" t="s">
        <v>1112</v>
      </c>
      <c r="D244" t="s">
        <v>59</v>
      </c>
      <c r="E244" t="s">
        <v>117</v>
      </c>
      <c r="F244" s="51" t="str">
        <f>IFERROR(VLOOKUP(D244,'Tabelas auxiliares'!$A$3:$B$61,2,FALSE),"")</f>
        <v>PROEC - REALIZAÇÃO DE EVENTOS * D.U.C</v>
      </c>
      <c r="G244" s="51" t="str">
        <f>IFERROR(VLOOKUP($B244,'Tabelas auxiliares'!$A$65:$C$102,2,FALSE),"")</f>
        <v>Eventos institucionais</v>
      </c>
      <c r="H244" s="51" t="str">
        <f>IFERROR(VLOOKUP($B244,'Tabelas auxiliares'!$A$65:$C$102,3,FALSE),"")</f>
        <v>BUFFET / ESTANDES / AQUISICAO DE PLACAS COMEMORATIVAS E AFINS / SERVIÇOS DE SOM, IMAGEM E PALCO / SERVIÇOS DE LAVANDERIA EVENTOS / SERVIÇOS DE TRADUÇÃO</v>
      </c>
      <c r="I244" t="s">
        <v>2166</v>
      </c>
      <c r="J244" t="s">
        <v>2167</v>
      </c>
      <c r="K244" t="s">
        <v>2173</v>
      </c>
      <c r="L244" t="s">
        <v>2169</v>
      </c>
      <c r="M244" t="s">
        <v>2174</v>
      </c>
      <c r="N244" t="s">
        <v>177</v>
      </c>
      <c r="O244" t="s">
        <v>178</v>
      </c>
      <c r="P244" t="s">
        <v>288</v>
      </c>
      <c r="Q244" t="s">
        <v>179</v>
      </c>
      <c r="R244" t="s">
        <v>176</v>
      </c>
      <c r="S244" t="s">
        <v>120</v>
      </c>
      <c r="T244" t="s">
        <v>174</v>
      </c>
      <c r="U244" t="s">
        <v>119</v>
      </c>
      <c r="V244" t="s">
        <v>2171</v>
      </c>
      <c r="W244" t="s">
        <v>2172</v>
      </c>
      <c r="X244" s="51" t="str">
        <f t="shared" si="6"/>
        <v>3</v>
      </c>
      <c r="Y244" s="51" t="str">
        <f>IF(T244="","",IF(AND(T244&lt;&gt;'Tabelas auxiliares'!$B$236,T244&lt;&gt;'Tabelas auxiliares'!$B$237,T244&lt;&gt;'Tabelas auxiliares'!$C$236,T244&lt;&gt;'Tabelas auxiliares'!$C$237,T244&lt;&gt;'Tabelas auxiliares'!$D$236),"FOLHA DE PESSOAL",IF(X244='Tabelas auxiliares'!$A$237,"CUSTEIO",IF(X244='Tabelas auxiliares'!$A$236,"INVESTIMENTO","ERRO - VERIFICAR"))))</f>
        <v>CUSTEIO</v>
      </c>
      <c r="Z244" s="64">
        <f t="shared" si="7"/>
        <v>8800</v>
      </c>
      <c r="AC244" s="44">
        <v>8800</v>
      </c>
      <c r="AD244" s="73" t="s">
        <v>1031</v>
      </c>
      <c r="AE244" s="73" t="s">
        <v>176</v>
      </c>
      <c r="AF244" s="73" t="s">
        <v>135</v>
      </c>
      <c r="AG244" s="73" t="s">
        <v>178</v>
      </c>
      <c r="AH244" s="73" t="s">
        <v>208</v>
      </c>
      <c r="AI244" s="73" t="s">
        <v>179</v>
      </c>
      <c r="AJ244" s="73" t="s">
        <v>176</v>
      </c>
      <c r="AK244" s="73" t="s">
        <v>120</v>
      </c>
      <c r="AL244" s="73" t="s">
        <v>173</v>
      </c>
      <c r="AM244" s="73" t="s">
        <v>144</v>
      </c>
      <c r="AN244" s="73" t="s">
        <v>753</v>
      </c>
      <c r="AO244" s="73" t="s">
        <v>652</v>
      </c>
    </row>
    <row r="245" spans="1:41" x14ac:dyDescent="0.25">
      <c r="A245" t="s">
        <v>1111</v>
      </c>
      <c r="B245" t="s">
        <v>480</v>
      </c>
      <c r="C245" t="s">
        <v>1112</v>
      </c>
      <c r="D245" t="s">
        <v>59</v>
      </c>
      <c r="E245" t="s">
        <v>117</v>
      </c>
      <c r="F245" s="51" t="str">
        <f>IFERROR(VLOOKUP(D245,'Tabelas auxiliares'!$A$3:$B$61,2,FALSE),"")</f>
        <v>PROEC - REALIZAÇÃO DE EVENTOS * D.U.C</v>
      </c>
      <c r="G245" s="51" t="str">
        <f>IFERROR(VLOOKUP($B245,'Tabelas auxiliares'!$A$65:$C$102,2,FALSE),"")</f>
        <v>Eventos institucionais</v>
      </c>
      <c r="H245" s="51" t="str">
        <f>IFERROR(VLOOKUP($B245,'Tabelas auxiliares'!$A$65:$C$102,3,FALSE),"")</f>
        <v>BUFFET / ESTANDES / AQUISICAO DE PLACAS COMEMORATIVAS E AFINS / SERVIÇOS DE SOM, IMAGEM E PALCO / SERVIÇOS DE LAVANDERIA EVENTOS / SERVIÇOS DE TRADUÇÃO</v>
      </c>
      <c r="I245" t="s">
        <v>2166</v>
      </c>
      <c r="J245" t="s">
        <v>2167</v>
      </c>
      <c r="K245" t="s">
        <v>2175</v>
      </c>
      <c r="L245" t="s">
        <v>2169</v>
      </c>
      <c r="M245" t="s">
        <v>2176</v>
      </c>
      <c r="N245" t="s">
        <v>177</v>
      </c>
      <c r="O245" t="s">
        <v>178</v>
      </c>
      <c r="P245" t="s">
        <v>288</v>
      </c>
      <c r="Q245" t="s">
        <v>179</v>
      </c>
      <c r="R245" t="s">
        <v>176</v>
      </c>
      <c r="S245" t="s">
        <v>120</v>
      </c>
      <c r="T245" t="s">
        <v>174</v>
      </c>
      <c r="U245" t="s">
        <v>119</v>
      </c>
      <c r="V245" t="s">
        <v>2171</v>
      </c>
      <c r="W245" t="s">
        <v>2172</v>
      </c>
      <c r="X245" s="51" t="str">
        <f t="shared" si="6"/>
        <v>3</v>
      </c>
      <c r="Y245" s="51" t="str">
        <f>IF(T245="","",IF(AND(T245&lt;&gt;'Tabelas auxiliares'!$B$236,T245&lt;&gt;'Tabelas auxiliares'!$B$237,T245&lt;&gt;'Tabelas auxiliares'!$C$236,T245&lt;&gt;'Tabelas auxiliares'!$C$237,T245&lt;&gt;'Tabelas auxiliares'!$D$236),"FOLHA DE PESSOAL",IF(X245='Tabelas auxiliares'!$A$237,"CUSTEIO",IF(X245='Tabelas auxiliares'!$A$236,"INVESTIMENTO","ERRO - VERIFICAR"))))</f>
        <v>CUSTEIO</v>
      </c>
      <c r="Z245" s="64">
        <f t="shared" si="7"/>
        <v>9918</v>
      </c>
      <c r="AC245" s="44">
        <v>9918</v>
      </c>
      <c r="AD245" s="73" t="s">
        <v>1031</v>
      </c>
      <c r="AE245" s="73" t="s">
        <v>176</v>
      </c>
      <c r="AF245" s="73" t="s">
        <v>135</v>
      </c>
      <c r="AG245" s="73" t="s">
        <v>178</v>
      </c>
      <c r="AH245" s="73" t="s">
        <v>208</v>
      </c>
      <c r="AI245" s="73" t="s">
        <v>179</v>
      </c>
      <c r="AJ245" s="73" t="s">
        <v>176</v>
      </c>
      <c r="AK245" s="73" t="s">
        <v>120</v>
      </c>
      <c r="AL245" s="73" t="s">
        <v>173</v>
      </c>
      <c r="AM245" s="73" t="s">
        <v>144</v>
      </c>
      <c r="AN245" s="73" t="s">
        <v>754</v>
      </c>
      <c r="AO245" s="73" t="s">
        <v>653</v>
      </c>
    </row>
    <row r="246" spans="1:41" x14ac:dyDescent="0.25">
      <c r="A246" t="s">
        <v>1111</v>
      </c>
      <c r="B246" t="s">
        <v>480</v>
      </c>
      <c r="C246" t="s">
        <v>1112</v>
      </c>
      <c r="D246" t="s">
        <v>59</v>
      </c>
      <c r="E246" t="s">
        <v>117</v>
      </c>
      <c r="F246" s="51" t="str">
        <f>IFERROR(VLOOKUP(D246,'Tabelas auxiliares'!$A$3:$B$61,2,FALSE),"")</f>
        <v>PROEC - REALIZAÇÃO DE EVENTOS * D.U.C</v>
      </c>
      <c r="G246" s="51" t="str">
        <f>IFERROR(VLOOKUP($B246,'Tabelas auxiliares'!$A$65:$C$102,2,FALSE),"")</f>
        <v>Eventos institucionais</v>
      </c>
      <c r="H246" s="51" t="str">
        <f>IFERROR(VLOOKUP($B246,'Tabelas auxiliares'!$A$65:$C$102,3,FALSE),"")</f>
        <v>BUFFET / ESTANDES / AQUISICAO DE PLACAS COMEMORATIVAS E AFINS / SERVIÇOS DE SOM, IMAGEM E PALCO / SERVIÇOS DE LAVANDERIA EVENTOS / SERVIÇOS DE TRADUÇÃO</v>
      </c>
      <c r="I246" t="s">
        <v>2166</v>
      </c>
      <c r="J246" t="s">
        <v>2167</v>
      </c>
      <c r="K246" t="s">
        <v>2177</v>
      </c>
      <c r="L246" t="s">
        <v>2169</v>
      </c>
      <c r="M246" t="s">
        <v>2178</v>
      </c>
      <c r="N246" t="s">
        <v>177</v>
      </c>
      <c r="O246" t="s">
        <v>178</v>
      </c>
      <c r="P246" t="s">
        <v>288</v>
      </c>
      <c r="Q246" t="s">
        <v>179</v>
      </c>
      <c r="R246" t="s">
        <v>176</v>
      </c>
      <c r="S246" t="s">
        <v>120</v>
      </c>
      <c r="T246" t="s">
        <v>174</v>
      </c>
      <c r="U246" t="s">
        <v>119</v>
      </c>
      <c r="V246" t="s">
        <v>2171</v>
      </c>
      <c r="W246" t="s">
        <v>2172</v>
      </c>
      <c r="X246" s="51" t="str">
        <f t="shared" si="6"/>
        <v>3</v>
      </c>
      <c r="Y246" s="51" t="str">
        <f>IF(T246="","",IF(AND(T246&lt;&gt;'Tabelas auxiliares'!$B$236,T246&lt;&gt;'Tabelas auxiliares'!$B$237,T246&lt;&gt;'Tabelas auxiliares'!$C$236,T246&lt;&gt;'Tabelas auxiliares'!$C$237,T246&lt;&gt;'Tabelas auxiliares'!$D$236),"FOLHA DE PESSOAL",IF(X246='Tabelas auxiliares'!$A$237,"CUSTEIO",IF(X246='Tabelas auxiliares'!$A$236,"INVESTIMENTO","ERRO - VERIFICAR"))))</f>
        <v>CUSTEIO</v>
      </c>
      <c r="Z246" s="64">
        <f t="shared" si="7"/>
        <v>1074</v>
      </c>
      <c r="AA246" s="44">
        <v>1074</v>
      </c>
      <c r="AD246" s="73" t="s">
        <v>1031</v>
      </c>
      <c r="AE246" s="73" t="s">
        <v>176</v>
      </c>
      <c r="AF246" s="73" t="s">
        <v>135</v>
      </c>
      <c r="AG246" s="73" t="s">
        <v>178</v>
      </c>
      <c r="AH246" s="73" t="s">
        <v>208</v>
      </c>
      <c r="AI246" s="73" t="s">
        <v>179</v>
      </c>
      <c r="AJ246" s="73" t="s">
        <v>176</v>
      </c>
      <c r="AK246" s="73" t="s">
        <v>120</v>
      </c>
      <c r="AL246" s="73" t="s">
        <v>173</v>
      </c>
      <c r="AM246" s="73" t="s">
        <v>144</v>
      </c>
      <c r="AN246" s="73" t="s">
        <v>755</v>
      </c>
      <c r="AO246" s="73" t="s">
        <v>654</v>
      </c>
    </row>
    <row r="247" spans="1:41" x14ac:dyDescent="0.25">
      <c r="A247" t="s">
        <v>1111</v>
      </c>
      <c r="B247" t="s">
        <v>480</v>
      </c>
      <c r="C247" t="s">
        <v>1112</v>
      </c>
      <c r="D247" t="s">
        <v>59</v>
      </c>
      <c r="E247" t="s">
        <v>117</v>
      </c>
      <c r="F247" s="51" t="str">
        <f>IFERROR(VLOOKUP(D247,'Tabelas auxiliares'!$A$3:$B$61,2,FALSE),"")</f>
        <v>PROEC - REALIZAÇÃO DE EVENTOS * D.U.C</v>
      </c>
      <c r="G247" s="51" t="str">
        <f>IFERROR(VLOOKUP($B247,'Tabelas auxiliares'!$A$65:$C$102,2,FALSE),"")</f>
        <v>Eventos institucionais</v>
      </c>
      <c r="H247" s="51" t="str">
        <f>IFERROR(VLOOKUP($B247,'Tabelas auxiliares'!$A$65:$C$102,3,FALSE),"")</f>
        <v>BUFFET / ESTANDES / AQUISICAO DE PLACAS COMEMORATIVAS E AFINS / SERVIÇOS DE SOM, IMAGEM E PALCO / SERVIÇOS DE LAVANDERIA EVENTOS / SERVIÇOS DE TRADUÇÃO</v>
      </c>
      <c r="I247" t="s">
        <v>1174</v>
      </c>
      <c r="J247" t="s">
        <v>2167</v>
      </c>
      <c r="K247" t="s">
        <v>2179</v>
      </c>
      <c r="L247" t="s">
        <v>2180</v>
      </c>
      <c r="M247" t="s">
        <v>2176</v>
      </c>
      <c r="N247" t="s">
        <v>177</v>
      </c>
      <c r="O247" t="s">
        <v>178</v>
      </c>
      <c r="P247" t="s">
        <v>288</v>
      </c>
      <c r="Q247" t="s">
        <v>179</v>
      </c>
      <c r="R247" t="s">
        <v>176</v>
      </c>
      <c r="S247" t="s">
        <v>120</v>
      </c>
      <c r="T247" t="s">
        <v>319</v>
      </c>
      <c r="U247" t="s">
        <v>1241</v>
      </c>
      <c r="V247" t="s">
        <v>2171</v>
      </c>
      <c r="W247" t="s">
        <v>2172</v>
      </c>
      <c r="X247" s="51" t="str">
        <f t="shared" si="6"/>
        <v>3</v>
      </c>
      <c r="Y247" s="51" t="str">
        <f>IF(T247="","",IF(AND(T247&lt;&gt;'Tabelas auxiliares'!$B$236,T247&lt;&gt;'Tabelas auxiliares'!$B$237,T247&lt;&gt;'Tabelas auxiliares'!$C$236,T247&lt;&gt;'Tabelas auxiliares'!$C$237,T247&lt;&gt;'Tabelas auxiliares'!$D$236),"FOLHA DE PESSOAL",IF(X247='Tabelas auxiliares'!$A$237,"CUSTEIO",IF(X247='Tabelas auxiliares'!$A$236,"INVESTIMENTO","ERRO - VERIFICAR"))))</f>
        <v>CUSTEIO</v>
      </c>
      <c r="Z247" s="64">
        <f t="shared" si="7"/>
        <v>8436</v>
      </c>
      <c r="AA247" s="44">
        <v>8436</v>
      </c>
      <c r="AD247" s="73" t="s">
        <v>1031</v>
      </c>
      <c r="AE247" s="73" t="s">
        <v>176</v>
      </c>
      <c r="AF247" s="73" t="s">
        <v>135</v>
      </c>
      <c r="AG247" s="73" t="s">
        <v>178</v>
      </c>
      <c r="AH247" s="73" t="s">
        <v>208</v>
      </c>
      <c r="AI247" s="73" t="s">
        <v>179</v>
      </c>
      <c r="AJ247" s="73" t="s">
        <v>176</v>
      </c>
      <c r="AK247" s="73" t="s">
        <v>120</v>
      </c>
      <c r="AL247" s="73" t="s">
        <v>173</v>
      </c>
      <c r="AM247" s="73" t="s">
        <v>144</v>
      </c>
      <c r="AN247" s="73" t="s">
        <v>756</v>
      </c>
      <c r="AO247" s="73" t="s">
        <v>927</v>
      </c>
    </row>
    <row r="248" spans="1:41" x14ac:dyDescent="0.25">
      <c r="A248" t="s">
        <v>1111</v>
      </c>
      <c r="B248" t="s">
        <v>480</v>
      </c>
      <c r="C248" t="s">
        <v>1112</v>
      </c>
      <c r="D248" t="s">
        <v>59</v>
      </c>
      <c r="E248" t="s">
        <v>117</v>
      </c>
      <c r="F248" s="51" t="str">
        <f>IFERROR(VLOOKUP(D248,'Tabelas auxiliares'!$A$3:$B$61,2,FALSE),"")</f>
        <v>PROEC - REALIZAÇÃO DE EVENTOS * D.U.C</v>
      </c>
      <c r="G248" s="51" t="str">
        <f>IFERROR(VLOOKUP($B248,'Tabelas auxiliares'!$A$65:$C$102,2,FALSE),"")</f>
        <v>Eventos institucionais</v>
      </c>
      <c r="H248" s="51" t="str">
        <f>IFERROR(VLOOKUP($B248,'Tabelas auxiliares'!$A$65:$C$102,3,FALSE),"")</f>
        <v>BUFFET / ESTANDES / AQUISICAO DE PLACAS COMEMORATIVAS E AFINS / SERVIÇOS DE SOM, IMAGEM E PALCO / SERVIÇOS DE LAVANDERIA EVENTOS / SERVIÇOS DE TRADUÇÃO</v>
      </c>
      <c r="I248" t="s">
        <v>1174</v>
      </c>
      <c r="J248" t="s">
        <v>2167</v>
      </c>
      <c r="K248" t="s">
        <v>2181</v>
      </c>
      <c r="L248" t="s">
        <v>2180</v>
      </c>
      <c r="M248" t="s">
        <v>2174</v>
      </c>
      <c r="N248" t="s">
        <v>177</v>
      </c>
      <c r="O248" t="s">
        <v>178</v>
      </c>
      <c r="P248" t="s">
        <v>288</v>
      </c>
      <c r="Q248" t="s">
        <v>179</v>
      </c>
      <c r="R248" t="s">
        <v>176</v>
      </c>
      <c r="S248" t="s">
        <v>120</v>
      </c>
      <c r="T248" t="s">
        <v>319</v>
      </c>
      <c r="U248" t="s">
        <v>1241</v>
      </c>
      <c r="V248" t="s">
        <v>2171</v>
      </c>
      <c r="W248" t="s">
        <v>2172</v>
      </c>
      <c r="X248" s="51" t="str">
        <f t="shared" si="6"/>
        <v>3</v>
      </c>
      <c r="Y248" s="51" t="str">
        <f>IF(T248="","",IF(AND(T248&lt;&gt;'Tabelas auxiliares'!$B$236,T248&lt;&gt;'Tabelas auxiliares'!$B$237,T248&lt;&gt;'Tabelas auxiliares'!$C$236,T248&lt;&gt;'Tabelas auxiliares'!$C$237,T248&lt;&gt;'Tabelas auxiliares'!$D$236),"FOLHA DE PESSOAL",IF(X248='Tabelas auxiliares'!$A$237,"CUSTEIO",IF(X248='Tabelas auxiliares'!$A$236,"INVESTIMENTO","ERRO - VERIFICAR"))))</f>
        <v>CUSTEIO</v>
      </c>
      <c r="Z248" s="64">
        <f t="shared" si="7"/>
        <v>9660</v>
      </c>
      <c r="AA248" s="44">
        <v>9660</v>
      </c>
      <c r="AD248" s="73" t="s">
        <v>1031</v>
      </c>
      <c r="AE248" s="73" t="s">
        <v>176</v>
      </c>
      <c r="AF248" s="73" t="s">
        <v>135</v>
      </c>
      <c r="AG248" s="73" t="s">
        <v>178</v>
      </c>
      <c r="AH248" s="73" t="s">
        <v>208</v>
      </c>
      <c r="AI248" s="73" t="s">
        <v>179</v>
      </c>
      <c r="AJ248" s="73" t="s">
        <v>176</v>
      </c>
      <c r="AK248" s="73" t="s">
        <v>120</v>
      </c>
      <c r="AL248" s="73" t="s">
        <v>173</v>
      </c>
      <c r="AM248" s="73" t="s">
        <v>144</v>
      </c>
      <c r="AN248" s="73" t="s">
        <v>757</v>
      </c>
      <c r="AO248" s="73" t="s">
        <v>655</v>
      </c>
    </row>
    <row r="249" spans="1:41" x14ac:dyDescent="0.25">
      <c r="A249" t="s">
        <v>1111</v>
      </c>
      <c r="B249" t="s">
        <v>480</v>
      </c>
      <c r="C249" t="s">
        <v>1112</v>
      </c>
      <c r="D249" t="s">
        <v>59</v>
      </c>
      <c r="E249" t="s">
        <v>117</v>
      </c>
      <c r="F249" s="51" t="str">
        <f>IFERROR(VLOOKUP(D249,'Tabelas auxiliares'!$A$3:$B$61,2,FALSE),"")</f>
        <v>PROEC - REALIZAÇÃO DE EVENTOS * D.U.C</v>
      </c>
      <c r="G249" s="51" t="str">
        <f>IFERROR(VLOOKUP($B249,'Tabelas auxiliares'!$A$65:$C$102,2,FALSE),"")</f>
        <v>Eventos institucionais</v>
      </c>
      <c r="H249" s="51" t="str">
        <f>IFERROR(VLOOKUP($B249,'Tabelas auxiliares'!$A$65:$C$102,3,FALSE),"")</f>
        <v>BUFFET / ESTANDES / AQUISICAO DE PLACAS COMEMORATIVAS E AFINS / SERVIÇOS DE SOM, IMAGEM E PALCO / SERVIÇOS DE LAVANDERIA EVENTOS / SERVIÇOS DE TRADUÇÃO</v>
      </c>
      <c r="I249" t="s">
        <v>1174</v>
      </c>
      <c r="J249" t="s">
        <v>2167</v>
      </c>
      <c r="K249" t="s">
        <v>2182</v>
      </c>
      <c r="L249" t="s">
        <v>2180</v>
      </c>
      <c r="M249" t="s">
        <v>2174</v>
      </c>
      <c r="N249" t="s">
        <v>177</v>
      </c>
      <c r="O249" t="s">
        <v>178</v>
      </c>
      <c r="P249" t="s">
        <v>288</v>
      </c>
      <c r="Q249" t="s">
        <v>179</v>
      </c>
      <c r="R249" t="s">
        <v>176</v>
      </c>
      <c r="S249" t="s">
        <v>120</v>
      </c>
      <c r="T249" t="s">
        <v>319</v>
      </c>
      <c r="U249" t="s">
        <v>1241</v>
      </c>
      <c r="V249" t="s">
        <v>2171</v>
      </c>
      <c r="W249" t="s">
        <v>2172</v>
      </c>
      <c r="X249" s="51" t="str">
        <f t="shared" si="6"/>
        <v>3</v>
      </c>
      <c r="Y249" s="51" t="str">
        <f>IF(T249="","",IF(AND(T249&lt;&gt;'Tabelas auxiliares'!$B$236,T249&lt;&gt;'Tabelas auxiliares'!$B$237,T249&lt;&gt;'Tabelas auxiliares'!$C$236,T249&lt;&gt;'Tabelas auxiliares'!$C$237,T249&lt;&gt;'Tabelas auxiliares'!$D$236),"FOLHA DE PESSOAL",IF(X249='Tabelas auxiliares'!$A$237,"CUSTEIO",IF(X249='Tabelas auxiliares'!$A$236,"INVESTIMENTO","ERRO - VERIFICAR"))))</f>
        <v>CUSTEIO</v>
      </c>
      <c r="Z249" s="64">
        <f t="shared" si="7"/>
        <v>34160</v>
      </c>
      <c r="AA249" s="44">
        <v>34160</v>
      </c>
      <c r="AD249" s="73" t="s">
        <v>1031</v>
      </c>
      <c r="AE249" s="73" t="s">
        <v>176</v>
      </c>
      <c r="AF249" s="73" t="s">
        <v>135</v>
      </c>
      <c r="AG249" s="73" t="s">
        <v>178</v>
      </c>
      <c r="AH249" s="73" t="s">
        <v>208</v>
      </c>
      <c r="AI249" s="73" t="s">
        <v>179</v>
      </c>
      <c r="AJ249" s="73" t="s">
        <v>176</v>
      </c>
      <c r="AK249" s="73" t="s">
        <v>120</v>
      </c>
      <c r="AL249" s="73" t="s">
        <v>173</v>
      </c>
      <c r="AM249" s="73" t="s">
        <v>144</v>
      </c>
      <c r="AN249" s="73" t="s">
        <v>758</v>
      </c>
      <c r="AO249" s="73" t="s">
        <v>656</v>
      </c>
    </row>
    <row r="250" spans="1:41" x14ac:dyDescent="0.25">
      <c r="A250" t="s">
        <v>1111</v>
      </c>
      <c r="B250" t="s">
        <v>480</v>
      </c>
      <c r="C250" t="s">
        <v>1112</v>
      </c>
      <c r="D250" t="s">
        <v>59</v>
      </c>
      <c r="E250" t="s">
        <v>117</v>
      </c>
      <c r="F250" s="51" t="str">
        <f>IFERROR(VLOOKUP(D250,'Tabelas auxiliares'!$A$3:$B$61,2,FALSE),"")</f>
        <v>PROEC - REALIZAÇÃO DE EVENTOS * D.U.C</v>
      </c>
      <c r="G250" s="51" t="str">
        <f>IFERROR(VLOOKUP($B250,'Tabelas auxiliares'!$A$65:$C$102,2,FALSE),"")</f>
        <v>Eventos institucionais</v>
      </c>
      <c r="H250" s="51" t="str">
        <f>IFERROR(VLOOKUP($B250,'Tabelas auxiliares'!$A$65:$C$102,3,FALSE),"")</f>
        <v>BUFFET / ESTANDES / AQUISICAO DE PLACAS COMEMORATIVAS E AFINS / SERVIÇOS DE SOM, IMAGEM E PALCO / SERVIÇOS DE LAVANDERIA EVENTOS / SERVIÇOS DE TRADUÇÃO</v>
      </c>
      <c r="I250" t="s">
        <v>1174</v>
      </c>
      <c r="J250" t="s">
        <v>2167</v>
      </c>
      <c r="K250" t="s">
        <v>2183</v>
      </c>
      <c r="L250" t="s">
        <v>2180</v>
      </c>
      <c r="M250" t="s">
        <v>2178</v>
      </c>
      <c r="N250" t="s">
        <v>177</v>
      </c>
      <c r="O250" t="s">
        <v>178</v>
      </c>
      <c r="P250" t="s">
        <v>288</v>
      </c>
      <c r="Q250" t="s">
        <v>179</v>
      </c>
      <c r="R250" t="s">
        <v>176</v>
      </c>
      <c r="S250" t="s">
        <v>120</v>
      </c>
      <c r="T250" t="s">
        <v>319</v>
      </c>
      <c r="U250" t="s">
        <v>1241</v>
      </c>
      <c r="V250" t="s">
        <v>2171</v>
      </c>
      <c r="W250" t="s">
        <v>2172</v>
      </c>
      <c r="X250" s="51" t="str">
        <f t="shared" si="6"/>
        <v>3</v>
      </c>
      <c r="Y250" s="51" t="str">
        <f>IF(T250="","",IF(AND(T250&lt;&gt;'Tabelas auxiliares'!$B$236,T250&lt;&gt;'Tabelas auxiliares'!$B$237,T250&lt;&gt;'Tabelas auxiliares'!$C$236,T250&lt;&gt;'Tabelas auxiliares'!$C$237,T250&lt;&gt;'Tabelas auxiliares'!$D$236),"FOLHA DE PESSOAL",IF(X250='Tabelas auxiliares'!$A$237,"CUSTEIO",IF(X250='Tabelas auxiliares'!$A$236,"INVESTIMENTO","ERRO - VERIFICAR"))))</f>
        <v>CUSTEIO</v>
      </c>
      <c r="Z250" s="64">
        <f t="shared" si="7"/>
        <v>15083.1</v>
      </c>
      <c r="AA250" s="44">
        <v>15083.1</v>
      </c>
      <c r="AD250" s="73" t="s">
        <v>1031</v>
      </c>
      <c r="AE250" s="73" t="s">
        <v>176</v>
      </c>
      <c r="AF250" s="73" t="s">
        <v>135</v>
      </c>
      <c r="AG250" s="73" t="s">
        <v>178</v>
      </c>
      <c r="AH250" s="73" t="s">
        <v>208</v>
      </c>
      <c r="AI250" s="73" t="s">
        <v>179</v>
      </c>
      <c r="AJ250" s="73" t="s">
        <v>176</v>
      </c>
      <c r="AK250" s="73" t="s">
        <v>120</v>
      </c>
      <c r="AL250" s="73" t="s">
        <v>173</v>
      </c>
      <c r="AM250" s="73" t="s">
        <v>144</v>
      </c>
      <c r="AN250" s="73" t="s">
        <v>759</v>
      </c>
      <c r="AO250" s="73" t="s">
        <v>657</v>
      </c>
    </row>
    <row r="251" spans="1:41" x14ac:dyDescent="0.25">
      <c r="A251" t="s">
        <v>1111</v>
      </c>
      <c r="B251" t="s">
        <v>480</v>
      </c>
      <c r="C251" t="s">
        <v>1112</v>
      </c>
      <c r="D251" t="s">
        <v>59</v>
      </c>
      <c r="E251" t="s">
        <v>117</v>
      </c>
      <c r="F251" s="51" t="str">
        <f>IFERROR(VLOOKUP(D251,'Tabelas auxiliares'!$A$3:$B$61,2,FALSE),"")</f>
        <v>PROEC - REALIZAÇÃO DE EVENTOS * D.U.C</v>
      </c>
      <c r="G251" s="51" t="str">
        <f>IFERROR(VLOOKUP($B251,'Tabelas auxiliares'!$A$65:$C$102,2,FALSE),"")</f>
        <v>Eventos institucionais</v>
      </c>
      <c r="H251" s="51" t="str">
        <f>IFERROR(VLOOKUP($B251,'Tabelas auxiliares'!$A$65:$C$102,3,FALSE),"")</f>
        <v>BUFFET / ESTANDES / AQUISICAO DE PLACAS COMEMORATIVAS E AFINS / SERVIÇOS DE SOM, IMAGEM E PALCO / SERVIÇOS DE LAVANDERIA EVENTOS / SERVIÇOS DE TRADUÇÃO</v>
      </c>
      <c r="I251" t="s">
        <v>1174</v>
      </c>
      <c r="J251" t="s">
        <v>2167</v>
      </c>
      <c r="K251" t="s">
        <v>2184</v>
      </c>
      <c r="L251" t="s">
        <v>2180</v>
      </c>
      <c r="M251" t="s">
        <v>2170</v>
      </c>
      <c r="N251" t="s">
        <v>177</v>
      </c>
      <c r="O251" t="s">
        <v>178</v>
      </c>
      <c r="P251" t="s">
        <v>288</v>
      </c>
      <c r="Q251" t="s">
        <v>179</v>
      </c>
      <c r="R251" t="s">
        <v>176</v>
      </c>
      <c r="S251" t="s">
        <v>120</v>
      </c>
      <c r="T251" t="s">
        <v>319</v>
      </c>
      <c r="U251" t="s">
        <v>1241</v>
      </c>
      <c r="V251" t="s">
        <v>2171</v>
      </c>
      <c r="W251" t="s">
        <v>2172</v>
      </c>
      <c r="X251" s="51" t="str">
        <f t="shared" si="6"/>
        <v>3</v>
      </c>
      <c r="Y251" s="51" t="str">
        <f>IF(T251="","",IF(AND(T251&lt;&gt;'Tabelas auxiliares'!$B$236,T251&lt;&gt;'Tabelas auxiliares'!$B$237,T251&lt;&gt;'Tabelas auxiliares'!$C$236,T251&lt;&gt;'Tabelas auxiliares'!$C$237,T251&lt;&gt;'Tabelas auxiliares'!$D$236),"FOLHA DE PESSOAL",IF(X251='Tabelas auxiliares'!$A$237,"CUSTEIO",IF(X251='Tabelas auxiliares'!$A$236,"INVESTIMENTO","ERRO - VERIFICAR"))))</f>
        <v>CUSTEIO</v>
      </c>
      <c r="Z251" s="64">
        <f t="shared" si="7"/>
        <v>2900</v>
      </c>
      <c r="AA251" s="44">
        <v>2900</v>
      </c>
      <c r="AD251" s="73" t="s">
        <v>1031</v>
      </c>
      <c r="AE251" s="73" t="s">
        <v>176</v>
      </c>
      <c r="AF251" s="73" t="s">
        <v>135</v>
      </c>
      <c r="AG251" s="73" t="s">
        <v>178</v>
      </c>
      <c r="AH251" s="73" t="s">
        <v>208</v>
      </c>
      <c r="AI251" s="73" t="s">
        <v>179</v>
      </c>
      <c r="AJ251" s="73" t="s">
        <v>176</v>
      </c>
      <c r="AK251" s="73" t="s">
        <v>120</v>
      </c>
      <c r="AL251" s="73" t="s">
        <v>173</v>
      </c>
      <c r="AM251" s="73" t="s">
        <v>144</v>
      </c>
      <c r="AN251" s="73" t="s">
        <v>760</v>
      </c>
      <c r="AO251" s="73" t="s">
        <v>658</v>
      </c>
    </row>
    <row r="252" spans="1:41" x14ac:dyDescent="0.25">
      <c r="A252" t="s">
        <v>1111</v>
      </c>
      <c r="B252" t="s">
        <v>480</v>
      </c>
      <c r="C252" t="s">
        <v>1112</v>
      </c>
      <c r="D252" t="s">
        <v>59</v>
      </c>
      <c r="E252" t="s">
        <v>117</v>
      </c>
      <c r="F252" s="51" t="str">
        <f>IFERROR(VLOOKUP(D252,'Tabelas auxiliares'!$A$3:$B$61,2,FALSE),"")</f>
        <v>PROEC - REALIZAÇÃO DE EVENTOS * D.U.C</v>
      </c>
      <c r="G252" s="51" t="str">
        <f>IFERROR(VLOOKUP($B252,'Tabelas auxiliares'!$A$65:$C$102,2,FALSE),"")</f>
        <v>Eventos institucionais</v>
      </c>
      <c r="H252" s="51" t="str">
        <f>IFERROR(VLOOKUP($B252,'Tabelas auxiliares'!$A$65:$C$102,3,FALSE),"")</f>
        <v>BUFFET / ESTANDES / AQUISICAO DE PLACAS COMEMORATIVAS E AFINS / SERVIÇOS DE SOM, IMAGEM E PALCO / SERVIÇOS DE LAVANDERIA EVENTOS / SERVIÇOS DE TRADUÇÃO</v>
      </c>
      <c r="I252" t="s">
        <v>1174</v>
      </c>
      <c r="J252" t="s">
        <v>2167</v>
      </c>
      <c r="K252" t="s">
        <v>2185</v>
      </c>
      <c r="L252" t="s">
        <v>2180</v>
      </c>
      <c r="M252" t="s">
        <v>2176</v>
      </c>
      <c r="N252" t="s">
        <v>177</v>
      </c>
      <c r="O252" t="s">
        <v>178</v>
      </c>
      <c r="P252" t="s">
        <v>288</v>
      </c>
      <c r="Q252" t="s">
        <v>179</v>
      </c>
      <c r="R252" t="s">
        <v>176</v>
      </c>
      <c r="S252" t="s">
        <v>120</v>
      </c>
      <c r="T252" t="s">
        <v>319</v>
      </c>
      <c r="U252" t="s">
        <v>1241</v>
      </c>
      <c r="V252" t="s">
        <v>810</v>
      </c>
      <c r="W252" t="s">
        <v>697</v>
      </c>
      <c r="X252" s="51" t="str">
        <f t="shared" si="6"/>
        <v>3</v>
      </c>
      <c r="Y252" s="51" t="str">
        <f>IF(T252="","",IF(AND(T252&lt;&gt;'Tabelas auxiliares'!$B$236,T252&lt;&gt;'Tabelas auxiliares'!$B$237,T252&lt;&gt;'Tabelas auxiliares'!$C$236,T252&lt;&gt;'Tabelas auxiliares'!$C$237,T252&lt;&gt;'Tabelas auxiliares'!$D$236),"FOLHA DE PESSOAL",IF(X252='Tabelas auxiliares'!$A$237,"CUSTEIO",IF(X252='Tabelas auxiliares'!$A$236,"INVESTIMENTO","ERRO - VERIFICAR"))))</f>
        <v>CUSTEIO</v>
      </c>
      <c r="Z252" s="64">
        <f t="shared" si="7"/>
        <v>1013.94</v>
      </c>
      <c r="AA252" s="44">
        <v>1013.94</v>
      </c>
      <c r="AD252" s="73" t="s">
        <v>1031</v>
      </c>
      <c r="AE252" s="73" t="s">
        <v>176</v>
      </c>
      <c r="AF252" s="73" t="s">
        <v>135</v>
      </c>
      <c r="AG252" s="73" t="s">
        <v>178</v>
      </c>
      <c r="AH252" s="73" t="s">
        <v>208</v>
      </c>
      <c r="AI252" s="73" t="s">
        <v>179</v>
      </c>
      <c r="AJ252" s="73" t="s">
        <v>176</v>
      </c>
      <c r="AK252" s="73" t="s">
        <v>120</v>
      </c>
      <c r="AL252" s="73" t="s">
        <v>173</v>
      </c>
      <c r="AM252" s="73" t="s">
        <v>144</v>
      </c>
      <c r="AN252" s="73" t="s">
        <v>761</v>
      </c>
      <c r="AO252" s="73" t="s">
        <v>659</v>
      </c>
    </row>
    <row r="253" spans="1:41" x14ac:dyDescent="0.25">
      <c r="A253" t="s">
        <v>1111</v>
      </c>
      <c r="B253" t="s">
        <v>480</v>
      </c>
      <c r="C253" t="s">
        <v>1112</v>
      </c>
      <c r="D253" t="s">
        <v>59</v>
      </c>
      <c r="E253" t="s">
        <v>117</v>
      </c>
      <c r="F253" s="51" t="str">
        <f>IFERROR(VLOOKUP(D253,'Tabelas auxiliares'!$A$3:$B$61,2,FALSE),"")</f>
        <v>PROEC - REALIZAÇÃO DE EVENTOS * D.U.C</v>
      </c>
      <c r="G253" s="51" t="str">
        <f>IFERROR(VLOOKUP($B253,'Tabelas auxiliares'!$A$65:$C$102,2,FALSE),"")</f>
        <v>Eventos institucionais</v>
      </c>
      <c r="H253" s="51" t="str">
        <f>IFERROR(VLOOKUP($B253,'Tabelas auxiliares'!$A$65:$C$102,3,FALSE),"")</f>
        <v>BUFFET / ESTANDES / AQUISICAO DE PLACAS COMEMORATIVAS E AFINS / SERVIÇOS DE SOM, IMAGEM E PALCO / SERVIÇOS DE LAVANDERIA EVENTOS / SERVIÇOS DE TRADUÇÃO</v>
      </c>
      <c r="I253" t="s">
        <v>1174</v>
      </c>
      <c r="J253" t="s">
        <v>2167</v>
      </c>
      <c r="K253" t="s">
        <v>2185</v>
      </c>
      <c r="L253" t="s">
        <v>2180</v>
      </c>
      <c r="M253" t="s">
        <v>2176</v>
      </c>
      <c r="N253" t="s">
        <v>177</v>
      </c>
      <c r="O253" t="s">
        <v>178</v>
      </c>
      <c r="P253" t="s">
        <v>288</v>
      </c>
      <c r="Q253" t="s">
        <v>179</v>
      </c>
      <c r="R253" t="s">
        <v>176</v>
      </c>
      <c r="S253" t="s">
        <v>120</v>
      </c>
      <c r="T253" t="s">
        <v>319</v>
      </c>
      <c r="U253" t="s">
        <v>1241</v>
      </c>
      <c r="V253" t="s">
        <v>2171</v>
      </c>
      <c r="W253" t="s">
        <v>2172</v>
      </c>
      <c r="X253" s="51" t="str">
        <f t="shared" si="6"/>
        <v>3</v>
      </c>
      <c r="Y253" s="51" t="str">
        <f>IF(T253="","",IF(AND(T253&lt;&gt;'Tabelas auxiliares'!$B$236,T253&lt;&gt;'Tabelas auxiliares'!$B$237,T253&lt;&gt;'Tabelas auxiliares'!$C$236,T253&lt;&gt;'Tabelas auxiliares'!$C$237,T253&lt;&gt;'Tabelas auxiliares'!$D$236),"FOLHA DE PESSOAL",IF(X253='Tabelas auxiliares'!$A$237,"CUSTEIO",IF(X253='Tabelas auxiliares'!$A$236,"INVESTIMENTO","ERRO - VERIFICAR"))))</f>
        <v>CUSTEIO</v>
      </c>
      <c r="Z253" s="64">
        <f t="shared" si="7"/>
        <v>19237.5</v>
      </c>
      <c r="AA253" s="44">
        <v>19237.5</v>
      </c>
      <c r="AD253" s="73" t="s">
        <v>1031</v>
      </c>
      <c r="AE253" s="73" t="s">
        <v>176</v>
      </c>
      <c r="AF253" s="73" t="s">
        <v>135</v>
      </c>
      <c r="AG253" s="73" t="s">
        <v>178</v>
      </c>
      <c r="AH253" s="73" t="s">
        <v>208</v>
      </c>
      <c r="AI253" s="73" t="s">
        <v>179</v>
      </c>
      <c r="AJ253" s="73" t="s">
        <v>176</v>
      </c>
      <c r="AK253" s="73" t="s">
        <v>120</v>
      </c>
      <c r="AL253" s="73" t="s">
        <v>173</v>
      </c>
      <c r="AM253" s="73" t="s">
        <v>144</v>
      </c>
      <c r="AN253" s="73" t="s">
        <v>762</v>
      </c>
      <c r="AO253" s="73" t="s">
        <v>928</v>
      </c>
    </row>
    <row r="254" spans="1:41" x14ac:dyDescent="0.25">
      <c r="A254" t="s">
        <v>1111</v>
      </c>
      <c r="B254" t="s">
        <v>480</v>
      </c>
      <c r="C254" t="s">
        <v>1112</v>
      </c>
      <c r="D254" t="s">
        <v>59</v>
      </c>
      <c r="E254" t="s">
        <v>117</v>
      </c>
      <c r="F254" s="51" t="str">
        <f>IFERROR(VLOOKUP(D254,'Tabelas auxiliares'!$A$3:$B$61,2,FALSE),"")</f>
        <v>PROEC - REALIZAÇÃO DE EVENTOS * D.U.C</v>
      </c>
      <c r="G254" s="51" t="str">
        <f>IFERROR(VLOOKUP($B254,'Tabelas auxiliares'!$A$65:$C$102,2,FALSE),"")</f>
        <v>Eventos institucionais</v>
      </c>
      <c r="H254" s="51" t="str">
        <f>IFERROR(VLOOKUP($B254,'Tabelas auxiliares'!$A$65:$C$102,3,FALSE),"")</f>
        <v>BUFFET / ESTANDES / AQUISICAO DE PLACAS COMEMORATIVAS E AFINS / SERVIÇOS DE SOM, IMAGEM E PALCO / SERVIÇOS DE LAVANDERIA EVENTOS / SERVIÇOS DE TRADUÇÃO</v>
      </c>
      <c r="I254" t="s">
        <v>1174</v>
      </c>
      <c r="J254" t="s">
        <v>2167</v>
      </c>
      <c r="K254" t="s">
        <v>2186</v>
      </c>
      <c r="L254" t="s">
        <v>2180</v>
      </c>
      <c r="M254" t="s">
        <v>2174</v>
      </c>
      <c r="N254" t="s">
        <v>177</v>
      </c>
      <c r="O254" t="s">
        <v>178</v>
      </c>
      <c r="P254" t="s">
        <v>288</v>
      </c>
      <c r="Q254" t="s">
        <v>179</v>
      </c>
      <c r="R254" t="s">
        <v>176</v>
      </c>
      <c r="S254" t="s">
        <v>120</v>
      </c>
      <c r="T254" t="s">
        <v>319</v>
      </c>
      <c r="U254" t="s">
        <v>1241</v>
      </c>
      <c r="V254" t="s">
        <v>2171</v>
      </c>
      <c r="W254" t="s">
        <v>2172</v>
      </c>
      <c r="X254" s="51" t="str">
        <f t="shared" si="6"/>
        <v>3</v>
      </c>
      <c r="Y254" s="51" t="str">
        <f>IF(T254="","",IF(AND(T254&lt;&gt;'Tabelas auxiliares'!$B$236,T254&lt;&gt;'Tabelas auxiliares'!$B$237,T254&lt;&gt;'Tabelas auxiliares'!$C$236,T254&lt;&gt;'Tabelas auxiliares'!$C$237,T254&lt;&gt;'Tabelas auxiliares'!$D$236),"FOLHA DE PESSOAL",IF(X254='Tabelas auxiliares'!$A$237,"CUSTEIO",IF(X254='Tabelas auxiliares'!$A$236,"INVESTIMENTO","ERRO - VERIFICAR"))))</f>
        <v>CUSTEIO</v>
      </c>
      <c r="Z254" s="64">
        <f t="shared" si="7"/>
        <v>27300</v>
      </c>
      <c r="AA254" s="44">
        <v>27300</v>
      </c>
      <c r="AD254" s="73" t="s">
        <v>1031</v>
      </c>
      <c r="AE254" s="73" t="s">
        <v>176</v>
      </c>
      <c r="AF254" s="73" t="s">
        <v>135</v>
      </c>
      <c r="AG254" s="73" t="s">
        <v>178</v>
      </c>
      <c r="AH254" s="73" t="s">
        <v>208</v>
      </c>
      <c r="AI254" s="73" t="s">
        <v>179</v>
      </c>
      <c r="AJ254" s="73" t="s">
        <v>176</v>
      </c>
      <c r="AK254" s="73" t="s">
        <v>120</v>
      </c>
      <c r="AL254" s="73" t="s">
        <v>173</v>
      </c>
      <c r="AM254" s="73" t="s">
        <v>144</v>
      </c>
      <c r="AN254" s="73" t="s">
        <v>763</v>
      </c>
      <c r="AO254" s="73" t="s">
        <v>660</v>
      </c>
    </row>
    <row r="255" spans="1:41" x14ac:dyDescent="0.25">
      <c r="A255" t="s">
        <v>1111</v>
      </c>
      <c r="B255" t="s">
        <v>480</v>
      </c>
      <c r="C255" t="s">
        <v>1112</v>
      </c>
      <c r="D255" t="s">
        <v>59</v>
      </c>
      <c r="E255" t="s">
        <v>117</v>
      </c>
      <c r="F255" s="51" t="str">
        <f>IFERROR(VLOOKUP(D255,'Tabelas auxiliares'!$A$3:$B$61,2,FALSE),"")</f>
        <v>PROEC - REALIZAÇÃO DE EVENTOS * D.U.C</v>
      </c>
      <c r="G255" s="51" t="str">
        <f>IFERROR(VLOOKUP($B255,'Tabelas auxiliares'!$A$65:$C$102,2,FALSE),"")</f>
        <v>Eventos institucionais</v>
      </c>
      <c r="H255" s="51" t="str">
        <f>IFERROR(VLOOKUP($B255,'Tabelas auxiliares'!$A$65:$C$102,3,FALSE),"")</f>
        <v>BUFFET / ESTANDES / AQUISICAO DE PLACAS COMEMORATIVAS E AFINS / SERVIÇOS DE SOM, IMAGEM E PALCO / SERVIÇOS DE LAVANDERIA EVENTOS / SERVIÇOS DE TRADUÇÃO</v>
      </c>
      <c r="I255" t="s">
        <v>1174</v>
      </c>
      <c r="J255" t="s">
        <v>2167</v>
      </c>
      <c r="K255" t="s">
        <v>2187</v>
      </c>
      <c r="L255" t="s">
        <v>2180</v>
      </c>
      <c r="M255" t="s">
        <v>2178</v>
      </c>
      <c r="N255" t="s">
        <v>177</v>
      </c>
      <c r="O255" t="s">
        <v>178</v>
      </c>
      <c r="P255" t="s">
        <v>288</v>
      </c>
      <c r="Q255" t="s">
        <v>179</v>
      </c>
      <c r="R255" t="s">
        <v>176</v>
      </c>
      <c r="S255" t="s">
        <v>120</v>
      </c>
      <c r="T255" t="s">
        <v>319</v>
      </c>
      <c r="U255" t="s">
        <v>1241</v>
      </c>
      <c r="V255" t="s">
        <v>2171</v>
      </c>
      <c r="W255" t="s">
        <v>2172</v>
      </c>
      <c r="X255" s="51" t="str">
        <f t="shared" si="6"/>
        <v>3</v>
      </c>
      <c r="Y255" s="51" t="str">
        <f>IF(T255="","",IF(AND(T255&lt;&gt;'Tabelas auxiliares'!$B$236,T255&lt;&gt;'Tabelas auxiliares'!$B$237,T255&lt;&gt;'Tabelas auxiliares'!$C$236,T255&lt;&gt;'Tabelas auxiliares'!$C$237,T255&lt;&gt;'Tabelas auxiliares'!$D$236),"FOLHA DE PESSOAL",IF(X255='Tabelas auxiliares'!$A$237,"CUSTEIO",IF(X255='Tabelas auxiliares'!$A$236,"INVESTIMENTO","ERRO - VERIFICAR"))))</f>
        <v>CUSTEIO</v>
      </c>
      <c r="Z255" s="64">
        <f t="shared" si="7"/>
        <v>926.1</v>
      </c>
      <c r="AA255" s="44">
        <v>926.1</v>
      </c>
      <c r="AD255" s="73" t="s">
        <v>1031</v>
      </c>
      <c r="AE255" s="73" t="s">
        <v>176</v>
      </c>
      <c r="AF255" s="73" t="s">
        <v>135</v>
      </c>
      <c r="AG255" s="73" t="s">
        <v>178</v>
      </c>
      <c r="AH255" s="73" t="s">
        <v>208</v>
      </c>
      <c r="AI255" s="73" t="s">
        <v>179</v>
      </c>
      <c r="AJ255" s="73" t="s">
        <v>176</v>
      </c>
      <c r="AK255" s="73" t="s">
        <v>120</v>
      </c>
      <c r="AL255" s="73" t="s">
        <v>173</v>
      </c>
      <c r="AM255" s="73" t="s">
        <v>144</v>
      </c>
      <c r="AN255" s="73" t="s">
        <v>764</v>
      </c>
      <c r="AO255" s="73" t="s">
        <v>929</v>
      </c>
    </row>
    <row r="256" spans="1:41" x14ac:dyDescent="0.25">
      <c r="A256" t="s">
        <v>1111</v>
      </c>
      <c r="B256" t="s">
        <v>480</v>
      </c>
      <c r="C256" t="s">
        <v>1112</v>
      </c>
      <c r="D256" t="s">
        <v>59</v>
      </c>
      <c r="E256" t="s">
        <v>117</v>
      </c>
      <c r="F256" s="51" t="str">
        <f>IFERROR(VLOOKUP(D256,'Tabelas auxiliares'!$A$3:$B$61,2,FALSE),"")</f>
        <v>PROEC - REALIZAÇÃO DE EVENTOS * D.U.C</v>
      </c>
      <c r="G256" s="51" t="str">
        <f>IFERROR(VLOOKUP($B256,'Tabelas auxiliares'!$A$65:$C$102,2,FALSE),"")</f>
        <v>Eventos institucionais</v>
      </c>
      <c r="H256" s="51" t="str">
        <f>IFERROR(VLOOKUP($B256,'Tabelas auxiliares'!$A$65:$C$102,3,FALSE),"")</f>
        <v>BUFFET / ESTANDES / AQUISICAO DE PLACAS COMEMORATIVAS E AFINS / SERVIÇOS DE SOM, IMAGEM E PALCO / SERVIÇOS DE LAVANDERIA EVENTOS / SERVIÇOS DE TRADUÇÃO</v>
      </c>
      <c r="I256" t="s">
        <v>1174</v>
      </c>
      <c r="J256" t="s">
        <v>2167</v>
      </c>
      <c r="K256" t="s">
        <v>2188</v>
      </c>
      <c r="L256" t="s">
        <v>2180</v>
      </c>
      <c r="M256" t="s">
        <v>2170</v>
      </c>
      <c r="N256" t="s">
        <v>177</v>
      </c>
      <c r="O256" t="s">
        <v>178</v>
      </c>
      <c r="P256" t="s">
        <v>288</v>
      </c>
      <c r="Q256" t="s">
        <v>179</v>
      </c>
      <c r="R256" t="s">
        <v>176</v>
      </c>
      <c r="S256" t="s">
        <v>120</v>
      </c>
      <c r="T256" t="s">
        <v>319</v>
      </c>
      <c r="U256" t="s">
        <v>1241</v>
      </c>
      <c r="V256" t="s">
        <v>2171</v>
      </c>
      <c r="W256" t="s">
        <v>2172</v>
      </c>
      <c r="X256" s="51" t="str">
        <f t="shared" si="6"/>
        <v>3</v>
      </c>
      <c r="Y256" s="51" t="str">
        <f>IF(T256="","",IF(AND(T256&lt;&gt;'Tabelas auxiliares'!$B$236,T256&lt;&gt;'Tabelas auxiliares'!$B$237,T256&lt;&gt;'Tabelas auxiliares'!$C$236,T256&lt;&gt;'Tabelas auxiliares'!$C$237,T256&lt;&gt;'Tabelas auxiliares'!$D$236),"FOLHA DE PESSOAL",IF(X256='Tabelas auxiliares'!$A$237,"CUSTEIO",IF(X256='Tabelas auxiliares'!$A$236,"INVESTIMENTO","ERRO - VERIFICAR"))))</f>
        <v>CUSTEIO</v>
      </c>
      <c r="Z256" s="64">
        <f t="shared" si="7"/>
        <v>11925</v>
      </c>
      <c r="AA256" s="44">
        <v>11925</v>
      </c>
      <c r="AD256" s="73" t="s">
        <v>1031</v>
      </c>
      <c r="AE256" s="73" t="s">
        <v>1047</v>
      </c>
      <c r="AF256" s="73" t="s">
        <v>135</v>
      </c>
      <c r="AG256" s="73" t="s">
        <v>178</v>
      </c>
      <c r="AH256" s="73" t="s">
        <v>208</v>
      </c>
      <c r="AI256" s="73" t="s">
        <v>179</v>
      </c>
      <c r="AJ256" s="73" t="s">
        <v>176</v>
      </c>
      <c r="AK256" s="73" t="s">
        <v>120</v>
      </c>
      <c r="AL256" s="73" t="s">
        <v>173</v>
      </c>
      <c r="AM256" s="73" t="s">
        <v>144</v>
      </c>
      <c r="AN256" s="73" t="s">
        <v>765</v>
      </c>
      <c r="AO256" s="73" t="s">
        <v>930</v>
      </c>
    </row>
    <row r="257" spans="1:41" x14ac:dyDescent="0.25">
      <c r="A257" t="s">
        <v>1111</v>
      </c>
      <c r="B257" t="s">
        <v>480</v>
      </c>
      <c r="C257" t="s">
        <v>1112</v>
      </c>
      <c r="D257" t="s">
        <v>59</v>
      </c>
      <c r="E257" t="s">
        <v>117</v>
      </c>
      <c r="F257" s="51" t="str">
        <f>IFERROR(VLOOKUP(D257,'Tabelas auxiliares'!$A$3:$B$61,2,FALSE),"")</f>
        <v>PROEC - REALIZAÇÃO DE EVENTOS * D.U.C</v>
      </c>
      <c r="G257" s="51" t="str">
        <f>IFERROR(VLOOKUP($B257,'Tabelas auxiliares'!$A$65:$C$102,2,FALSE),"")</f>
        <v>Eventos institucionais</v>
      </c>
      <c r="H257" s="51" t="str">
        <f>IFERROR(VLOOKUP($B257,'Tabelas auxiliares'!$A$65:$C$102,3,FALSE),"")</f>
        <v>BUFFET / ESTANDES / AQUISICAO DE PLACAS COMEMORATIVAS E AFINS / SERVIÇOS DE SOM, IMAGEM E PALCO / SERVIÇOS DE LAVANDERIA EVENTOS / SERVIÇOS DE TRADUÇÃO</v>
      </c>
      <c r="I257" t="s">
        <v>1174</v>
      </c>
      <c r="J257" t="s">
        <v>2167</v>
      </c>
      <c r="K257" t="s">
        <v>2189</v>
      </c>
      <c r="L257" t="s">
        <v>2180</v>
      </c>
      <c r="M257" t="s">
        <v>2176</v>
      </c>
      <c r="N257" t="s">
        <v>177</v>
      </c>
      <c r="O257" t="s">
        <v>178</v>
      </c>
      <c r="P257" t="s">
        <v>288</v>
      </c>
      <c r="Q257" t="s">
        <v>179</v>
      </c>
      <c r="R257" t="s">
        <v>176</v>
      </c>
      <c r="S257" t="s">
        <v>120</v>
      </c>
      <c r="T257" t="s">
        <v>319</v>
      </c>
      <c r="U257" t="s">
        <v>1241</v>
      </c>
      <c r="V257" t="s">
        <v>2171</v>
      </c>
      <c r="W257" t="s">
        <v>2172</v>
      </c>
      <c r="X257" s="51" t="str">
        <f t="shared" si="6"/>
        <v>3</v>
      </c>
      <c r="Y257" s="51" t="str">
        <f>IF(T257="","",IF(AND(T257&lt;&gt;'Tabelas auxiliares'!$B$236,T257&lt;&gt;'Tabelas auxiliares'!$B$237,T257&lt;&gt;'Tabelas auxiliares'!$C$236,T257&lt;&gt;'Tabelas auxiliares'!$C$237,T257&lt;&gt;'Tabelas auxiliares'!$D$236),"FOLHA DE PESSOAL",IF(X257='Tabelas auxiliares'!$A$237,"CUSTEIO",IF(X257='Tabelas auxiliares'!$A$236,"INVESTIMENTO","ERRO - VERIFICAR"))))</f>
        <v>CUSTEIO</v>
      </c>
      <c r="Z257" s="64">
        <f t="shared" si="7"/>
        <v>10410.5</v>
      </c>
      <c r="AA257" s="44">
        <v>10410.5</v>
      </c>
      <c r="AD257" s="73" t="s">
        <v>1031</v>
      </c>
      <c r="AE257" s="73" t="s">
        <v>931</v>
      </c>
      <c r="AF257" s="73" t="s">
        <v>134</v>
      </c>
      <c r="AG257" s="73" t="s">
        <v>178</v>
      </c>
      <c r="AH257" s="73" t="s">
        <v>213</v>
      </c>
      <c r="AI257" s="73" t="s">
        <v>179</v>
      </c>
      <c r="AJ257" s="73" t="s">
        <v>176</v>
      </c>
      <c r="AK257" s="73" t="s">
        <v>120</v>
      </c>
      <c r="AL257" s="73" t="s">
        <v>172</v>
      </c>
      <c r="AM257" s="73" t="s">
        <v>122</v>
      </c>
      <c r="AN257" s="73" t="s">
        <v>740</v>
      </c>
      <c r="AO257" s="73" t="s">
        <v>647</v>
      </c>
    </row>
    <row r="258" spans="1:41" x14ac:dyDescent="0.25">
      <c r="A258" t="s">
        <v>1111</v>
      </c>
      <c r="B258" t="s">
        <v>480</v>
      </c>
      <c r="C258" t="s">
        <v>1112</v>
      </c>
      <c r="D258" t="s">
        <v>59</v>
      </c>
      <c r="E258" t="s">
        <v>117</v>
      </c>
      <c r="F258" s="51" t="str">
        <f>IFERROR(VLOOKUP(D258,'Tabelas auxiliares'!$A$3:$B$61,2,FALSE),"")</f>
        <v>PROEC - REALIZAÇÃO DE EVENTOS * D.U.C</v>
      </c>
      <c r="G258" s="51" t="str">
        <f>IFERROR(VLOOKUP($B258,'Tabelas auxiliares'!$A$65:$C$102,2,FALSE),"")</f>
        <v>Eventos institucionais</v>
      </c>
      <c r="H258" s="51" t="str">
        <f>IFERROR(VLOOKUP($B258,'Tabelas auxiliares'!$A$65:$C$102,3,FALSE),"")</f>
        <v>BUFFET / ESTANDES / AQUISICAO DE PLACAS COMEMORATIVAS E AFINS / SERVIÇOS DE SOM, IMAGEM E PALCO / SERVIÇOS DE LAVANDERIA EVENTOS / SERVIÇOS DE TRADUÇÃO</v>
      </c>
      <c r="I258" t="s">
        <v>1174</v>
      </c>
      <c r="J258" t="s">
        <v>2167</v>
      </c>
      <c r="K258" t="s">
        <v>2190</v>
      </c>
      <c r="L258" t="s">
        <v>2180</v>
      </c>
      <c r="M258" t="s">
        <v>2174</v>
      </c>
      <c r="N258" t="s">
        <v>177</v>
      </c>
      <c r="O258" t="s">
        <v>178</v>
      </c>
      <c r="P258" t="s">
        <v>288</v>
      </c>
      <c r="Q258" t="s">
        <v>179</v>
      </c>
      <c r="R258" t="s">
        <v>176</v>
      </c>
      <c r="S258" t="s">
        <v>120</v>
      </c>
      <c r="T258" t="s">
        <v>319</v>
      </c>
      <c r="U258" t="s">
        <v>1241</v>
      </c>
      <c r="V258" t="s">
        <v>2171</v>
      </c>
      <c r="W258" t="s">
        <v>2172</v>
      </c>
      <c r="X258" s="51" t="str">
        <f t="shared" si="6"/>
        <v>3</v>
      </c>
      <c r="Y258" s="51" t="str">
        <f>IF(T258="","",IF(AND(T258&lt;&gt;'Tabelas auxiliares'!$B$236,T258&lt;&gt;'Tabelas auxiliares'!$B$237,T258&lt;&gt;'Tabelas auxiliares'!$C$236,T258&lt;&gt;'Tabelas auxiliares'!$C$237,T258&lt;&gt;'Tabelas auxiliares'!$D$236),"FOLHA DE PESSOAL",IF(X258='Tabelas auxiliares'!$A$237,"CUSTEIO",IF(X258='Tabelas auxiliares'!$A$236,"INVESTIMENTO","ERRO - VERIFICAR"))))</f>
        <v>CUSTEIO</v>
      </c>
      <c r="Z258" s="64">
        <f t="shared" si="7"/>
        <v>13860</v>
      </c>
      <c r="AA258" s="44">
        <v>13860</v>
      </c>
      <c r="AD258" s="73" t="s">
        <v>1031</v>
      </c>
      <c r="AE258" s="73" t="s">
        <v>217</v>
      </c>
      <c r="AF258" s="73" t="s">
        <v>177</v>
      </c>
      <c r="AG258" s="73" t="s">
        <v>178</v>
      </c>
      <c r="AH258" s="73" t="s">
        <v>288</v>
      </c>
      <c r="AI258" s="73" t="s">
        <v>179</v>
      </c>
      <c r="AJ258" s="73" t="s">
        <v>176</v>
      </c>
      <c r="AK258" s="73" t="s">
        <v>120</v>
      </c>
      <c r="AL258" s="73" t="s">
        <v>174</v>
      </c>
      <c r="AM258" s="73" t="s">
        <v>119</v>
      </c>
      <c r="AN258" s="73" t="s">
        <v>766</v>
      </c>
      <c r="AO258" s="73" t="s">
        <v>932</v>
      </c>
    </row>
    <row r="259" spans="1:41" x14ac:dyDescent="0.25">
      <c r="A259" t="s">
        <v>1111</v>
      </c>
      <c r="B259" t="s">
        <v>480</v>
      </c>
      <c r="C259" t="s">
        <v>1112</v>
      </c>
      <c r="D259" t="s">
        <v>59</v>
      </c>
      <c r="E259" t="s">
        <v>117</v>
      </c>
      <c r="F259" s="51" t="str">
        <f>IFERROR(VLOOKUP(D259,'Tabelas auxiliares'!$A$3:$B$61,2,FALSE),"")</f>
        <v>PROEC - REALIZAÇÃO DE EVENTOS * D.U.C</v>
      </c>
      <c r="G259" s="51" t="str">
        <f>IFERROR(VLOOKUP($B259,'Tabelas auxiliares'!$A$65:$C$102,2,FALSE),"")</f>
        <v>Eventos institucionais</v>
      </c>
      <c r="H259" s="51" t="str">
        <f>IFERROR(VLOOKUP($B259,'Tabelas auxiliares'!$A$65:$C$102,3,FALSE),"")</f>
        <v>BUFFET / ESTANDES / AQUISICAO DE PLACAS COMEMORATIVAS E AFINS / SERVIÇOS DE SOM, IMAGEM E PALCO / SERVIÇOS DE LAVANDERIA EVENTOS / SERVIÇOS DE TRADUÇÃO</v>
      </c>
      <c r="I259" t="s">
        <v>1174</v>
      </c>
      <c r="J259" t="s">
        <v>2167</v>
      </c>
      <c r="K259" t="s">
        <v>2191</v>
      </c>
      <c r="L259" t="s">
        <v>2180</v>
      </c>
      <c r="M259" t="s">
        <v>2178</v>
      </c>
      <c r="N259" t="s">
        <v>177</v>
      </c>
      <c r="O259" t="s">
        <v>178</v>
      </c>
      <c r="P259" t="s">
        <v>288</v>
      </c>
      <c r="Q259" t="s">
        <v>179</v>
      </c>
      <c r="R259" t="s">
        <v>176</v>
      </c>
      <c r="S259" t="s">
        <v>120</v>
      </c>
      <c r="T259" t="s">
        <v>319</v>
      </c>
      <c r="U259" t="s">
        <v>1241</v>
      </c>
      <c r="V259" t="s">
        <v>2171</v>
      </c>
      <c r="W259" t="s">
        <v>2172</v>
      </c>
      <c r="X259" s="51" t="str">
        <f t="shared" si="6"/>
        <v>3</v>
      </c>
      <c r="Y259" s="51" t="str">
        <f>IF(T259="","",IF(AND(T259&lt;&gt;'Tabelas auxiliares'!$B$236,T259&lt;&gt;'Tabelas auxiliares'!$B$237,T259&lt;&gt;'Tabelas auxiliares'!$C$236,T259&lt;&gt;'Tabelas auxiliares'!$C$237,T259&lt;&gt;'Tabelas auxiliares'!$D$236),"FOLHA DE PESSOAL",IF(X259='Tabelas auxiliares'!$A$237,"CUSTEIO",IF(X259='Tabelas auxiliares'!$A$236,"INVESTIMENTO","ERRO - VERIFICAR"))))</f>
        <v>CUSTEIO</v>
      </c>
      <c r="Z259" s="64">
        <f t="shared" si="7"/>
        <v>3126.75</v>
      </c>
      <c r="AA259" s="44">
        <v>3126.75</v>
      </c>
      <c r="AD259" s="73" t="s">
        <v>214</v>
      </c>
      <c r="AE259" s="73" t="s">
        <v>176</v>
      </c>
      <c r="AF259" s="73" t="s">
        <v>177</v>
      </c>
      <c r="AG259" s="73" t="s">
        <v>178</v>
      </c>
      <c r="AH259" s="73" t="s">
        <v>288</v>
      </c>
      <c r="AI259" s="73" t="s">
        <v>179</v>
      </c>
      <c r="AJ259" s="73" t="s">
        <v>176</v>
      </c>
      <c r="AK259" s="73" t="s">
        <v>120</v>
      </c>
      <c r="AL259" s="73" t="s">
        <v>174</v>
      </c>
      <c r="AM259" s="73" t="s">
        <v>119</v>
      </c>
      <c r="AN259" s="73" t="s">
        <v>770</v>
      </c>
      <c r="AO259" s="73" t="s">
        <v>662</v>
      </c>
    </row>
    <row r="260" spans="1:41" x14ac:dyDescent="0.25">
      <c r="A260" t="s">
        <v>1111</v>
      </c>
      <c r="B260" t="s">
        <v>480</v>
      </c>
      <c r="C260" t="s">
        <v>1112</v>
      </c>
      <c r="D260" t="s">
        <v>59</v>
      </c>
      <c r="E260" t="s">
        <v>117</v>
      </c>
      <c r="F260" s="51" t="str">
        <f>IFERROR(VLOOKUP(D260,'Tabelas auxiliares'!$A$3:$B$61,2,FALSE),"")</f>
        <v>PROEC - REALIZAÇÃO DE EVENTOS * D.U.C</v>
      </c>
      <c r="G260" s="51" t="str">
        <f>IFERROR(VLOOKUP($B260,'Tabelas auxiliares'!$A$65:$C$102,2,FALSE),"")</f>
        <v>Eventos institucionais</v>
      </c>
      <c r="H260" s="51" t="str">
        <f>IFERROR(VLOOKUP($B260,'Tabelas auxiliares'!$A$65:$C$102,3,FALSE),"")</f>
        <v>BUFFET / ESTANDES / AQUISICAO DE PLACAS COMEMORATIVAS E AFINS / SERVIÇOS DE SOM, IMAGEM E PALCO / SERVIÇOS DE LAVANDERIA EVENTOS / SERVIÇOS DE TRADUÇÃO</v>
      </c>
      <c r="I260" t="s">
        <v>1174</v>
      </c>
      <c r="J260" t="s">
        <v>2167</v>
      </c>
      <c r="K260" t="s">
        <v>2192</v>
      </c>
      <c r="L260" t="s">
        <v>2180</v>
      </c>
      <c r="M260" t="s">
        <v>2174</v>
      </c>
      <c r="N260" t="s">
        <v>177</v>
      </c>
      <c r="O260" t="s">
        <v>178</v>
      </c>
      <c r="P260" t="s">
        <v>288</v>
      </c>
      <c r="Q260" t="s">
        <v>179</v>
      </c>
      <c r="R260" t="s">
        <v>176</v>
      </c>
      <c r="S260" t="s">
        <v>120</v>
      </c>
      <c r="T260" t="s">
        <v>319</v>
      </c>
      <c r="U260" t="s">
        <v>1241</v>
      </c>
      <c r="V260" t="s">
        <v>2171</v>
      </c>
      <c r="W260" t="s">
        <v>2172</v>
      </c>
      <c r="X260" s="51" t="str">
        <f t="shared" ref="X260:X323" si="8">LEFT(V260,1)</f>
        <v>3</v>
      </c>
      <c r="Y260" s="51" t="str">
        <f>IF(T260="","",IF(AND(T260&lt;&gt;'Tabelas auxiliares'!$B$236,T260&lt;&gt;'Tabelas auxiliares'!$B$237,T260&lt;&gt;'Tabelas auxiliares'!$C$236,T260&lt;&gt;'Tabelas auxiliares'!$C$237,T260&lt;&gt;'Tabelas auxiliares'!$D$236),"FOLHA DE PESSOAL",IF(X260='Tabelas auxiliares'!$A$237,"CUSTEIO",IF(X260='Tabelas auxiliares'!$A$236,"INVESTIMENTO","ERRO - VERIFICAR"))))</f>
        <v>CUSTEIO</v>
      </c>
      <c r="Z260" s="64">
        <f t="shared" si="7"/>
        <v>4200</v>
      </c>
      <c r="AA260" s="44">
        <v>4200</v>
      </c>
      <c r="AD260" s="73" t="s">
        <v>223</v>
      </c>
      <c r="AE260" s="73" t="s">
        <v>176</v>
      </c>
      <c r="AF260" s="73" t="s">
        <v>177</v>
      </c>
      <c r="AG260" s="73" t="s">
        <v>178</v>
      </c>
      <c r="AH260" s="73" t="s">
        <v>288</v>
      </c>
      <c r="AI260" s="73" t="s">
        <v>179</v>
      </c>
      <c r="AJ260" s="73" t="s">
        <v>176</v>
      </c>
      <c r="AK260" s="73" t="s">
        <v>120</v>
      </c>
      <c r="AL260" s="73" t="s">
        <v>174</v>
      </c>
      <c r="AM260" s="73" t="s">
        <v>119</v>
      </c>
      <c r="AN260" s="73" t="s">
        <v>770</v>
      </c>
      <c r="AO260" s="73" t="s">
        <v>662</v>
      </c>
    </row>
    <row r="261" spans="1:41" x14ac:dyDescent="0.25">
      <c r="A261" t="s">
        <v>1111</v>
      </c>
      <c r="B261" t="s">
        <v>480</v>
      </c>
      <c r="C261" t="s">
        <v>1112</v>
      </c>
      <c r="D261" t="s">
        <v>59</v>
      </c>
      <c r="E261" t="s">
        <v>117</v>
      </c>
      <c r="F261" s="51" t="str">
        <f>IFERROR(VLOOKUP(D261,'Tabelas auxiliares'!$A$3:$B$61,2,FALSE),"")</f>
        <v>PROEC - REALIZAÇÃO DE EVENTOS * D.U.C</v>
      </c>
      <c r="G261" s="51" t="str">
        <f>IFERROR(VLOOKUP($B261,'Tabelas auxiliares'!$A$65:$C$102,2,FALSE),"")</f>
        <v>Eventos institucionais</v>
      </c>
      <c r="H261" s="51" t="str">
        <f>IFERROR(VLOOKUP($B261,'Tabelas auxiliares'!$A$65:$C$102,3,FALSE),"")</f>
        <v>BUFFET / ESTANDES / AQUISICAO DE PLACAS COMEMORATIVAS E AFINS / SERVIÇOS DE SOM, IMAGEM E PALCO / SERVIÇOS DE LAVANDERIA EVENTOS / SERVIÇOS DE TRADUÇÃO</v>
      </c>
      <c r="I261" t="s">
        <v>1174</v>
      </c>
      <c r="J261" t="s">
        <v>2167</v>
      </c>
      <c r="K261" t="s">
        <v>2193</v>
      </c>
      <c r="L261" t="s">
        <v>2180</v>
      </c>
      <c r="M261" t="s">
        <v>2176</v>
      </c>
      <c r="N261" t="s">
        <v>177</v>
      </c>
      <c r="O261" t="s">
        <v>178</v>
      </c>
      <c r="P261" t="s">
        <v>288</v>
      </c>
      <c r="Q261" t="s">
        <v>179</v>
      </c>
      <c r="R261" t="s">
        <v>176</v>
      </c>
      <c r="S261" t="s">
        <v>120</v>
      </c>
      <c r="T261" t="s">
        <v>319</v>
      </c>
      <c r="U261" t="s">
        <v>1241</v>
      </c>
      <c r="V261" t="s">
        <v>810</v>
      </c>
      <c r="W261" t="s">
        <v>697</v>
      </c>
      <c r="X261" s="51" t="str">
        <f t="shared" si="8"/>
        <v>3</v>
      </c>
      <c r="Y261" s="51" t="str">
        <f>IF(T261="","",IF(AND(T261&lt;&gt;'Tabelas auxiliares'!$B$236,T261&lt;&gt;'Tabelas auxiliares'!$B$237,T261&lt;&gt;'Tabelas auxiliares'!$C$236,T261&lt;&gt;'Tabelas auxiliares'!$C$237,T261&lt;&gt;'Tabelas auxiliares'!$D$236),"FOLHA DE PESSOAL",IF(X261='Tabelas auxiliares'!$A$237,"CUSTEIO",IF(X261='Tabelas auxiliares'!$A$236,"INVESTIMENTO","ERRO - VERIFICAR"))))</f>
        <v>CUSTEIO</v>
      </c>
      <c r="Z261" s="64">
        <f t="shared" ref="Z261:Z324" si="9">IF(AA261+AB261+AC261&lt;&gt;0,AA261+AB261+AC261,"")</f>
        <v>3041.82</v>
      </c>
      <c r="AA261" s="44">
        <v>3041.82</v>
      </c>
      <c r="AD261" s="73" t="s">
        <v>935</v>
      </c>
      <c r="AE261" s="73" t="s">
        <v>176</v>
      </c>
      <c r="AF261" s="73" t="s">
        <v>177</v>
      </c>
      <c r="AG261" s="73" t="s">
        <v>178</v>
      </c>
      <c r="AH261" s="73" t="s">
        <v>288</v>
      </c>
      <c r="AI261" s="73" t="s">
        <v>179</v>
      </c>
      <c r="AJ261" s="73" t="s">
        <v>176</v>
      </c>
      <c r="AK261" s="73" t="s">
        <v>120</v>
      </c>
      <c r="AL261" s="73" t="s">
        <v>174</v>
      </c>
      <c r="AM261" s="73" t="s">
        <v>119</v>
      </c>
      <c r="AN261" s="73" t="s">
        <v>770</v>
      </c>
      <c r="AO261" s="73" t="s">
        <v>662</v>
      </c>
    </row>
    <row r="262" spans="1:41" x14ac:dyDescent="0.25">
      <c r="A262" t="s">
        <v>1111</v>
      </c>
      <c r="B262" t="s">
        <v>480</v>
      </c>
      <c r="C262" t="s">
        <v>1112</v>
      </c>
      <c r="D262" t="s">
        <v>59</v>
      </c>
      <c r="E262" t="s">
        <v>117</v>
      </c>
      <c r="F262" s="51" t="str">
        <f>IFERROR(VLOOKUP(D262,'Tabelas auxiliares'!$A$3:$B$61,2,FALSE),"")</f>
        <v>PROEC - REALIZAÇÃO DE EVENTOS * D.U.C</v>
      </c>
      <c r="G262" s="51" t="str">
        <f>IFERROR(VLOOKUP($B262,'Tabelas auxiliares'!$A$65:$C$102,2,FALSE),"")</f>
        <v>Eventos institucionais</v>
      </c>
      <c r="H262" s="51" t="str">
        <f>IFERROR(VLOOKUP($B262,'Tabelas auxiliares'!$A$65:$C$102,3,FALSE),"")</f>
        <v>BUFFET / ESTANDES / AQUISICAO DE PLACAS COMEMORATIVAS E AFINS / SERVIÇOS DE SOM, IMAGEM E PALCO / SERVIÇOS DE LAVANDERIA EVENTOS / SERVIÇOS DE TRADUÇÃO</v>
      </c>
      <c r="I262" t="s">
        <v>1174</v>
      </c>
      <c r="J262" t="s">
        <v>2167</v>
      </c>
      <c r="K262" t="s">
        <v>2193</v>
      </c>
      <c r="L262" t="s">
        <v>2180</v>
      </c>
      <c r="M262" t="s">
        <v>2176</v>
      </c>
      <c r="N262" t="s">
        <v>177</v>
      </c>
      <c r="O262" t="s">
        <v>178</v>
      </c>
      <c r="P262" t="s">
        <v>288</v>
      </c>
      <c r="Q262" t="s">
        <v>179</v>
      </c>
      <c r="R262" t="s">
        <v>176</v>
      </c>
      <c r="S262" t="s">
        <v>120</v>
      </c>
      <c r="T262" t="s">
        <v>319</v>
      </c>
      <c r="U262" t="s">
        <v>1241</v>
      </c>
      <c r="V262" t="s">
        <v>2171</v>
      </c>
      <c r="W262" t="s">
        <v>2172</v>
      </c>
      <c r="X262" s="51" t="str">
        <f t="shared" si="8"/>
        <v>3</v>
      </c>
      <c r="Y262" s="51" t="str">
        <f>IF(T262="","",IF(AND(T262&lt;&gt;'Tabelas auxiliares'!$B$236,T262&lt;&gt;'Tabelas auxiliares'!$B$237,T262&lt;&gt;'Tabelas auxiliares'!$C$236,T262&lt;&gt;'Tabelas auxiliares'!$C$237,T262&lt;&gt;'Tabelas auxiliares'!$D$236),"FOLHA DE PESSOAL",IF(X262='Tabelas auxiliares'!$A$237,"CUSTEIO",IF(X262='Tabelas auxiliares'!$A$236,"INVESTIMENTO","ERRO - VERIFICAR"))))</f>
        <v>CUSTEIO</v>
      </c>
      <c r="Z262" s="64">
        <f t="shared" si="9"/>
        <v>747</v>
      </c>
      <c r="AA262" s="44">
        <v>747</v>
      </c>
      <c r="AD262" s="73" t="s">
        <v>936</v>
      </c>
      <c r="AE262" s="73" t="s">
        <v>176</v>
      </c>
      <c r="AF262" s="73" t="s">
        <v>177</v>
      </c>
      <c r="AG262" s="73" t="s">
        <v>178</v>
      </c>
      <c r="AH262" s="73" t="s">
        <v>288</v>
      </c>
      <c r="AI262" s="73" t="s">
        <v>179</v>
      </c>
      <c r="AJ262" s="73" t="s">
        <v>176</v>
      </c>
      <c r="AK262" s="73" t="s">
        <v>120</v>
      </c>
      <c r="AL262" s="73" t="s">
        <v>174</v>
      </c>
      <c r="AM262" s="73" t="s">
        <v>119</v>
      </c>
      <c r="AN262" s="73" t="s">
        <v>770</v>
      </c>
      <c r="AO262" s="73" t="s">
        <v>662</v>
      </c>
    </row>
    <row r="263" spans="1:41" x14ac:dyDescent="0.25">
      <c r="A263" t="s">
        <v>1111</v>
      </c>
      <c r="B263" t="s">
        <v>480</v>
      </c>
      <c r="C263" t="s">
        <v>1112</v>
      </c>
      <c r="D263" t="s">
        <v>59</v>
      </c>
      <c r="E263" t="s">
        <v>117</v>
      </c>
      <c r="F263" s="51" t="str">
        <f>IFERROR(VLOOKUP(D263,'Tabelas auxiliares'!$A$3:$B$61,2,FALSE),"")</f>
        <v>PROEC - REALIZAÇÃO DE EVENTOS * D.U.C</v>
      </c>
      <c r="G263" s="51" t="str">
        <f>IFERROR(VLOOKUP($B263,'Tabelas auxiliares'!$A$65:$C$102,2,FALSE),"")</f>
        <v>Eventos institucionais</v>
      </c>
      <c r="H263" s="51" t="str">
        <f>IFERROR(VLOOKUP($B263,'Tabelas auxiliares'!$A$65:$C$102,3,FALSE),"")</f>
        <v>BUFFET / ESTANDES / AQUISICAO DE PLACAS COMEMORATIVAS E AFINS / SERVIÇOS DE SOM, IMAGEM E PALCO / SERVIÇOS DE LAVANDERIA EVENTOS / SERVIÇOS DE TRADUÇÃO</v>
      </c>
      <c r="I263" t="s">
        <v>1174</v>
      </c>
      <c r="J263" t="s">
        <v>2167</v>
      </c>
      <c r="K263" t="s">
        <v>2194</v>
      </c>
      <c r="L263" t="s">
        <v>2180</v>
      </c>
      <c r="M263" t="s">
        <v>2176</v>
      </c>
      <c r="N263" t="s">
        <v>177</v>
      </c>
      <c r="O263" t="s">
        <v>178</v>
      </c>
      <c r="P263" t="s">
        <v>288</v>
      </c>
      <c r="Q263" t="s">
        <v>179</v>
      </c>
      <c r="R263" t="s">
        <v>176</v>
      </c>
      <c r="S263" t="s">
        <v>120</v>
      </c>
      <c r="T263" t="s">
        <v>319</v>
      </c>
      <c r="U263" t="s">
        <v>1241</v>
      </c>
      <c r="V263" t="s">
        <v>810</v>
      </c>
      <c r="W263" t="s">
        <v>697</v>
      </c>
      <c r="X263" s="51" t="str">
        <f t="shared" si="8"/>
        <v>3</v>
      </c>
      <c r="Y263" s="51" t="str">
        <f>IF(T263="","",IF(AND(T263&lt;&gt;'Tabelas auxiliares'!$B$236,T263&lt;&gt;'Tabelas auxiliares'!$B$237,T263&lt;&gt;'Tabelas auxiliares'!$C$236,T263&lt;&gt;'Tabelas auxiliares'!$C$237,T263&lt;&gt;'Tabelas auxiliares'!$D$236),"FOLHA DE PESSOAL",IF(X263='Tabelas auxiliares'!$A$237,"CUSTEIO",IF(X263='Tabelas auxiliares'!$A$236,"INVESTIMENTO","ERRO - VERIFICAR"))))</f>
        <v>CUSTEIO</v>
      </c>
      <c r="Z263" s="64">
        <f t="shared" si="9"/>
        <v>3041.82</v>
      </c>
      <c r="AA263" s="44">
        <v>3041.82</v>
      </c>
      <c r="AD263" s="73" t="s">
        <v>1031</v>
      </c>
      <c r="AE263" s="73" t="s">
        <v>176</v>
      </c>
      <c r="AF263" s="73" t="s">
        <v>177</v>
      </c>
      <c r="AG263" s="73" t="s">
        <v>178</v>
      </c>
      <c r="AH263" s="73" t="s">
        <v>288</v>
      </c>
      <c r="AI263" s="73" t="s">
        <v>179</v>
      </c>
      <c r="AJ263" s="73" t="s">
        <v>176</v>
      </c>
      <c r="AK263" s="73" t="s">
        <v>120</v>
      </c>
      <c r="AL263" s="73" t="s">
        <v>174</v>
      </c>
      <c r="AM263" s="73" t="s">
        <v>119</v>
      </c>
      <c r="AN263" s="73" t="s">
        <v>770</v>
      </c>
      <c r="AO263" s="73" t="s">
        <v>662</v>
      </c>
    </row>
    <row r="264" spans="1:41" x14ac:dyDescent="0.25">
      <c r="A264" t="s">
        <v>1111</v>
      </c>
      <c r="B264" t="s">
        <v>480</v>
      </c>
      <c r="C264" t="s">
        <v>1112</v>
      </c>
      <c r="D264" t="s">
        <v>59</v>
      </c>
      <c r="E264" t="s">
        <v>117</v>
      </c>
      <c r="F264" s="51" t="str">
        <f>IFERROR(VLOOKUP(D264,'Tabelas auxiliares'!$A$3:$B$61,2,FALSE),"")</f>
        <v>PROEC - REALIZAÇÃO DE EVENTOS * D.U.C</v>
      </c>
      <c r="G264" s="51" t="str">
        <f>IFERROR(VLOOKUP($B264,'Tabelas auxiliares'!$A$65:$C$102,2,FALSE),"")</f>
        <v>Eventos institucionais</v>
      </c>
      <c r="H264" s="51" t="str">
        <f>IFERROR(VLOOKUP($B264,'Tabelas auxiliares'!$A$65:$C$102,3,FALSE),"")</f>
        <v>BUFFET / ESTANDES / AQUISICAO DE PLACAS COMEMORATIVAS E AFINS / SERVIÇOS DE SOM, IMAGEM E PALCO / SERVIÇOS DE LAVANDERIA EVENTOS / SERVIÇOS DE TRADUÇÃO</v>
      </c>
      <c r="I264" t="s">
        <v>1174</v>
      </c>
      <c r="J264" t="s">
        <v>2167</v>
      </c>
      <c r="K264" t="s">
        <v>2194</v>
      </c>
      <c r="L264" t="s">
        <v>2180</v>
      </c>
      <c r="M264" t="s">
        <v>2176</v>
      </c>
      <c r="N264" t="s">
        <v>177</v>
      </c>
      <c r="O264" t="s">
        <v>178</v>
      </c>
      <c r="P264" t="s">
        <v>288</v>
      </c>
      <c r="Q264" t="s">
        <v>179</v>
      </c>
      <c r="R264" t="s">
        <v>176</v>
      </c>
      <c r="S264" t="s">
        <v>120</v>
      </c>
      <c r="T264" t="s">
        <v>319</v>
      </c>
      <c r="U264" t="s">
        <v>1241</v>
      </c>
      <c r="V264" t="s">
        <v>2171</v>
      </c>
      <c r="W264" t="s">
        <v>2172</v>
      </c>
      <c r="X264" s="51" t="str">
        <f t="shared" si="8"/>
        <v>3</v>
      </c>
      <c r="Y264" s="51" t="str">
        <f>IF(T264="","",IF(AND(T264&lt;&gt;'Tabelas auxiliares'!$B$236,T264&lt;&gt;'Tabelas auxiliares'!$B$237,T264&lt;&gt;'Tabelas auxiliares'!$C$236,T264&lt;&gt;'Tabelas auxiliares'!$C$237,T264&lt;&gt;'Tabelas auxiliares'!$D$236),"FOLHA DE PESSOAL",IF(X264='Tabelas auxiliares'!$A$237,"CUSTEIO",IF(X264='Tabelas auxiliares'!$A$236,"INVESTIMENTO","ERRO - VERIFICAR"))))</f>
        <v>CUSTEIO</v>
      </c>
      <c r="Z264" s="64">
        <f t="shared" si="9"/>
        <v>6650.4</v>
      </c>
      <c r="AA264" s="44">
        <v>6650.4</v>
      </c>
      <c r="AD264" s="73" t="s">
        <v>214</v>
      </c>
      <c r="AE264" s="73" t="s">
        <v>176</v>
      </c>
      <c r="AF264" s="73" t="s">
        <v>136</v>
      </c>
      <c r="AG264" s="73" t="s">
        <v>224</v>
      </c>
      <c r="AH264" s="73" t="s">
        <v>225</v>
      </c>
      <c r="AI264" s="73" t="s">
        <v>179</v>
      </c>
      <c r="AJ264" s="73" t="s">
        <v>176</v>
      </c>
      <c r="AK264" s="73" t="s">
        <v>120</v>
      </c>
      <c r="AL264" s="73" t="s">
        <v>173</v>
      </c>
      <c r="AM264" s="73" t="s">
        <v>146</v>
      </c>
      <c r="AN264" s="73" t="s">
        <v>771</v>
      </c>
      <c r="AO264" s="73" t="s">
        <v>663</v>
      </c>
    </row>
    <row r="265" spans="1:41" x14ac:dyDescent="0.25">
      <c r="A265" t="s">
        <v>1111</v>
      </c>
      <c r="B265" t="s">
        <v>480</v>
      </c>
      <c r="C265" t="s">
        <v>1112</v>
      </c>
      <c r="D265" t="s">
        <v>59</v>
      </c>
      <c r="E265" t="s">
        <v>117</v>
      </c>
      <c r="F265" s="51" t="str">
        <f>IFERROR(VLOOKUP(D265,'Tabelas auxiliares'!$A$3:$B$61,2,FALSE),"")</f>
        <v>PROEC - REALIZAÇÃO DE EVENTOS * D.U.C</v>
      </c>
      <c r="G265" s="51" t="str">
        <f>IFERROR(VLOOKUP($B265,'Tabelas auxiliares'!$A$65:$C$102,2,FALSE),"")</f>
        <v>Eventos institucionais</v>
      </c>
      <c r="H265" s="51" t="str">
        <f>IFERROR(VLOOKUP($B265,'Tabelas auxiliares'!$A$65:$C$102,3,FALSE),"")</f>
        <v>BUFFET / ESTANDES / AQUISICAO DE PLACAS COMEMORATIVAS E AFINS / SERVIÇOS DE SOM, IMAGEM E PALCO / SERVIÇOS DE LAVANDERIA EVENTOS / SERVIÇOS DE TRADUÇÃO</v>
      </c>
      <c r="I265" t="s">
        <v>1174</v>
      </c>
      <c r="J265" t="s">
        <v>2167</v>
      </c>
      <c r="K265" t="s">
        <v>2195</v>
      </c>
      <c r="L265" t="s">
        <v>2180</v>
      </c>
      <c r="M265" t="s">
        <v>2196</v>
      </c>
      <c r="N265" t="s">
        <v>177</v>
      </c>
      <c r="O265" t="s">
        <v>178</v>
      </c>
      <c r="P265" t="s">
        <v>288</v>
      </c>
      <c r="Q265" t="s">
        <v>179</v>
      </c>
      <c r="R265" t="s">
        <v>176</v>
      </c>
      <c r="S265" t="s">
        <v>120</v>
      </c>
      <c r="T265" t="s">
        <v>319</v>
      </c>
      <c r="U265" t="s">
        <v>1241</v>
      </c>
      <c r="V265" t="s">
        <v>2171</v>
      </c>
      <c r="W265" t="s">
        <v>2172</v>
      </c>
      <c r="X265" s="51" t="str">
        <f t="shared" si="8"/>
        <v>3</v>
      </c>
      <c r="Y265" s="51" t="str">
        <f>IF(T265="","",IF(AND(T265&lt;&gt;'Tabelas auxiliares'!$B$236,T265&lt;&gt;'Tabelas auxiliares'!$B$237,T265&lt;&gt;'Tabelas auxiliares'!$C$236,T265&lt;&gt;'Tabelas auxiliares'!$C$237,T265&lt;&gt;'Tabelas auxiliares'!$D$236),"FOLHA DE PESSOAL",IF(X265='Tabelas auxiliares'!$A$237,"CUSTEIO",IF(X265='Tabelas auxiliares'!$A$236,"INVESTIMENTO","ERRO - VERIFICAR"))))</f>
        <v>CUSTEIO</v>
      </c>
      <c r="Z265" s="64">
        <f t="shared" si="9"/>
        <v>1588.8</v>
      </c>
      <c r="AA265" s="44">
        <v>1588.8</v>
      </c>
      <c r="AD265" s="73" t="s">
        <v>214</v>
      </c>
      <c r="AE265" s="73" t="s">
        <v>176</v>
      </c>
      <c r="AF265" s="73" t="s">
        <v>136</v>
      </c>
      <c r="AG265" s="73" t="s">
        <v>183</v>
      </c>
      <c r="AH265" s="73" t="s">
        <v>226</v>
      </c>
      <c r="AI265" s="73" t="s">
        <v>179</v>
      </c>
      <c r="AJ265" s="73" t="s">
        <v>176</v>
      </c>
      <c r="AK265" s="73" t="s">
        <v>120</v>
      </c>
      <c r="AL265" s="73" t="s">
        <v>173</v>
      </c>
      <c r="AM265" s="73" t="s">
        <v>148</v>
      </c>
      <c r="AN265" s="73" t="s">
        <v>772</v>
      </c>
      <c r="AO265" s="73" t="s">
        <v>664</v>
      </c>
    </row>
    <row r="266" spans="1:41" x14ac:dyDescent="0.25">
      <c r="A266" t="s">
        <v>1111</v>
      </c>
      <c r="B266" t="s">
        <v>480</v>
      </c>
      <c r="C266" t="s">
        <v>1112</v>
      </c>
      <c r="D266" t="s">
        <v>59</v>
      </c>
      <c r="E266" t="s">
        <v>117</v>
      </c>
      <c r="F266" s="51" t="str">
        <f>IFERROR(VLOOKUP(D266,'Tabelas auxiliares'!$A$3:$B$61,2,FALSE),"")</f>
        <v>PROEC - REALIZAÇÃO DE EVENTOS * D.U.C</v>
      </c>
      <c r="G266" s="51" t="str">
        <f>IFERROR(VLOOKUP($B266,'Tabelas auxiliares'!$A$65:$C$102,2,FALSE),"")</f>
        <v>Eventos institucionais</v>
      </c>
      <c r="H266" s="51" t="str">
        <f>IFERROR(VLOOKUP($B266,'Tabelas auxiliares'!$A$65:$C$102,3,FALSE),"")</f>
        <v>BUFFET / ESTANDES / AQUISICAO DE PLACAS COMEMORATIVAS E AFINS / SERVIÇOS DE SOM, IMAGEM E PALCO / SERVIÇOS DE LAVANDERIA EVENTOS / SERVIÇOS DE TRADUÇÃO</v>
      </c>
      <c r="I266" t="s">
        <v>1174</v>
      </c>
      <c r="J266" t="s">
        <v>2167</v>
      </c>
      <c r="K266" t="s">
        <v>2197</v>
      </c>
      <c r="L266" t="s">
        <v>2180</v>
      </c>
      <c r="M266" t="s">
        <v>2196</v>
      </c>
      <c r="N266" t="s">
        <v>177</v>
      </c>
      <c r="O266" t="s">
        <v>178</v>
      </c>
      <c r="P266" t="s">
        <v>288</v>
      </c>
      <c r="Q266" t="s">
        <v>179</v>
      </c>
      <c r="R266" t="s">
        <v>176</v>
      </c>
      <c r="S266" t="s">
        <v>120</v>
      </c>
      <c r="T266" t="s">
        <v>319</v>
      </c>
      <c r="U266" t="s">
        <v>1241</v>
      </c>
      <c r="V266" t="s">
        <v>2171</v>
      </c>
      <c r="W266" t="s">
        <v>2172</v>
      </c>
      <c r="X266" s="51" t="str">
        <f t="shared" si="8"/>
        <v>3</v>
      </c>
      <c r="Y266" s="51" t="str">
        <f>IF(T266="","",IF(AND(T266&lt;&gt;'Tabelas auxiliares'!$B$236,T266&lt;&gt;'Tabelas auxiliares'!$B$237,T266&lt;&gt;'Tabelas auxiliares'!$C$236,T266&lt;&gt;'Tabelas auxiliares'!$C$237,T266&lt;&gt;'Tabelas auxiliares'!$D$236),"FOLHA DE PESSOAL",IF(X266='Tabelas auxiliares'!$A$237,"CUSTEIO",IF(X266='Tabelas auxiliares'!$A$236,"INVESTIMENTO","ERRO - VERIFICAR"))))</f>
        <v>CUSTEIO</v>
      </c>
      <c r="Z266" s="64">
        <f t="shared" si="9"/>
        <v>2118.4</v>
      </c>
      <c r="AA266" s="44">
        <v>2118.4</v>
      </c>
      <c r="AD266" s="73" t="s">
        <v>214</v>
      </c>
      <c r="AE266" s="73" t="s">
        <v>176</v>
      </c>
      <c r="AF266" s="73" t="s">
        <v>136</v>
      </c>
      <c r="AG266" s="73" t="s">
        <v>227</v>
      </c>
      <c r="AH266" s="73" t="s">
        <v>228</v>
      </c>
      <c r="AI266" s="73" t="s">
        <v>179</v>
      </c>
      <c r="AJ266" s="73" t="s">
        <v>176</v>
      </c>
      <c r="AK266" s="73" t="s">
        <v>120</v>
      </c>
      <c r="AL266" s="73" t="s">
        <v>173</v>
      </c>
      <c r="AM266" s="73" t="s">
        <v>145</v>
      </c>
      <c r="AN266" s="73" t="s">
        <v>773</v>
      </c>
      <c r="AO266" s="73" t="s">
        <v>665</v>
      </c>
    </row>
    <row r="267" spans="1:41" x14ac:dyDescent="0.25">
      <c r="A267" t="s">
        <v>1111</v>
      </c>
      <c r="B267" t="s">
        <v>480</v>
      </c>
      <c r="C267" t="s">
        <v>1112</v>
      </c>
      <c r="D267" t="s">
        <v>59</v>
      </c>
      <c r="E267" t="s">
        <v>117</v>
      </c>
      <c r="F267" s="51" t="str">
        <f>IFERROR(VLOOKUP(D267,'Tabelas auxiliares'!$A$3:$B$61,2,FALSE),"")</f>
        <v>PROEC - REALIZAÇÃO DE EVENTOS * D.U.C</v>
      </c>
      <c r="G267" s="51" t="str">
        <f>IFERROR(VLOOKUP($B267,'Tabelas auxiliares'!$A$65:$C$102,2,FALSE),"")</f>
        <v>Eventos institucionais</v>
      </c>
      <c r="H267" s="51" t="str">
        <f>IFERROR(VLOOKUP($B267,'Tabelas auxiliares'!$A$65:$C$102,3,FALSE),"")</f>
        <v>BUFFET / ESTANDES / AQUISICAO DE PLACAS COMEMORATIVAS E AFINS / SERVIÇOS DE SOM, IMAGEM E PALCO / SERVIÇOS DE LAVANDERIA EVENTOS / SERVIÇOS DE TRADUÇÃO</v>
      </c>
      <c r="I267" t="s">
        <v>1174</v>
      </c>
      <c r="J267" t="s">
        <v>2167</v>
      </c>
      <c r="K267" t="s">
        <v>2198</v>
      </c>
      <c r="L267" t="s">
        <v>2180</v>
      </c>
      <c r="M267" t="s">
        <v>2196</v>
      </c>
      <c r="N267" t="s">
        <v>177</v>
      </c>
      <c r="O267" t="s">
        <v>178</v>
      </c>
      <c r="P267" t="s">
        <v>288</v>
      </c>
      <c r="Q267" t="s">
        <v>179</v>
      </c>
      <c r="R267" t="s">
        <v>176</v>
      </c>
      <c r="S267" t="s">
        <v>120</v>
      </c>
      <c r="T267" t="s">
        <v>319</v>
      </c>
      <c r="U267" t="s">
        <v>1241</v>
      </c>
      <c r="V267" t="s">
        <v>2171</v>
      </c>
      <c r="W267" t="s">
        <v>2172</v>
      </c>
      <c r="X267" s="51" t="str">
        <f t="shared" si="8"/>
        <v>3</v>
      </c>
      <c r="Y267" s="51" t="str">
        <f>IF(T267="","",IF(AND(T267&lt;&gt;'Tabelas auxiliares'!$B$236,T267&lt;&gt;'Tabelas auxiliares'!$B$237,T267&lt;&gt;'Tabelas auxiliares'!$C$236,T267&lt;&gt;'Tabelas auxiliares'!$C$237,T267&lt;&gt;'Tabelas auxiliares'!$D$236),"FOLHA DE PESSOAL",IF(X267='Tabelas auxiliares'!$A$237,"CUSTEIO",IF(X267='Tabelas auxiliares'!$A$236,"INVESTIMENTO","ERRO - VERIFICAR"))))</f>
        <v>CUSTEIO</v>
      </c>
      <c r="Z267" s="64">
        <f t="shared" si="9"/>
        <v>794.4</v>
      </c>
      <c r="AA267" s="44">
        <v>794.4</v>
      </c>
      <c r="AD267" s="73" t="s">
        <v>214</v>
      </c>
      <c r="AE267" s="73" t="s">
        <v>176</v>
      </c>
      <c r="AF267" s="73" t="s">
        <v>136</v>
      </c>
      <c r="AG267" s="73" t="s">
        <v>229</v>
      </c>
      <c r="AH267" s="73" t="s">
        <v>230</v>
      </c>
      <c r="AI267" s="73" t="s">
        <v>179</v>
      </c>
      <c r="AJ267" s="73" t="s">
        <v>176</v>
      </c>
      <c r="AK267" s="73" t="s">
        <v>120</v>
      </c>
      <c r="AL267" s="73" t="s">
        <v>173</v>
      </c>
      <c r="AM267" s="73" t="s">
        <v>150</v>
      </c>
      <c r="AN267" s="73" t="s">
        <v>774</v>
      </c>
      <c r="AO267" s="73" t="s">
        <v>939</v>
      </c>
    </row>
    <row r="268" spans="1:41" x14ac:dyDescent="0.25">
      <c r="A268" t="s">
        <v>1111</v>
      </c>
      <c r="B268" t="s">
        <v>483</v>
      </c>
      <c r="C268" t="s">
        <v>1112</v>
      </c>
      <c r="D268" t="s">
        <v>90</v>
      </c>
      <c r="E268" t="s">
        <v>117</v>
      </c>
      <c r="F268" s="51" t="str">
        <f>IFERROR(VLOOKUP(D268,'Tabelas auxiliares'!$A$3:$B$61,2,FALSE),"")</f>
        <v>SUGEPE-FOLHA - PASEP + AUX. MORADIA</v>
      </c>
      <c r="G268" s="51" t="str">
        <f>IFERROR(VLOOKUP($B268,'Tabelas auxiliares'!$A$65:$C$102,2,FALSE),"")</f>
        <v>Folha de pagamento - Ativos, Previdência, PASEP</v>
      </c>
      <c r="H268" s="51" t="str">
        <f>IFERROR(VLOOKUP($B268,'Tabelas auxiliares'!$A$65:$C$102,3,FALSE),"")</f>
        <v>FOLHA DE PAGAMENTO / CONTRIBUICAO PARA O PSS / SUBSTITUICOES / INSS PATRONAL / PASEP</v>
      </c>
      <c r="I268" t="s">
        <v>2199</v>
      </c>
      <c r="J268" t="s">
        <v>2200</v>
      </c>
      <c r="K268" t="s">
        <v>2201</v>
      </c>
      <c r="L268" t="s">
        <v>207</v>
      </c>
      <c r="M268" t="s">
        <v>199</v>
      </c>
      <c r="N268" t="s">
        <v>135</v>
      </c>
      <c r="O268" t="s">
        <v>178</v>
      </c>
      <c r="P268" t="s">
        <v>208</v>
      </c>
      <c r="Q268" t="s">
        <v>179</v>
      </c>
      <c r="R268" t="s">
        <v>176</v>
      </c>
      <c r="S268" t="s">
        <v>120</v>
      </c>
      <c r="T268" t="s">
        <v>173</v>
      </c>
      <c r="U268" t="s">
        <v>144</v>
      </c>
      <c r="V268" t="s">
        <v>737</v>
      </c>
      <c r="W268" t="s">
        <v>917</v>
      </c>
      <c r="X268" s="51" t="str">
        <f t="shared" si="8"/>
        <v>3</v>
      </c>
      <c r="Y268" s="51" t="str">
        <f>IF(T268="","",IF(AND(T268&lt;&gt;'Tabelas auxiliares'!$B$236,T268&lt;&gt;'Tabelas auxiliares'!$B$237,T268&lt;&gt;'Tabelas auxiliares'!$C$236,T268&lt;&gt;'Tabelas auxiliares'!$C$237,T268&lt;&gt;'Tabelas auxiliares'!$D$236),"FOLHA DE PESSOAL",IF(X268='Tabelas auxiliares'!$A$237,"CUSTEIO",IF(X268='Tabelas auxiliares'!$A$236,"INVESTIMENTO","ERRO - VERIFICAR"))))</f>
        <v>FOLHA DE PESSOAL</v>
      </c>
      <c r="Z268" s="64">
        <f t="shared" si="9"/>
        <v>133853.23000000001</v>
      </c>
      <c r="AC268" s="44">
        <v>133853.23000000001</v>
      </c>
      <c r="AD268" s="73" t="s">
        <v>214</v>
      </c>
      <c r="AE268" s="73" t="s">
        <v>176</v>
      </c>
      <c r="AF268" s="73" t="s">
        <v>136</v>
      </c>
      <c r="AG268" s="73" t="s">
        <v>183</v>
      </c>
      <c r="AH268" s="73" t="s">
        <v>226</v>
      </c>
      <c r="AI268" s="73" t="s">
        <v>179</v>
      </c>
      <c r="AJ268" s="73" t="s">
        <v>176</v>
      </c>
      <c r="AK268" s="73" t="s">
        <v>120</v>
      </c>
      <c r="AL268" s="73" t="s">
        <v>173</v>
      </c>
      <c r="AM268" s="73" t="s">
        <v>148</v>
      </c>
      <c r="AN268" s="73" t="s">
        <v>775</v>
      </c>
      <c r="AO268" s="73" t="s">
        <v>666</v>
      </c>
    </row>
    <row r="269" spans="1:41" x14ac:dyDescent="0.25">
      <c r="A269" t="s">
        <v>1111</v>
      </c>
      <c r="B269" t="s">
        <v>483</v>
      </c>
      <c r="C269" t="s">
        <v>1112</v>
      </c>
      <c r="D269" t="s">
        <v>90</v>
      </c>
      <c r="E269" t="s">
        <v>117</v>
      </c>
      <c r="F269" s="51" t="str">
        <f>IFERROR(VLOOKUP(D269,'Tabelas auxiliares'!$A$3:$B$61,2,FALSE),"")</f>
        <v>SUGEPE-FOLHA - PASEP + AUX. MORADIA</v>
      </c>
      <c r="G269" s="51" t="str">
        <f>IFERROR(VLOOKUP($B269,'Tabelas auxiliares'!$A$65:$C$102,2,FALSE),"")</f>
        <v>Folha de pagamento - Ativos, Previdência, PASEP</v>
      </c>
      <c r="H269" s="51" t="str">
        <f>IFERROR(VLOOKUP($B269,'Tabelas auxiliares'!$A$65:$C$102,3,FALSE),"")</f>
        <v>FOLHA DE PAGAMENTO / CONTRIBUICAO PARA O PSS / SUBSTITUICOES / INSS PATRONAL / PASEP</v>
      </c>
      <c r="I269" t="s">
        <v>2199</v>
      </c>
      <c r="J269" t="s">
        <v>2200</v>
      </c>
      <c r="K269" t="s">
        <v>2201</v>
      </c>
      <c r="L269" t="s">
        <v>207</v>
      </c>
      <c r="M269" t="s">
        <v>199</v>
      </c>
      <c r="N269" t="s">
        <v>135</v>
      </c>
      <c r="O269" t="s">
        <v>178</v>
      </c>
      <c r="P269" t="s">
        <v>208</v>
      </c>
      <c r="Q269" t="s">
        <v>179</v>
      </c>
      <c r="R269" t="s">
        <v>176</v>
      </c>
      <c r="S269" t="s">
        <v>120</v>
      </c>
      <c r="T269" t="s">
        <v>173</v>
      </c>
      <c r="U269" t="s">
        <v>144</v>
      </c>
      <c r="V269" t="s">
        <v>738</v>
      </c>
      <c r="W269" t="s">
        <v>918</v>
      </c>
      <c r="X269" s="51" t="str">
        <f t="shared" si="8"/>
        <v>3</v>
      </c>
      <c r="Y269" s="51" t="str">
        <f>IF(T269="","",IF(AND(T269&lt;&gt;'Tabelas auxiliares'!$B$236,T269&lt;&gt;'Tabelas auxiliares'!$B$237,T269&lt;&gt;'Tabelas auxiliares'!$C$236,T269&lt;&gt;'Tabelas auxiliares'!$C$237,T269&lt;&gt;'Tabelas auxiliares'!$D$236),"FOLHA DE PESSOAL",IF(X269='Tabelas auxiliares'!$A$237,"CUSTEIO",IF(X269='Tabelas auxiliares'!$A$236,"INVESTIMENTO","ERRO - VERIFICAR"))))</f>
        <v>FOLHA DE PESSOAL</v>
      </c>
      <c r="Z269" s="64">
        <f t="shared" si="9"/>
        <v>6692.66</v>
      </c>
      <c r="AC269" s="44">
        <v>6692.66</v>
      </c>
      <c r="AD269" s="73" t="s">
        <v>214</v>
      </c>
      <c r="AE269" s="73" t="s">
        <v>176</v>
      </c>
      <c r="AF269" s="73" t="s">
        <v>136</v>
      </c>
      <c r="AG269" s="73" t="s">
        <v>224</v>
      </c>
      <c r="AH269" s="73" t="s">
        <v>225</v>
      </c>
      <c r="AI269" s="73" t="s">
        <v>179</v>
      </c>
      <c r="AJ269" s="73" t="s">
        <v>176</v>
      </c>
      <c r="AK269" s="73" t="s">
        <v>120</v>
      </c>
      <c r="AL269" s="73" t="s">
        <v>173</v>
      </c>
      <c r="AM269" s="73" t="s">
        <v>146</v>
      </c>
      <c r="AN269" s="73" t="s">
        <v>776</v>
      </c>
      <c r="AO269" s="73" t="s">
        <v>667</v>
      </c>
    </row>
    <row r="270" spans="1:41" x14ac:dyDescent="0.25">
      <c r="A270" t="s">
        <v>1111</v>
      </c>
      <c r="B270" t="s">
        <v>483</v>
      </c>
      <c r="C270" t="s">
        <v>1112</v>
      </c>
      <c r="D270" t="s">
        <v>90</v>
      </c>
      <c r="E270" t="s">
        <v>117</v>
      </c>
      <c r="F270" s="51" t="str">
        <f>IFERROR(VLOOKUP(D270,'Tabelas auxiliares'!$A$3:$B$61,2,FALSE),"")</f>
        <v>SUGEPE-FOLHA - PASEP + AUX. MORADIA</v>
      </c>
      <c r="G270" s="51" t="str">
        <f>IFERROR(VLOOKUP($B270,'Tabelas auxiliares'!$A$65:$C$102,2,FALSE),"")</f>
        <v>Folha de pagamento - Ativos, Previdência, PASEP</v>
      </c>
      <c r="H270" s="51" t="str">
        <f>IFERROR(VLOOKUP($B270,'Tabelas auxiliares'!$A$65:$C$102,3,FALSE),"")</f>
        <v>FOLHA DE PAGAMENTO / CONTRIBUICAO PARA O PSS / SUBSTITUICOES / INSS PATRONAL / PASEP</v>
      </c>
      <c r="I270" t="s">
        <v>1551</v>
      </c>
      <c r="J270" t="s">
        <v>2202</v>
      </c>
      <c r="K270" t="s">
        <v>2203</v>
      </c>
      <c r="L270" t="s">
        <v>209</v>
      </c>
      <c r="M270" t="s">
        <v>210</v>
      </c>
      <c r="N270" t="s">
        <v>138</v>
      </c>
      <c r="O270" t="s">
        <v>183</v>
      </c>
      <c r="P270" t="s">
        <v>211</v>
      </c>
      <c r="Q270" t="s">
        <v>179</v>
      </c>
      <c r="R270" t="s">
        <v>176</v>
      </c>
      <c r="S270" t="s">
        <v>120</v>
      </c>
      <c r="T270" t="s">
        <v>173</v>
      </c>
      <c r="U270" t="s">
        <v>149</v>
      </c>
      <c r="V270" t="s">
        <v>739</v>
      </c>
      <c r="W270" t="s">
        <v>646</v>
      </c>
      <c r="X270" s="51" t="str">
        <f t="shared" si="8"/>
        <v>3</v>
      </c>
      <c r="Y270" s="51" t="str">
        <f>IF(T270="","",IF(AND(T270&lt;&gt;'Tabelas auxiliares'!$B$236,T270&lt;&gt;'Tabelas auxiliares'!$B$237,T270&lt;&gt;'Tabelas auxiliares'!$C$236,T270&lt;&gt;'Tabelas auxiliares'!$C$237,T270&lt;&gt;'Tabelas auxiliares'!$D$236),"FOLHA DE PESSOAL",IF(X270='Tabelas auxiliares'!$A$237,"CUSTEIO",IF(X270='Tabelas auxiliares'!$A$236,"INVESTIMENTO","ERRO - VERIFICAR"))))</f>
        <v>FOLHA DE PESSOAL</v>
      </c>
      <c r="Z270" s="64">
        <f t="shared" si="9"/>
        <v>1343.99</v>
      </c>
      <c r="AC270" s="44">
        <v>1343.99</v>
      </c>
      <c r="AD270" s="73" t="s">
        <v>214</v>
      </c>
      <c r="AE270" s="73" t="s">
        <v>176</v>
      </c>
      <c r="AF270" s="73" t="s">
        <v>136</v>
      </c>
      <c r="AG270" s="73" t="s">
        <v>227</v>
      </c>
      <c r="AH270" s="73" t="s">
        <v>228</v>
      </c>
      <c r="AI270" s="73" t="s">
        <v>179</v>
      </c>
      <c r="AJ270" s="73" t="s">
        <v>176</v>
      </c>
      <c r="AK270" s="73" t="s">
        <v>120</v>
      </c>
      <c r="AL270" s="73" t="s">
        <v>173</v>
      </c>
      <c r="AM270" s="73" t="s">
        <v>145</v>
      </c>
      <c r="AN270" s="73" t="s">
        <v>777</v>
      </c>
      <c r="AO270" s="73" t="s">
        <v>668</v>
      </c>
    </row>
    <row r="271" spans="1:41" x14ac:dyDescent="0.25">
      <c r="A271" t="s">
        <v>1111</v>
      </c>
      <c r="B271" t="s">
        <v>483</v>
      </c>
      <c r="C271" t="s">
        <v>1112</v>
      </c>
      <c r="D271" t="s">
        <v>90</v>
      </c>
      <c r="E271" t="s">
        <v>117</v>
      </c>
      <c r="F271" s="51" t="str">
        <f>IFERROR(VLOOKUP(D271,'Tabelas auxiliares'!$A$3:$B$61,2,FALSE),"")</f>
        <v>SUGEPE-FOLHA - PASEP + AUX. MORADIA</v>
      </c>
      <c r="G271" s="51" t="str">
        <f>IFERROR(VLOOKUP($B271,'Tabelas auxiliares'!$A$65:$C$102,2,FALSE),"")</f>
        <v>Folha de pagamento - Ativos, Previdência, PASEP</v>
      </c>
      <c r="H271" s="51" t="str">
        <f>IFERROR(VLOOKUP($B271,'Tabelas auxiliares'!$A$65:$C$102,3,FALSE),"")</f>
        <v>FOLHA DE PAGAMENTO / CONTRIBUICAO PARA O PSS / SUBSTITUICOES / INSS PATRONAL / PASEP</v>
      </c>
      <c r="I271" t="s">
        <v>1910</v>
      </c>
      <c r="J271" t="s">
        <v>1338</v>
      </c>
      <c r="K271" t="s">
        <v>2204</v>
      </c>
      <c r="L271" t="s">
        <v>212</v>
      </c>
      <c r="M271" t="s">
        <v>190</v>
      </c>
      <c r="N271" t="s">
        <v>134</v>
      </c>
      <c r="O271" t="s">
        <v>178</v>
      </c>
      <c r="P271" t="s">
        <v>213</v>
      </c>
      <c r="Q271" t="s">
        <v>179</v>
      </c>
      <c r="R271" t="s">
        <v>176</v>
      </c>
      <c r="S271" t="s">
        <v>120</v>
      </c>
      <c r="T271" t="s">
        <v>172</v>
      </c>
      <c r="U271" t="s">
        <v>122</v>
      </c>
      <c r="V271" t="s">
        <v>740</v>
      </c>
      <c r="W271" t="s">
        <v>647</v>
      </c>
      <c r="X271" s="51" t="str">
        <f t="shared" si="8"/>
        <v>3</v>
      </c>
      <c r="Y271" s="51" t="str">
        <f>IF(T271="","",IF(AND(T271&lt;&gt;'Tabelas auxiliares'!$B$236,T271&lt;&gt;'Tabelas auxiliares'!$B$237,T271&lt;&gt;'Tabelas auxiliares'!$C$236,T271&lt;&gt;'Tabelas auxiliares'!$C$237,T271&lt;&gt;'Tabelas auxiliares'!$D$236),"FOLHA DE PESSOAL",IF(X271='Tabelas auxiliares'!$A$237,"CUSTEIO",IF(X271='Tabelas auxiliares'!$A$236,"INVESTIMENTO","ERRO - VERIFICAR"))))</f>
        <v>FOLHA DE PESSOAL</v>
      </c>
      <c r="Z271" s="64">
        <f t="shared" si="9"/>
        <v>6596.68</v>
      </c>
      <c r="AC271" s="44">
        <v>6596.68</v>
      </c>
      <c r="AD271" s="73" t="s">
        <v>214</v>
      </c>
      <c r="AE271" s="73" t="s">
        <v>176</v>
      </c>
      <c r="AF271" s="73" t="s">
        <v>138</v>
      </c>
      <c r="AG271" s="73" t="s">
        <v>183</v>
      </c>
      <c r="AH271" s="73" t="s">
        <v>211</v>
      </c>
      <c r="AI271" s="73" t="s">
        <v>179</v>
      </c>
      <c r="AJ271" s="73" t="s">
        <v>176</v>
      </c>
      <c r="AK271" s="73" t="s">
        <v>120</v>
      </c>
      <c r="AL271" s="73" t="s">
        <v>173</v>
      </c>
      <c r="AM271" s="73" t="s">
        <v>149</v>
      </c>
      <c r="AN271" s="73" t="s">
        <v>739</v>
      </c>
      <c r="AO271" s="73" t="s">
        <v>646</v>
      </c>
    </row>
    <row r="272" spans="1:41" x14ac:dyDescent="0.25">
      <c r="A272" t="s">
        <v>1111</v>
      </c>
      <c r="B272" t="s">
        <v>483</v>
      </c>
      <c r="C272" t="s">
        <v>1112</v>
      </c>
      <c r="D272" t="s">
        <v>90</v>
      </c>
      <c r="E272" t="s">
        <v>117</v>
      </c>
      <c r="F272" s="51" t="str">
        <f>IFERROR(VLOOKUP(D272,'Tabelas auxiliares'!$A$3:$B$61,2,FALSE),"")</f>
        <v>SUGEPE-FOLHA - PASEP + AUX. MORADIA</v>
      </c>
      <c r="G272" s="51" t="str">
        <f>IFERROR(VLOOKUP($B272,'Tabelas auxiliares'!$A$65:$C$102,2,FALSE),"")</f>
        <v>Folha de pagamento - Ativos, Previdência, PASEP</v>
      </c>
      <c r="H272" s="51" t="str">
        <f>IFERROR(VLOOKUP($B272,'Tabelas auxiliares'!$A$65:$C$102,3,FALSE),"")</f>
        <v>FOLHA DE PAGAMENTO / CONTRIBUICAO PARA O PSS / SUBSTITUICOES / INSS PATRONAL / PASEP</v>
      </c>
      <c r="I272" t="s">
        <v>2205</v>
      </c>
      <c r="J272" t="s">
        <v>2206</v>
      </c>
      <c r="K272" t="s">
        <v>2207</v>
      </c>
      <c r="L272" t="s">
        <v>214</v>
      </c>
      <c r="M272" t="s">
        <v>176</v>
      </c>
      <c r="N272" t="s">
        <v>133</v>
      </c>
      <c r="O272" t="s">
        <v>178</v>
      </c>
      <c r="P272" t="s">
        <v>215</v>
      </c>
      <c r="Q272" t="s">
        <v>179</v>
      </c>
      <c r="R272" t="s">
        <v>176</v>
      </c>
      <c r="S272" t="s">
        <v>216</v>
      </c>
      <c r="T272" t="s">
        <v>173</v>
      </c>
      <c r="U272" t="s">
        <v>143</v>
      </c>
      <c r="V272" t="s">
        <v>741</v>
      </c>
      <c r="W272" t="s">
        <v>919</v>
      </c>
      <c r="X272" s="51" t="str">
        <f t="shared" si="8"/>
        <v>3</v>
      </c>
      <c r="Y272" s="51" t="str">
        <f>IF(T272="","",IF(AND(T272&lt;&gt;'Tabelas auxiliares'!$B$236,T272&lt;&gt;'Tabelas auxiliares'!$B$237,T272&lt;&gt;'Tabelas auxiliares'!$C$236,T272&lt;&gt;'Tabelas auxiliares'!$C$237,T272&lt;&gt;'Tabelas auxiliares'!$D$236),"FOLHA DE PESSOAL",IF(X272='Tabelas auxiliares'!$A$237,"CUSTEIO",IF(X272='Tabelas auxiliares'!$A$236,"INVESTIMENTO","ERRO - VERIFICAR"))))</f>
        <v>FOLHA DE PESSOAL</v>
      </c>
      <c r="Z272" s="64">
        <f t="shared" si="9"/>
        <v>361002.13</v>
      </c>
      <c r="AC272" s="44">
        <v>361002.13</v>
      </c>
      <c r="AD272" s="73" t="s">
        <v>231</v>
      </c>
      <c r="AE272" s="73" t="s">
        <v>210</v>
      </c>
      <c r="AF272" s="73" t="s">
        <v>138</v>
      </c>
      <c r="AG272" s="73" t="s">
        <v>183</v>
      </c>
      <c r="AH272" s="73" t="s">
        <v>211</v>
      </c>
      <c r="AI272" s="73" t="s">
        <v>179</v>
      </c>
      <c r="AJ272" s="73" t="s">
        <v>176</v>
      </c>
      <c r="AK272" s="73" t="s">
        <v>120</v>
      </c>
      <c r="AL272" s="73" t="s">
        <v>173</v>
      </c>
      <c r="AM272" s="73" t="s">
        <v>149</v>
      </c>
      <c r="AN272" s="73" t="s">
        <v>739</v>
      </c>
      <c r="AO272" s="73" t="s">
        <v>646</v>
      </c>
    </row>
    <row r="273" spans="1:41" x14ac:dyDescent="0.25">
      <c r="A273" t="s">
        <v>1111</v>
      </c>
      <c r="B273" t="s">
        <v>483</v>
      </c>
      <c r="C273" t="s">
        <v>1112</v>
      </c>
      <c r="D273" t="s">
        <v>90</v>
      </c>
      <c r="E273" t="s">
        <v>117</v>
      </c>
      <c r="F273" s="51" t="str">
        <f>IFERROR(VLOOKUP(D273,'Tabelas auxiliares'!$A$3:$B$61,2,FALSE),"")</f>
        <v>SUGEPE-FOLHA - PASEP + AUX. MORADIA</v>
      </c>
      <c r="G273" s="51" t="str">
        <f>IFERROR(VLOOKUP($B273,'Tabelas auxiliares'!$A$65:$C$102,2,FALSE),"")</f>
        <v>Folha de pagamento - Ativos, Previdência, PASEP</v>
      </c>
      <c r="H273" s="51" t="str">
        <f>IFERROR(VLOOKUP($B273,'Tabelas auxiliares'!$A$65:$C$102,3,FALSE),"")</f>
        <v>FOLHA DE PAGAMENTO / CONTRIBUICAO PARA O PSS / SUBSTITUICOES / INSS PATRONAL / PASEP</v>
      </c>
      <c r="I273" t="s">
        <v>2205</v>
      </c>
      <c r="J273" t="s">
        <v>2206</v>
      </c>
      <c r="K273" t="s">
        <v>2207</v>
      </c>
      <c r="L273" t="s">
        <v>214</v>
      </c>
      <c r="M273" t="s">
        <v>176</v>
      </c>
      <c r="N273" t="s">
        <v>133</v>
      </c>
      <c r="O273" t="s">
        <v>178</v>
      </c>
      <c r="P273" t="s">
        <v>215</v>
      </c>
      <c r="Q273" t="s">
        <v>179</v>
      </c>
      <c r="R273" t="s">
        <v>176</v>
      </c>
      <c r="S273" t="s">
        <v>216</v>
      </c>
      <c r="T273" t="s">
        <v>173</v>
      </c>
      <c r="U273" t="s">
        <v>143</v>
      </c>
      <c r="V273" t="s">
        <v>742</v>
      </c>
      <c r="W273" t="s">
        <v>920</v>
      </c>
      <c r="X273" s="51" t="str">
        <f t="shared" si="8"/>
        <v>3</v>
      </c>
      <c r="Y273" s="51" t="str">
        <f>IF(T273="","",IF(AND(T273&lt;&gt;'Tabelas auxiliares'!$B$236,T273&lt;&gt;'Tabelas auxiliares'!$B$237,T273&lt;&gt;'Tabelas auxiliares'!$C$236,T273&lt;&gt;'Tabelas auxiliares'!$C$237,T273&lt;&gt;'Tabelas auxiliares'!$D$236),"FOLHA DE PESSOAL",IF(X273='Tabelas auxiliares'!$A$237,"CUSTEIO",IF(X273='Tabelas auxiliares'!$A$236,"INVESTIMENTO","ERRO - VERIFICAR"))))</f>
        <v>FOLHA DE PESSOAL</v>
      </c>
      <c r="Z273" s="64">
        <f t="shared" si="9"/>
        <v>7463.45</v>
      </c>
      <c r="AC273" s="44">
        <v>7463.45</v>
      </c>
      <c r="AD273" s="73" t="s">
        <v>223</v>
      </c>
      <c r="AE273" s="73" t="s">
        <v>176</v>
      </c>
      <c r="AF273" s="73" t="s">
        <v>136</v>
      </c>
      <c r="AG273" s="73" t="s">
        <v>224</v>
      </c>
      <c r="AH273" s="73" t="s">
        <v>225</v>
      </c>
      <c r="AI273" s="73" t="s">
        <v>179</v>
      </c>
      <c r="AJ273" s="73" t="s">
        <v>176</v>
      </c>
      <c r="AK273" s="73" t="s">
        <v>120</v>
      </c>
      <c r="AL273" s="73" t="s">
        <v>173</v>
      </c>
      <c r="AM273" s="73" t="s">
        <v>146</v>
      </c>
      <c r="AN273" s="73" t="s">
        <v>771</v>
      </c>
      <c r="AO273" s="73" t="s">
        <v>663</v>
      </c>
    </row>
    <row r="274" spans="1:41" x14ac:dyDescent="0.25">
      <c r="A274" t="s">
        <v>1111</v>
      </c>
      <c r="B274" t="s">
        <v>483</v>
      </c>
      <c r="C274" t="s">
        <v>1112</v>
      </c>
      <c r="D274" t="s">
        <v>90</v>
      </c>
      <c r="E274" t="s">
        <v>117</v>
      </c>
      <c r="F274" s="51" t="str">
        <f>IFERROR(VLOOKUP(D274,'Tabelas auxiliares'!$A$3:$B$61,2,FALSE),"")</f>
        <v>SUGEPE-FOLHA - PASEP + AUX. MORADIA</v>
      </c>
      <c r="G274" s="51" t="str">
        <f>IFERROR(VLOOKUP($B274,'Tabelas auxiliares'!$A$65:$C$102,2,FALSE),"")</f>
        <v>Folha de pagamento - Ativos, Previdência, PASEP</v>
      </c>
      <c r="H274" s="51" t="str">
        <f>IFERROR(VLOOKUP($B274,'Tabelas auxiliares'!$A$65:$C$102,3,FALSE),"")</f>
        <v>FOLHA DE PAGAMENTO / CONTRIBUICAO PARA O PSS / SUBSTITUICOES / INSS PATRONAL / PASEP</v>
      </c>
      <c r="I274" t="s">
        <v>2205</v>
      </c>
      <c r="J274" t="s">
        <v>2206</v>
      </c>
      <c r="K274" t="s">
        <v>2207</v>
      </c>
      <c r="L274" t="s">
        <v>214</v>
      </c>
      <c r="M274" t="s">
        <v>176</v>
      </c>
      <c r="N274" t="s">
        <v>133</v>
      </c>
      <c r="O274" t="s">
        <v>178</v>
      </c>
      <c r="P274" t="s">
        <v>215</v>
      </c>
      <c r="Q274" t="s">
        <v>179</v>
      </c>
      <c r="R274" t="s">
        <v>176</v>
      </c>
      <c r="S274" t="s">
        <v>216</v>
      </c>
      <c r="T274" t="s">
        <v>173</v>
      </c>
      <c r="U274" t="s">
        <v>143</v>
      </c>
      <c r="V274" t="s">
        <v>743</v>
      </c>
      <c r="W274" t="s">
        <v>921</v>
      </c>
      <c r="X274" s="51" t="str">
        <f t="shared" si="8"/>
        <v>3</v>
      </c>
      <c r="Y274" s="51" t="str">
        <f>IF(T274="","",IF(AND(T274&lt;&gt;'Tabelas auxiliares'!$B$236,T274&lt;&gt;'Tabelas auxiliares'!$B$237,T274&lt;&gt;'Tabelas auxiliares'!$C$236,T274&lt;&gt;'Tabelas auxiliares'!$C$237,T274&lt;&gt;'Tabelas auxiliares'!$D$236),"FOLHA DE PESSOAL",IF(X274='Tabelas auxiliares'!$A$237,"CUSTEIO",IF(X274='Tabelas auxiliares'!$A$236,"INVESTIMENTO","ERRO - VERIFICAR"))))</f>
        <v>FOLHA DE PESSOAL</v>
      </c>
      <c r="Z274" s="64">
        <f t="shared" si="9"/>
        <v>252.37</v>
      </c>
      <c r="AC274" s="44">
        <v>252.37</v>
      </c>
      <c r="AD274" s="73" t="s">
        <v>223</v>
      </c>
      <c r="AE274" s="73" t="s">
        <v>176</v>
      </c>
      <c r="AF274" s="73" t="s">
        <v>136</v>
      </c>
      <c r="AG274" s="73" t="s">
        <v>183</v>
      </c>
      <c r="AH274" s="73" t="s">
        <v>226</v>
      </c>
      <c r="AI274" s="73" t="s">
        <v>179</v>
      </c>
      <c r="AJ274" s="73" t="s">
        <v>176</v>
      </c>
      <c r="AK274" s="73" t="s">
        <v>120</v>
      </c>
      <c r="AL274" s="73" t="s">
        <v>173</v>
      </c>
      <c r="AM274" s="73" t="s">
        <v>148</v>
      </c>
      <c r="AN274" s="73" t="s">
        <v>772</v>
      </c>
      <c r="AO274" s="73" t="s">
        <v>664</v>
      </c>
    </row>
    <row r="275" spans="1:41" x14ac:dyDescent="0.25">
      <c r="A275" t="s">
        <v>1111</v>
      </c>
      <c r="B275" t="s">
        <v>483</v>
      </c>
      <c r="C275" t="s">
        <v>1112</v>
      </c>
      <c r="D275" t="s">
        <v>90</v>
      </c>
      <c r="E275" t="s">
        <v>117</v>
      </c>
      <c r="F275" s="51" t="str">
        <f>IFERROR(VLOOKUP(D275,'Tabelas auxiliares'!$A$3:$B$61,2,FALSE),"")</f>
        <v>SUGEPE-FOLHA - PASEP + AUX. MORADIA</v>
      </c>
      <c r="G275" s="51" t="str">
        <f>IFERROR(VLOOKUP($B275,'Tabelas auxiliares'!$A$65:$C$102,2,FALSE),"")</f>
        <v>Folha de pagamento - Ativos, Previdência, PASEP</v>
      </c>
      <c r="H275" s="51" t="str">
        <f>IFERROR(VLOOKUP($B275,'Tabelas auxiliares'!$A$65:$C$102,3,FALSE),"")</f>
        <v>FOLHA DE PAGAMENTO / CONTRIBUICAO PARA O PSS / SUBSTITUICOES / INSS PATRONAL / PASEP</v>
      </c>
      <c r="I275" t="s">
        <v>2205</v>
      </c>
      <c r="J275" t="s">
        <v>2206</v>
      </c>
      <c r="K275" t="s">
        <v>2208</v>
      </c>
      <c r="L275" t="s">
        <v>214</v>
      </c>
      <c r="M275" t="s">
        <v>176</v>
      </c>
      <c r="N275" t="s">
        <v>133</v>
      </c>
      <c r="O275" t="s">
        <v>178</v>
      </c>
      <c r="P275" t="s">
        <v>215</v>
      </c>
      <c r="Q275" t="s">
        <v>179</v>
      </c>
      <c r="R275" t="s">
        <v>176</v>
      </c>
      <c r="S275" t="s">
        <v>216</v>
      </c>
      <c r="T275" t="s">
        <v>173</v>
      </c>
      <c r="U275" t="s">
        <v>143</v>
      </c>
      <c r="V275" t="s">
        <v>744</v>
      </c>
      <c r="W275" t="s">
        <v>648</v>
      </c>
      <c r="X275" s="51" t="str">
        <f t="shared" si="8"/>
        <v>3</v>
      </c>
      <c r="Y275" s="51" t="str">
        <f>IF(T275="","",IF(AND(T275&lt;&gt;'Tabelas auxiliares'!$B$236,T275&lt;&gt;'Tabelas auxiliares'!$B$237,T275&lt;&gt;'Tabelas auxiliares'!$C$236,T275&lt;&gt;'Tabelas auxiliares'!$C$237,T275&lt;&gt;'Tabelas auxiliares'!$D$236),"FOLHA DE PESSOAL",IF(X275='Tabelas auxiliares'!$A$237,"CUSTEIO",IF(X275='Tabelas auxiliares'!$A$236,"INVESTIMENTO","ERRO - VERIFICAR"))))</f>
        <v>FOLHA DE PESSOAL</v>
      </c>
      <c r="Z275" s="64">
        <f t="shared" si="9"/>
        <v>68277.119999999995</v>
      </c>
      <c r="AC275" s="44">
        <v>68277.119999999995</v>
      </c>
      <c r="AD275" s="73" t="s">
        <v>223</v>
      </c>
      <c r="AE275" s="73" t="s">
        <v>176</v>
      </c>
      <c r="AF275" s="73" t="s">
        <v>136</v>
      </c>
      <c r="AG275" s="73" t="s">
        <v>227</v>
      </c>
      <c r="AH275" s="73" t="s">
        <v>228</v>
      </c>
      <c r="AI275" s="73" t="s">
        <v>179</v>
      </c>
      <c r="AJ275" s="73" t="s">
        <v>176</v>
      </c>
      <c r="AK275" s="73" t="s">
        <v>120</v>
      </c>
      <c r="AL275" s="73" t="s">
        <v>173</v>
      </c>
      <c r="AM275" s="73" t="s">
        <v>145</v>
      </c>
      <c r="AN275" s="73" t="s">
        <v>773</v>
      </c>
      <c r="AO275" s="73" t="s">
        <v>665</v>
      </c>
    </row>
    <row r="276" spans="1:41" x14ac:dyDescent="0.25">
      <c r="A276" t="s">
        <v>1111</v>
      </c>
      <c r="B276" t="s">
        <v>483</v>
      </c>
      <c r="C276" t="s">
        <v>1112</v>
      </c>
      <c r="D276" t="s">
        <v>90</v>
      </c>
      <c r="E276" t="s">
        <v>117</v>
      </c>
      <c r="F276" s="51" t="str">
        <f>IFERROR(VLOOKUP(D276,'Tabelas auxiliares'!$A$3:$B$61,2,FALSE),"")</f>
        <v>SUGEPE-FOLHA - PASEP + AUX. MORADIA</v>
      </c>
      <c r="G276" s="51" t="str">
        <f>IFERROR(VLOOKUP($B276,'Tabelas auxiliares'!$A$65:$C$102,2,FALSE),"")</f>
        <v>Folha de pagamento - Ativos, Previdência, PASEP</v>
      </c>
      <c r="H276" s="51" t="str">
        <f>IFERROR(VLOOKUP($B276,'Tabelas auxiliares'!$A$65:$C$102,3,FALSE),"")</f>
        <v>FOLHA DE PAGAMENTO / CONTRIBUICAO PARA O PSS / SUBSTITUICOES / INSS PATRONAL / PASEP</v>
      </c>
      <c r="I276" t="s">
        <v>2205</v>
      </c>
      <c r="J276" t="s">
        <v>2206</v>
      </c>
      <c r="K276" t="s">
        <v>2209</v>
      </c>
      <c r="L276" t="s">
        <v>214</v>
      </c>
      <c r="M276" t="s">
        <v>176</v>
      </c>
      <c r="N276" t="s">
        <v>135</v>
      </c>
      <c r="O276" t="s">
        <v>178</v>
      </c>
      <c r="P276" t="s">
        <v>208</v>
      </c>
      <c r="Q276" t="s">
        <v>179</v>
      </c>
      <c r="R276" t="s">
        <v>176</v>
      </c>
      <c r="S276" t="s">
        <v>120</v>
      </c>
      <c r="T276" t="s">
        <v>173</v>
      </c>
      <c r="U276" t="s">
        <v>144</v>
      </c>
      <c r="V276" t="s">
        <v>745</v>
      </c>
      <c r="W276" t="s">
        <v>649</v>
      </c>
      <c r="X276" s="51" t="str">
        <f t="shared" si="8"/>
        <v>3</v>
      </c>
      <c r="Y276" s="51" t="str">
        <f>IF(T276="","",IF(AND(T276&lt;&gt;'Tabelas auxiliares'!$B$236,T276&lt;&gt;'Tabelas auxiliares'!$B$237,T276&lt;&gt;'Tabelas auxiliares'!$C$236,T276&lt;&gt;'Tabelas auxiliares'!$C$237,T276&lt;&gt;'Tabelas auxiliares'!$D$236),"FOLHA DE PESSOAL",IF(X276='Tabelas auxiliares'!$A$237,"CUSTEIO",IF(X276='Tabelas auxiliares'!$A$236,"INVESTIMENTO","ERRO - VERIFICAR"))))</f>
        <v>FOLHA DE PESSOAL</v>
      </c>
      <c r="Z276" s="64">
        <f t="shared" si="9"/>
        <v>681538.9</v>
      </c>
      <c r="AA276" s="44">
        <v>27015.97</v>
      </c>
      <c r="AC276" s="44">
        <v>654522.93000000005</v>
      </c>
      <c r="AD276" s="73" t="s">
        <v>223</v>
      </c>
      <c r="AE276" s="73" t="s">
        <v>176</v>
      </c>
      <c r="AF276" s="73" t="s">
        <v>136</v>
      </c>
      <c r="AG276" s="73" t="s">
        <v>229</v>
      </c>
      <c r="AH276" s="73" t="s">
        <v>230</v>
      </c>
      <c r="AI276" s="73" t="s">
        <v>179</v>
      </c>
      <c r="AJ276" s="73" t="s">
        <v>176</v>
      </c>
      <c r="AK276" s="73" t="s">
        <v>120</v>
      </c>
      <c r="AL276" s="73" t="s">
        <v>173</v>
      </c>
      <c r="AM276" s="73" t="s">
        <v>150</v>
      </c>
      <c r="AN276" s="73" t="s">
        <v>774</v>
      </c>
      <c r="AO276" s="73" t="s">
        <v>939</v>
      </c>
    </row>
    <row r="277" spans="1:41" x14ac:dyDescent="0.25">
      <c r="A277" t="s">
        <v>1111</v>
      </c>
      <c r="B277" t="s">
        <v>483</v>
      </c>
      <c r="C277" t="s">
        <v>1112</v>
      </c>
      <c r="D277" t="s">
        <v>90</v>
      </c>
      <c r="E277" t="s">
        <v>117</v>
      </c>
      <c r="F277" s="51" t="str">
        <f>IFERROR(VLOOKUP(D277,'Tabelas auxiliares'!$A$3:$B$61,2,FALSE),"")</f>
        <v>SUGEPE-FOLHA - PASEP + AUX. MORADIA</v>
      </c>
      <c r="G277" s="51" t="str">
        <f>IFERROR(VLOOKUP($B277,'Tabelas auxiliares'!$A$65:$C$102,2,FALSE),"")</f>
        <v>Folha de pagamento - Ativos, Previdência, PASEP</v>
      </c>
      <c r="H277" s="51" t="str">
        <f>IFERROR(VLOOKUP($B277,'Tabelas auxiliares'!$A$65:$C$102,3,FALSE),"")</f>
        <v>FOLHA DE PAGAMENTO / CONTRIBUICAO PARA O PSS / SUBSTITUICOES / INSS PATRONAL / PASEP</v>
      </c>
      <c r="I277" t="s">
        <v>2205</v>
      </c>
      <c r="J277" t="s">
        <v>2206</v>
      </c>
      <c r="K277" t="s">
        <v>2209</v>
      </c>
      <c r="L277" t="s">
        <v>214</v>
      </c>
      <c r="M277" t="s">
        <v>176</v>
      </c>
      <c r="N277" t="s">
        <v>135</v>
      </c>
      <c r="O277" t="s">
        <v>178</v>
      </c>
      <c r="P277" t="s">
        <v>208</v>
      </c>
      <c r="Q277" t="s">
        <v>179</v>
      </c>
      <c r="R277" t="s">
        <v>176</v>
      </c>
      <c r="S277" t="s">
        <v>120</v>
      </c>
      <c r="T277" t="s">
        <v>173</v>
      </c>
      <c r="U277" t="s">
        <v>144</v>
      </c>
      <c r="V277" t="s">
        <v>746</v>
      </c>
      <c r="W277" t="s">
        <v>922</v>
      </c>
      <c r="X277" s="51" t="str">
        <f t="shared" si="8"/>
        <v>3</v>
      </c>
      <c r="Y277" s="51" t="str">
        <f>IF(T277="","",IF(AND(T277&lt;&gt;'Tabelas auxiliares'!$B$236,T277&lt;&gt;'Tabelas auxiliares'!$B$237,T277&lt;&gt;'Tabelas auxiliares'!$C$236,T277&lt;&gt;'Tabelas auxiliares'!$C$237,T277&lt;&gt;'Tabelas auxiliares'!$D$236),"FOLHA DE PESSOAL",IF(X277='Tabelas auxiliares'!$A$237,"CUSTEIO",IF(X277='Tabelas auxiliares'!$A$236,"INVESTIMENTO","ERRO - VERIFICAR"))))</f>
        <v>FOLHA DE PESSOAL</v>
      </c>
      <c r="Z277" s="64">
        <f t="shared" si="9"/>
        <v>32855.29</v>
      </c>
      <c r="AA277" s="44">
        <v>1602.7</v>
      </c>
      <c r="AC277" s="44">
        <v>31252.59</v>
      </c>
      <c r="AD277" s="73" t="s">
        <v>223</v>
      </c>
      <c r="AE277" s="73" t="s">
        <v>176</v>
      </c>
      <c r="AF277" s="73" t="s">
        <v>136</v>
      </c>
      <c r="AG277" s="73" t="s">
        <v>183</v>
      </c>
      <c r="AH277" s="73" t="s">
        <v>226</v>
      </c>
      <c r="AI277" s="73" t="s">
        <v>179</v>
      </c>
      <c r="AJ277" s="73" t="s">
        <v>176</v>
      </c>
      <c r="AK277" s="73" t="s">
        <v>120</v>
      </c>
      <c r="AL277" s="73" t="s">
        <v>173</v>
      </c>
      <c r="AM277" s="73" t="s">
        <v>148</v>
      </c>
      <c r="AN277" s="73" t="s">
        <v>775</v>
      </c>
      <c r="AO277" s="73" t="s">
        <v>666</v>
      </c>
    </row>
    <row r="278" spans="1:41" x14ac:dyDescent="0.25">
      <c r="A278" t="s">
        <v>1111</v>
      </c>
      <c r="B278" t="s">
        <v>483</v>
      </c>
      <c r="C278" t="s">
        <v>1112</v>
      </c>
      <c r="D278" t="s">
        <v>90</v>
      </c>
      <c r="E278" t="s">
        <v>117</v>
      </c>
      <c r="F278" s="51" t="str">
        <f>IFERROR(VLOOKUP(D278,'Tabelas auxiliares'!$A$3:$B$61,2,FALSE),"")</f>
        <v>SUGEPE-FOLHA - PASEP + AUX. MORADIA</v>
      </c>
      <c r="G278" s="51" t="str">
        <f>IFERROR(VLOOKUP($B278,'Tabelas auxiliares'!$A$65:$C$102,2,FALSE),"")</f>
        <v>Folha de pagamento - Ativos, Previdência, PASEP</v>
      </c>
      <c r="H278" s="51" t="str">
        <f>IFERROR(VLOOKUP($B278,'Tabelas auxiliares'!$A$65:$C$102,3,FALSE),"")</f>
        <v>FOLHA DE PAGAMENTO / CONTRIBUICAO PARA O PSS / SUBSTITUICOES / INSS PATRONAL / PASEP</v>
      </c>
      <c r="I278" t="s">
        <v>2205</v>
      </c>
      <c r="J278" t="s">
        <v>2206</v>
      </c>
      <c r="K278" t="s">
        <v>2209</v>
      </c>
      <c r="L278" t="s">
        <v>214</v>
      </c>
      <c r="M278" t="s">
        <v>176</v>
      </c>
      <c r="N278" t="s">
        <v>135</v>
      </c>
      <c r="O278" t="s">
        <v>178</v>
      </c>
      <c r="P278" t="s">
        <v>208</v>
      </c>
      <c r="Q278" t="s">
        <v>179</v>
      </c>
      <c r="R278" t="s">
        <v>176</v>
      </c>
      <c r="S278" t="s">
        <v>120</v>
      </c>
      <c r="T278" t="s">
        <v>173</v>
      </c>
      <c r="U278" t="s">
        <v>144</v>
      </c>
      <c r="V278" t="s">
        <v>747</v>
      </c>
      <c r="W278" t="s">
        <v>923</v>
      </c>
      <c r="X278" s="51" t="str">
        <f t="shared" si="8"/>
        <v>3</v>
      </c>
      <c r="Y278" s="51" t="str">
        <f>IF(T278="","",IF(AND(T278&lt;&gt;'Tabelas auxiliares'!$B$236,T278&lt;&gt;'Tabelas auxiliares'!$B$237,T278&lt;&gt;'Tabelas auxiliares'!$C$236,T278&lt;&gt;'Tabelas auxiliares'!$C$237,T278&lt;&gt;'Tabelas auxiliares'!$D$236),"FOLHA DE PESSOAL",IF(X278='Tabelas auxiliares'!$A$237,"CUSTEIO",IF(X278='Tabelas auxiliares'!$A$236,"INVESTIMENTO","ERRO - VERIFICAR"))))</f>
        <v>FOLHA DE PESSOAL</v>
      </c>
      <c r="Z278" s="64">
        <f t="shared" si="9"/>
        <v>14157.15</v>
      </c>
      <c r="AC278" s="44">
        <v>14157.15</v>
      </c>
      <c r="AD278" s="73" t="s">
        <v>223</v>
      </c>
      <c r="AE278" s="73" t="s">
        <v>176</v>
      </c>
      <c r="AF278" s="73" t="s">
        <v>136</v>
      </c>
      <c r="AG278" s="73" t="s">
        <v>224</v>
      </c>
      <c r="AH278" s="73" t="s">
        <v>225</v>
      </c>
      <c r="AI278" s="73" t="s">
        <v>179</v>
      </c>
      <c r="AJ278" s="73" t="s">
        <v>176</v>
      </c>
      <c r="AK278" s="73" t="s">
        <v>120</v>
      </c>
      <c r="AL278" s="73" t="s">
        <v>173</v>
      </c>
      <c r="AM278" s="73" t="s">
        <v>146</v>
      </c>
      <c r="AN278" s="73" t="s">
        <v>776</v>
      </c>
      <c r="AO278" s="73" t="s">
        <v>667</v>
      </c>
    </row>
    <row r="279" spans="1:41" x14ac:dyDescent="0.25">
      <c r="A279" t="s">
        <v>1111</v>
      </c>
      <c r="B279" t="s">
        <v>483</v>
      </c>
      <c r="C279" t="s">
        <v>1112</v>
      </c>
      <c r="D279" t="s">
        <v>90</v>
      </c>
      <c r="E279" t="s">
        <v>117</v>
      </c>
      <c r="F279" s="51" t="str">
        <f>IFERROR(VLOOKUP(D279,'Tabelas auxiliares'!$A$3:$B$61,2,FALSE),"")</f>
        <v>SUGEPE-FOLHA - PASEP + AUX. MORADIA</v>
      </c>
      <c r="G279" s="51" t="str">
        <f>IFERROR(VLOOKUP($B279,'Tabelas auxiliares'!$A$65:$C$102,2,FALSE),"")</f>
        <v>Folha de pagamento - Ativos, Previdência, PASEP</v>
      </c>
      <c r="H279" s="51" t="str">
        <f>IFERROR(VLOOKUP($B279,'Tabelas auxiliares'!$A$65:$C$102,3,FALSE),"")</f>
        <v>FOLHA DE PAGAMENTO / CONTRIBUICAO PARA O PSS / SUBSTITUICOES / INSS PATRONAL / PASEP</v>
      </c>
      <c r="I279" t="s">
        <v>2205</v>
      </c>
      <c r="J279" t="s">
        <v>2206</v>
      </c>
      <c r="K279" t="s">
        <v>2210</v>
      </c>
      <c r="L279" t="s">
        <v>214</v>
      </c>
      <c r="M279" t="s">
        <v>176</v>
      </c>
      <c r="N279" t="s">
        <v>135</v>
      </c>
      <c r="O279" t="s">
        <v>178</v>
      </c>
      <c r="P279" t="s">
        <v>208</v>
      </c>
      <c r="Q279" t="s">
        <v>179</v>
      </c>
      <c r="R279" t="s">
        <v>176</v>
      </c>
      <c r="S279" t="s">
        <v>120</v>
      </c>
      <c r="T279" t="s">
        <v>173</v>
      </c>
      <c r="U279" t="s">
        <v>144</v>
      </c>
      <c r="V279" t="s">
        <v>748</v>
      </c>
      <c r="W279" t="s">
        <v>650</v>
      </c>
      <c r="X279" s="51" t="str">
        <f t="shared" si="8"/>
        <v>3</v>
      </c>
      <c r="Y279" s="51" t="str">
        <f>IF(T279="","",IF(AND(T279&lt;&gt;'Tabelas auxiliares'!$B$236,T279&lt;&gt;'Tabelas auxiliares'!$B$237,T279&lt;&gt;'Tabelas auxiliares'!$C$236,T279&lt;&gt;'Tabelas auxiliares'!$C$237,T279&lt;&gt;'Tabelas auxiliares'!$D$236),"FOLHA DE PESSOAL",IF(X279='Tabelas auxiliares'!$A$237,"CUSTEIO",IF(X279='Tabelas auxiliares'!$A$236,"INVESTIMENTO","ERRO - VERIFICAR"))))</f>
        <v>FOLHA DE PESSOAL</v>
      </c>
      <c r="Z279" s="64">
        <f t="shared" si="9"/>
        <v>8303780.9500000002</v>
      </c>
      <c r="AA279" s="44">
        <v>14638.41</v>
      </c>
      <c r="AC279" s="44">
        <v>8289142.54</v>
      </c>
      <c r="AD279" s="73" t="s">
        <v>223</v>
      </c>
      <c r="AE279" s="73" t="s">
        <v>176</v>
      </c>
      <c r="AF279" s="73" t="s">
        <v>136</v>
      </c>
      <c r="AG279" s="73" t="s">
        <v>227</v>
      </c>
      <c r="AH279" s="73" t="s">
        <v>228</v>
      </c>
      <c r="AI279" s="73" t="s">
        <v>179</v>
      </c>
      <c r="AJ279" s="73" t="s">
        <v>176</v>
      </c>
      <c r="AK279" s="73" t="s">
        <v>120</v>
      </c>
      <c r="AL279" s="73" t="s">
        <v>173</v>
      </c>
      <c r="AM279" s="73" t="s">
        <v>145</v>
      </c>
      <c r="AN279" s="73" t="s">
        <v>777</v>
      </c>
      <c r="AO279" s="73" t="s">
        <v>668</v>
      </c>
    </row>
    <row r="280" spans="1:41" x14ac:dyDescent="0.25">
      <c r="A280" t="s">
        <v>1111</v>
      </c>
      <c r="B280" t="s">
        <v>483</v>
      </c>
      <c r="C280" t="s">
        <v>1112</v>
      </c>
      <c r="D280" t="s">
        <v>90</v>
      </c>
      <c r="E280" t="s">
        <v>117</v>
      </c>
      <c r="F280" s="51" t="str">
        <f>IFERROR(VLOOKUP(D280,'Tabelas auxiliares'!$A$3:$B$61,2,FALSE),"")</f>
        <v>SUGEPE-FOLHA - PASEP + AUX. MORADIA</v>
      </c>
      <c r="G280" s="51" t="str">
        <f>IFERROR(VLOOKUP($B280,'Tabelas auxiliares'!$A$65:$C$102,2,FALSE),"")</f>
        <v>Folha de pagamento - Ativos, Previdência, PASEP</v>
      </c>
      <c r="H280" s="51" t="str">
        <f>IFERROR(VLOOKUP($B280,'Tabelas auxiliares'!$A$65:$C$102,3,FALSE),"")</f>
        <v>FOLHA DE PAGAMENTO / CONTRIBUICAO PARA O PSS / SUBSTITUICOES / INSS PATRONAL / PASEP</v>
      </c>
      <c r="I280" t="s">
        <v>2205</v>
      </c>
      <c r="J280" t="s">
        <v>2206</v>
      </c>
      <c r="K280" t="s">
        <v>2210</v>
      </c>
      <c r="L280" t="s">
        <v>214</v>
      </c>
      <c r="M280" t="s">
        <v>176</v>
      </c>
      <c r="N280" t="s">
        <v>135</v>
      </c>
      <c r="O280" t="s">
        <v>178</v>
      </c>
      <c r="P280" t="s">
        <v>208</v>
      </c>
      <c r="Q280" t="s">
        <v>179</v>
      </c>
      <c r="R280" t="s">
        <v>176</v>
      </c>
      <c r="S280" t="s">
        <v>120</v>
      </c>
      <c r="T280" t="s">
        <v>173</v>
      </c>
      <c r="U280" t="s">
        <v>144</v>
      </c>
      <c r="V280" t="s">
        <v>749</v>
      </c>
      <c r="W280" t="s">
        <v>924</v>
      </c>
      <c r="X280" s="51" t="str">
        <f t="shared" si="8"/>
        <v>3</v>
      </c>
      <c r="Y280" s="51" t="str">
        <f>IF(T280="","",IF(AND(T280&lt;&gt;'Tabelas auxiliares'!$B$236,T280&lt;&gt;'Tabelas auxiliares'!$B$237,T280&lt;&gt;'Tabelas auxiliares'!$C$236,T280&lt;&gt;'Tabelas auxiliares'!$C$237,T280&lt;&gt;'Tabelas auxiliares'!$D$236),"FOLHA DE PESSOAL",IF(X280='Tabelas auxiliares'!$A$237,"CUSTEIO",IF(X280='Tabelas auxiliares'!$A$236,"INVESTIMENTO","ERRO - VERIFICAR"))))</f>
        <v>FOLHA DE PESSOAL</v>
      </c>
      <c r="Z280" s="64">
        <f t="shared" si="9"/>
        <v>1013.7</v>
      </c>
      <c r="AC280" s="44">
        <v>1013.7</v>
      </c>
      <c r="AD280" s="73" t="s">
        <v>223</v>
      </c>
      <c r="AE280" s="73" t="s">
        <v>176</v>
      </c>
      <c r="AF280" s="73" t="s">
        <v>138</v>
      </c>
      <c r="AG280" s="73" t="s">
        <v>183</v>
      </c>
      <c r="AH280" s="73" t="s">
        <v>211</v>
      </c>
      <c r="AI280" s="73" t="s">
        <v>179</v>
      </c>
      <c r="AJ280" s="73" t="s">
        <v>176</v>
      </c>
      <c r="AK280" s="73" t="s">
        <v>120</v>
      </c>
      <c r="AL280" s="73" t="s">
        <v>173</v>
      </c>
      <c r="AM280" s="73" t="s">
        <v>149</v>
      </c>
      <c r="AN280" s="73" t="s">
        <v>739</v>
      </c>
      <c r="AO280" s="73" t="s">
        <v>646</v>
      </c>
    </row>
    <row r="281" spans="1:41" x14ac:dyDescent="0.25">
      <c r="A281" t="s">
        <v>1111</v>
      </c>
      <c r="B281" t="s">
        <v>483</v>
      </c>
      <c r="C281" t="s">
        <v>1112</v>
      </c>
      <c r="D281" t="s">
        <v>90</v>
      </c>
      <c r="E281" t="s">
        <v>117</v>
      </c>
      <c r="F281" s="51" t="str">
        <f>IFERROR(VLOOKUP(D281,'Tabelas auxiliares'!$A$3:$B$61,2,FALSE),"")</f>
        <v>SUGEPE-FOLHA - PASEP + AUX. MORADIA</v>
      </c>
      <c r="G281" s="51" t="str">
        <f>IFERROR(VLOOKUP($B281,'Tabelas auxiliares'!$A$65:$C$102,2,FALSE),"")</f>
        <v>Folha de pagamento - Ativos, Previdência, PASEP</v>
      </c>
      <c r="H281" s="51" t="str">
        <f>IFERROR(VLOOKUP($B281,'Tabelas auxiliares'!$A$65:$C$102,3,FALSE),"")</f>
        <v>FOLHA DE PAGAMENTO / CONTRIBUICAO PARA O PSS / SUBSTITUICOES / INSS PATRONAL / PASEP</v>
      </c>
      <c r="I281" t="s">
        <v>2205</v>
      </c>
      <c r="J281" t="s">
        <v>2206</v>
      </c>
      <c r="K281" t="s">
        <v>2210</v>
      </c>
      <c r="L281" t="s">
        <v>214</v>
      </c>
      <c r="M281" t="s">
        <v>176</v>
      </c>
      <c r="N281" t="s">
        <v>135</v>
      </c>
      <c r="O281" t="s">
        <v>178</v>
      </c>
      <c r="P281" t="s">
        <v>208</v>
      </c>
      <c r="Q281" t="s">
        <v>179</v>
      </c>
      <c r="R281" t="s">
        <v>176</v>
      </c>
      <c r="S281" t="s">
        <v>120</v>
      </c>
      <c r="T281" t="s">
        <v>173</v>
      </c>
      <c r="U281" t="s">
        <v>144</v>
      </c>
      <c r="V281" t="s">
        <v>750</v>
      </c>
      <c r="W281" t="s">
        <v>925</v>
      </c>
      <c r="X281" s="51" t="str">
        <f t="shared" si="8"/>
        <v>3</v>
      </c>
      <c r="Y281" s="51" t="str">
        <f>IF(T281="","",IF(AND(T281&lt;&gt;'Tabelas auxiliares'!$B$236,T281&lt;&gt;'Tabelas auxiliares'!$B$237,T281&lt;&gt;'Tabelas auxiliares'!$C$236,T281&lt;&gt;'Tabelas auxiliares'!$C$237,T281&lt;&gt;'Tabelas auxiliares'!$D$236),"FOLHA DE PESSOAL",IF(X281='Tabelas auxiliares'!$A$237,"CUSTEIO",IF(X281='Tabelas auxiliares'!$A$236,"INVESTIMENTO","ERRO - VERIFICAR"))))</f>
        <v>FOLHA DE PESSOAL</v>
      </c>
      <c r="Z281" s="64">
        <f t="shared" si="9"/>
        <v>582.34</v>
      </c>
      <c r="AC281" s="44">
        <v>582.34</v>
      </c>
      <c r="AD281" s="73" t="s">
        <v>420</v>
      </c>
      <c r="AE281" s="73" t="s">
        <v>210</v>
      </c>
      <c r="AF281" s="73" t="s">
        <v>138</v>
      </c>
      <c r="AG281" s="73" t="s">
        <v>183</v>
      </c>
      <c r="AH281" s="73" t="s">
        <v>211</v>
      </c>
      <c r="AI281" s="73" t="s">
        <v>179</v>
      </c>
      <c r="AJ281" s="73" t="s">
        <v>176</v>
      </c>
      <c r="AK281" s="73" t="s">
        <v>120</v>
      </c>
      <c r="AL281" s="73" t="s">
        <v>173</v>
      </c>
      <c r="AM281" s="73" t="s">
        <v>149</v>
      </c>
      <c r="AN281" s="73" t="s">
        <v>739</v>
      </c>
      <c r="AO281" s="73" t="s">
        <v>646</v>
      </c>
    </row>
    <row r="282" spans="1:41" x14ac:dyDescent="0.25">
      <c r="A282" t="s">
        <v>1111</v>
      </c>
      <c r="B282" t="s">
        <v>483</v>
      </c>
      <c r="C282" t="s">
        <v>1112</v>
      </c>
      <c r="D282" t="s">
        <v>90</v>
      </c>
      <c r="E282" t="s">
        <v>117</v>
      </c>
      <c r="F282" s="51" t="str">
        <f>IFERROR(VLOOKUP(D282,'Tabelas auxiliares'!$A$3:$B$61,2,FALSE),"")</f>
        <v>SUGEPE-FOLHA - PASEP + AUX. MORADIA</v>
      </c>
      <c r="G282" s="51" t="str">
        <f>IFERROR(VLOOKUP($B282,'Tabelas auxiliares'!$A$65:$C$102,2,FALSE),"")</f>
        <v>Folha de pagamento - Ativos, Previdência, PASEP</v>
      </c>
      <c r="H282" s="51" t="str">
        <f>IFERROR(VLOOKUP($B282,'Tabelas auxiliares'!$A$65:$C$102,3,FALSE),"")</f>
        <v>FOLHA DE PAGAMENTO / CONTRIBUICAO PARA O PSS / SUBSTITUICOES / INSS PATRONAL / PASEP</v>
      </c>
      <c r="I282" t="s">
        <v>2205</v>
      </c>
      <c r="J282" t="s">
        <v>2206</v>
      </c>
      <c r="K282" t="s">
        <v>2210</v>
      </c>
      <c r="L282" t="s">
        <v>214</v>
      </c>
      <c r="M282" t="s">
        <v>176</v>
      </c>
      <c r="N282" t="s">
        <v>135</v>
      </c>
      <c r="O282" t="s">
        <v>178</v>
      </c>
      <c r="P282" t="s">
        <v>208</v>
      </c>
      <c r="Q282" t="s">
        <v>179</v>
      </c>
      <c r="R282" t="s">
        <v>176</v>
      </c>
      <c r="S282" t="s">
        <v>120</v>
      </c>
      <c r="T282" t="s">
        <v>173</v>
      </c>
      <c r="U282" t="s">
        <v>144</v>
      </c>
      <c r="V282" t="s">
        <v>751</v>
      </c>
      <c r="W282" t="s">
        <v>926</v>
      </c>
      <c r="X282" s="51" t="str">
        <f t="shared" si="8"/>
        <v>3</v>
      </c>
      <c r="Y282" s="51" t="str">
        <f>IF(T282="","",IF(AND(T282&lt;&gt;'Tabelas auxiliares'!$B$236,T282&lt;&gt;'Tabelas auxiliares'!$B$237,T282&lt;&gt;'Tabelas auxiliares'!$C$236,T282&lt;&gt;'Tabelas auxiliares'!$C$237,T282&lt;&gt;'Tabelas auxiliares'!$D$236),"FOLHA DE PESSOAL",IF(X282='Tabelas auxiliares'!$A$237,"CUSTEIO",IF(X282='Tabelas auxiliares'!$A$236,"INVESTIMENTO","ERRO - VERIFICAR"))))</f>
        <v>FOLHA DE PESSOAL</v>
      </c>
      <c r="Z282" s="64">
        <f t="shared" si="9"/>
        <v>8633.39</v>
      </c>
      <c r="AC282" s="44">
        <v>8633.39</v>
      </c>
      <c r="AD282" s="73" t="s">
        <v>935</v>
      </c>
      <c r="AE282" s="73" t="s">
        <v>176</v>
      </c>
      <c r="AF282" s="73" t="s">
        <v>136</v>
      </c>
      <c r="AG282" s="73" t="s">
        <v>224</v>
      </c>
      <c r="AH282" s="73" t="s">
        <v>225</v>
      </c>
      <c r="AI282" s="73" t="s">
        <v>179</v>
      </c>
      <c r="AJ282" s="73" t="s">
        <v>176</v>
      </c>
      <c r="AK282" s="73" t="s">
        <v>120</v>
      </c>
      <c r="AL282" s="73" t="s">
        <v>173</v>
      </c>
      <c r="AM282" s="73" t="s">
        <v>146</v>
      </c>
      <c r="AN282" s="73" t="s">
        <v>771</v>
      </c>
      <c r="AO282" s="73" t="s">
        <v>663</v>
      </c>
    </row>
    <row r="283" spans="1:41" x14ac:dyDescent="0.25">
      <c r="A283" t="s">
        <v>1111</v>
      </c>
      <c r="B283" t="s">
        <v>483</v>
      </c>
      <c r="C283" t="s">
        <v>1112</v>
      </c>
      <c r="D283" t="s">
        <v>90</v>
      </c>
      <c r="E283" t="s">
        <v>117</v>
      </c>
      <c r="F283" s="51" t="str">
        <f>IFERROR(VLOOKUP(D283,'Tabelas auxiliares'!$A$3:$B$61,2,FALSE),"")</f>
        <v>SUGEPE-FOLHA - PASEP + AUX. MORADIA</v>
      </c>
      <c r="G283" s="51" t="str">
        <f>IFERROR(VLOOKUP($B283,'Tabelas auxiliares'!$A$65:$C$102,2,FALSE),"")</f>
        <v>Folha de pagamento - Ativos, Previdência, PASEP</v>
      </c>
      <c r="H283" s="51" t="str">
        <f>IFERROR(VLOOKUP($B283,'Tabelas auxiliares'!$A$65:$C$102,3,FALSE),"")</f>
        <v>FOLHA DE PAGAMENTO / CONTRIBUICAO PARA O PSS / SUBSTITUICOES / INSS PATRONAL / PASEP</v>
      </c>
      <c r="I283" t="s">
        <v>2205</v>
      </c>
      <c r="J283" t="s">
        <v>2206</v>
      </c>
      <c r="K283" t="s">
        <v>2210</v>
      </c>
      <c r="L283" t="s">
        <v>214</v>
      </c>
      <c r="M283" t="s">
        <v>176</v>
      </c>
      <c r="N283" t="s">
        <v>135</v>
      </c>
      <c r="O283" t="s">
        <v>178</v>
      </c>
      <c r="P283" t="s">
        <v>208</v>
      </c>
      <c r="Q283" t="s">
        <v>179</v>
      </c>
      <c r="R283" t="s">
        <v>176</v>
      </c>
      <c r="S283" t="s">
        <v>120</v>
      </c>
      <c r="T283" t="s">
        <v>173</v>
      </c>
      <c r="U283" t="s">
        <v>144</v>
      </c>
      <c r="V283" t="s">
        <v>752</v>
      </c>
      <c r="W283" t="s">
        <v>651</v>
      </c>
      <c r="X283" s="51" t="str">
        <f t="shared" si="8"/>
        <v>3</v>
      </c>
      <c r="Y283" s="51" t="str">
        <f>IF(T283="","",IF(AND(T283&lt;&gt;'Tabelas auxiliares'!$B$236,T283&lt;&gt;'Tabelas auxiliares'!$B$237,T283&lt;&gt;'Tabelas auxiliares'!$C$236,T283&lt;&gt;'Tabelas auxiliares'!$C$237,T283&lt;&gt;'Tabelas auxiliares'!$D$236),"FOLHA DE PESSOAL",IF(X283='Tabelas auxiliares'!$A$237,"CUSTEIO",IF(X283='Tabelas auxiliares'!$A$236,"INVESTIMENTO","ERRO - VERIFICAR"))))</f>
        <v>FOLHA DE PESSOAL</v>
      </c>
      <c r="Z283" s="64">
        <f t="shared" si="9"/>
        <v>28826.7</v>
      </c>
      <c r="AC283" s="44">
        <v>28826.7</v>
      </c>
      <c r="AD283" s="73" t="s">
        <v>935</v>
      </c>
      <c r="AE283" s="73" t="s">
        <v>176</v>
      </c>
      <c r="AF283" s="73" t="s">
        <v>136</v>
      </c>
      <c r="AG283" s="73" t="s">
        <v>183</v>
      </c>
      <c r="AH283" s="73" t="s">
        <v>226</v>
      </c>
      <c r="AI283" s="73" t="s">
        <v>179</v>
      </c>
      <c r="AJ283" s="73" t="s">
        <v>176</v>
      </c>
      <c r="AK283" s="73" t="s">
        <v>120</v>
      </c>
      <c r="AL283" s="73" t="s">
        <v>173</v>
      </c>
      <c r="AM283" s="73" t="s">
        <v>148</v>
      </c>
      <c r="AN283" s="73" t="s">
        <v>772</v>
      </c>
      <c r="AO283" s="73" t="s">
        <v>664</v>
      </c>
    </row>
    <row r="284" spans="1:41" x14ac:dyDescent="0.25">
      <c r="A284" t="s">
        <v>1111</v>
      </c>
      <c r="B284" t="s">
        <v>483</v>
      </c>
      <c r="C284" t="s">
        <v>1112</v>
      </c>
      <c r="D284" t="s">
        <v>90</v>
      </c>
      <c r="E284" t="s">
        <v>117</v>
      </c>
      <c r="F284" s="51" t="str">
        <f>IFERROR(VLOOKUP(D284,'Tabelas auxiliares'!$A$3:$B$61,2,FALSE),"")</f>
        <v>SUGEPE-FOLHA - PASEP + AUX. MORADIA</v>
      </c>
      <c r="G284" s="51" t="str">
        <f>IFERROR(VLOOKUP($B284,'Tabelas auxiliares'!$A$65:$C$102,2,FALSE),"")</f>
        <v>Folha de pagamento - Ativos, Previdência, PASEP</v>
      </c>
      <c r="H284" s="51" t="str">
        <f>IFERROR(VLOOKUP($B284,'Tabelas auxiliares'!$A$65:$C$102,3,FALSE),"")</f>
        <v>FOLHA DE PAGAMENTO / CONTRIBUICAO PARA O PSS / SUBSTITUICOES / INSS PATRONAL / PASEP</v>
      </c>
      <c r="I284" t="s">
        <v>2205</v>
      </c>
      <c r="J284" t="s">
        <v>2206</v>
      </c>
      <c r="K284" t="s">
        <v>2210</v>
      </c>
      <c r="L284" t="s">
        <v>214</v>
      </c>
      <c r="M284" t="s">
        <v>176</v>
      </c>
      <c r="N284" t="s">
        <v>135</v>
      </c>
      <c r="O284" t="s">
        <v>178</v>
      </c>
      <c r="P284" t="s">
        <v>208</v>
      </c>
      <c r="Q284" t="s">
        <v>179</v>
      </c>
      <c r="R284" t="s">
        <v>176</v>
      </c>
      <c r="S284" t="s">
        <v>120</v>
      </c>
      <c r="T284" t="s">
        <v>173</v>
      </c>
      <c r="U284" t="s">
        <v>144</v>
      </c>
      <c r="V284" t="s">
        <v>753</v>
      </c>
      <c r="W284" t="s">
        <v>652</v>
      </c>
      <c r="X284" s="51" t="str">
        <f t="shared" si="8"/>
        <v>3</v>
      </c>
      <c r="Y284" s="51" t="str">
        <f>IF(T284="","",IF(AND(T284&lt;&gt;'Tabelas auxiliares'!$B$236,T284&lt;&gt;'Tabelas auxiliares'!$B$237,T284&lt;&gt;'Tabelas auxiliares'!$C$236,T284&lt;&gt;'Tabelas auxiliares'!$C$237,T284&lt;&gt;'Tabelas auxiliares'!$D$236),"FOLHA DE PESSOAL",IF(X284='Tabelas auxiliares'!$A$237,"CUSTEIO",IF(X284='Tabelas auxiliares'!$A$236,"INVESTIMENTO","ERRO - VERIFICAR"))))</f>
        <v>FOLHA DE PESSOAL</v>
      </c>
      <c r="Z284" s="64">
        <f t="shared" si="9"/>
        <v>9298.1299999999992</v>
      </c>
      <c r="AA284" s="44">
        <v>1067</v>
      </c>
      <c r="AC284" s="44">
        <v>8231.1299999999992</v>
      </c>
      <c r="AD284" s="73" t="s">
        <v>935</v>
      </c>
      <c r="AE284" s="73" t="s">
        <v>176</v>
      </c>
      <c r="AF284" s="73" t="s">
        <v>136</v>
      </c>
      <c r="AG284" s="73" t="s">
        <v>227</v>
      </c>
      <c r="AH284" s="73" t="s">
        <v>228</v>
      </c>
      <c r="AI284" s="73" t="s">
        <v>179</v>
      </c>
      <c r="AJ284" s="73" t="s">
        <v>176</v>
      </c>
      <c r="AK284" s="73" t="s">
        <v>120</v>
      </c>
      <c r="AL284" s="73" t="s">
        <v>173</v>
      </c>
      <c r="AM284" s="73" t="s">
        <v>145</v>
      </c>
      <c r="AN284" s="73" t="s">
        <v>773</v>
      </c>
      <c r="AO284" s="73" t="s">
        <v>665</v>
      </c>
    </row>
    <row r="285" spans="1:41" x14ac:dyDescent="0.25">
      <c r="A285" t="s">
        <v>1111</v>
      </c>
      <c r="B285" t="s">
        <v>483</v>
      </c>
      <c r="C285" t="s">
        <v>1112</v>
      </c>
      <c r="D285" t="s">
        <v>90</v>
      </c>
      <c r="E285" t="s">
        <v>117</v>
      </c>
      <c r="F285" s="51" t="str">
        <f>IFERROR(VLOOKUP(D285,'Tabelas auxiliares'!$A$3:$B$61,2,FALSE),"")</f>
        <v>SUGEPE-FOLHA - PASEP + AUX. MORADIA</v>
      </c>
      <c r="G285" s="51" t="str">
        <f>IFERROR(VLOOKUP($B285,'Tabelas auxiliares'!$A$65:$C$102,2,FALSE),"")</f>
        <v>Folha de pagamento - Ativos, Previdência, PASEP</v>
      </c>
      <c r="H285" s="51" t="str">
        <f>IFERROR(VLOOKUP($B285,'Tabelas auxiliares'!$A$65:$C$102,3,FALSE),"")</f>
        <v>FOLHA DE PAGAMENTO / CONTRIBUICAO PARA O PSS / SUBSTITUICOES / INSS PATRONAL / PASEP</v>
      </c>
      <c r="I285" t="s">
        <v>2205</v>
      </c>
      <c r="J285" t="s">
        <v>2206</v>
      </c>
      <c r="K285" t="s">
        <v>2210</v>
      </c>
      <c r="L285" t="s">
        <v>214</v>
      </c>
      <c r="M285" t="s">
        <v>176</v>
      </c>
      <c r="N285" t="s">
        <v>135</v>
      </c>
      <c r="O285" t="s">
        <v>178</v>
      </c>
      <c r="P285" t="s">
        <v>208</v>
      </c>
      <c r="Q285" t="s">
        <v>179</v>
      </c>
      <c r="R285" t="s">
        <v>176</v>
      </c>
      <c r="S285" t="s">
        <v>120</v>
      </c>
      <c r="T285" t="s">
        <v>173</v>
      </c>
      <c r="U285" t="s">
        <v>144</v>
      </c>
      <c r="V285" t="s">
        <v>754</v>
      </c>
      <c r="W285" t="s">
        <v>653</v>
      </c>
      <c r="X285" s="51" t="str">
        <f t="shared" si="8"/>
        <v>3</v>
      </c>
      <c r="Y285" s="51" t="str">
        <f>IF(T285="","",IF(AND(T285&lt;&gt;'Tabelas auxiliares'!$B$236,T285&lt;&gt;'Tabelas auxiliares'!$B$237,T285&lt;&gt;'Tabelas auxiliares'!$C$236,T285&lt;&gt;'Tabelas auxiliares'!$C$237,T285&lt;&gt;'Tabelas auxiliares'!$D$236),"FOLHA DE PESSOAL",IF(X285='Tabelas auxiliares'!$A$237,"CUSTEIO",IF(X285='Tabelas auxiliares'!$A$236,"INVESTIMENTO","ERRO - VERIFICAR"))))</f>
        <v>FOLHA DE PESSOAL</v>
      </c>
      <c r="Z285" s="64">
        <f t="shared" si="9"/>
        <v>7080566.1600000001</v>
      </c>
      <c r="AA285" s="44">
        <v>643.61</v>
      </c>
      <c r="AC285" s="44">
        <v>7079922.5499999998</v>
      </c>
      <c r="AD285" s="73" t="s">
        <v>935</v>
      </c>
      <c r="AE285" s="73" t="s">
        <v>176</v>
      </c>
      <c r="AF285" s="73" t="s">
        <v>136</v>
      </c>
      <c r="AG285" s="73" t="s">
        <v>229</v>
      </c>
      <c r="AH285" s="73" t="s">
        <v>230</v>
      </c>
      <c r="AI285" s="73" t="s">
        <v>179</v>
      </c>
      <c r="AJ285" s="73" t="s">
        <v>176</v>
      </c>
      <c r="AK285" s="73" t="s">
        <v>120</v>
      </c>
      <c r="AL285" s="73" t="s">
        <v>173</v>
      </c>
      <c r="AM285" s="73" t="s">
        <v>150</v>
      </c>
      <c r="AN285" s="73" t="s">
        <v>774</v>
      </c>
      <c r="AO285" s="73" t="s">
        <v>939</v>
      </c>
    </row>
    <row r="286" spans="1:41" x14ac:dyDescent="0.25">
      <c r="A286" t="s">
        <v>1111</v>
      </c>
      <c r="B286" t="s">
        <v>483</v>
      </c>
      <c r="C286" t="s">
        <v>1112</v>
      </c>
      <c r="D286" t="s">
        <v>90</v>
      </c>
      <c r="E286" t="s">
        <v>117</v>
      </c>
      <c r="F286" s="51" t="str">
        <f>IFERROR(VLOOKUP(D286,'Tabelas auxiliares'!$A$3:$B$61,2,FALSE),"")</f>
        <v>SUGEPE-FOLHA - PASEP + AUX. MORADIA</v>
      </c>
      <c r="G286" s="51" t="str">
        <f>IFERROR(VLOOKUP($B286,'Tabelas auxiliares'!$A$65:$C$102,2,FALSE),"")</f>
        <v>Folha de pagamento - Ativos, Previdência, PASEP</v>
      </c>
      <c r="H286" s="51" t="str">
        <f>IFERROR(VLOOKUP($B286,'Tabelas auxiliares'!$A$65:$C$102,3,FALSE),"")</f>
        <v>FOLHA DE PAGAMENTO / CONTRIBUICAO PARA O PSS / SUBSTITUICOES / INSS PATRONAL / PASEP</v>
      </c>
      <c r="I286" t="s">
        <v>2205</v>
      </c>
      <c r="J286" t="s">
        <v>2206</v>
      </c>
      <c r="K286" t="s">
        <v>2210</v>
      </c>
      <c r="L286" t="s">
        <v>214</v>
      </c>
      <c r="M286" t="s">
        <v>176</v>
      </c>
      <c r="N286" t="s">
        <v>135</v>
      </c>
      <c r="O286" t="s">
        <v>178</v>
      </c>
      <c r="P286" t="s">
        <v>208</v>
      </c>
      <c r="Q286" t="s">
        <v>179</v>
      </c>
      <c r="R286" t="s">
        <v>176</v>
      </c>
      <c r="S286" t="s">
        <v>120</v>
      </c>
      <c r="T286" t="s">
        <v>173</v>
      </c>
      <c r="U286" t="s">
        <v>144</v>
      </c>
      <c r="V286" t="s">
        <v>755</v>
      </c>
      <c r="W286" t="s">
        <v>654</v>
      </c>
      <c r="X286" s="51" t="str">
        <f t="shared" si="8"/>
        <v>3</v>
      </c>
      <c r="Y286" s="51" t="str">
        <f>IF(T286="","",IF(AND(T286&lt;&gt;'Tabelas auxiliares'!$B$236,T286&lt;&gt;'Tabelas auxiliares'!$B$237,T286&lt;&gt;'Tabelas auxiliares'!$C$236,T286&lt;&gt;'Tabelas auxiliares'!$C$237,T286&lt;&gt;'Tabelas auxiliares'!$D$236),"FOLHA DE PESSOAL",IF(X286='Tabelas auxiliares'!$A$237,"CUSTEIO",IF(X286='Tabelas auxiliares'!$A$236,"INVESTIMENTO","ERRO - VERIFICAR"))))</f>
        <v>FOLHA DE PESSOAL</v>
      </c>
      <c r="Z286" s="64">
        <f t="shared" si="9"/>
        <v>106740.53</v>
      </c>
      <c r="AA286" s="44">
        <v>3.9</v>
      </c>
      <c r="AC286" s="44">
        <v>106736.63</v>
      </c>
      <c r="AD286" s="73" t="s">
        <v>935</v>
      </c>
      <c r="AE286" s="73" t="s">
        <v>176</v>
      </c>
      <c r="AF286" s="73" t="s">
        <v>136</v>
      </c>
      <c r="AG286" s="73" t="s">
        <v>183</v>
      </c>
      <c r="AH286" s="73" t="s">
        <v>226</v>
      </c>
      <c r="AI286" s="73" t="s">
        <v>179</v>
      </c>
      <c r="AJ286" s="73" t="s">
        <v>176</v>
      </c>
      <c r="AK286" s="73" t="s">
        <v>120</v>
      </c>
      <c r="AL286" s="73" t="s">
        <v>173</v>
      </c>
      <c r="AM286" s="73" t="s">
        <v>148</v>
      </c>
      <c r="AN286" s="73" t="s">
        <v>775</v>
      </c>
      <c r="AO286" s="73" t="s">
        <v>666</v>
      </c>
    </row>
    <row r="287" spans="1:41" x14ac:dyDescent="0.25">
      <c r="A287" t="s">
        <v>1111</v>
      </c>
      <c r="B287" t="s">
        <v>483</v>
      </c>
      <c r="C287" t="s">
        <v>1112</v>
      </c>
      <c r="D287" t="s">
        <v>90</v>
      </c>
      <c r="E287" t="s">
        <v>117</v>
      </c>
      <c r="F287" s="51" t="str">
        <f>IFERROR(VLOOKUP(D287,'Tabelas auxiliares'!$A$3:$B$61,2,FALSE),"")</f>
        <v>SUGEPE-FOLHA - PASEP + AUX. MORADIA</v>
      </c>
      <c r="G287" s="51" t="str">
        <f>IFERROR(VLOOKUP($B287,'Tabelas auxiliares'!$A$65:$C$102,2,FALSE),"")</f>
        <v>Folha de pagamento - Ativos, Previdência, PASEP</v>
      </c>
      <c r="H287" s="51" t="str">
        <f>IFERROR(VLOOKUP($B287,'Tabelas auxiliares'!$A$65:$C$102,3,FALSE),"")</f>
        <v>FOLHA DE PAGAMENTO / CONTRIBUICAO PARA O PSS / SUBSTITUICOES / INSS PATRONAL / PASEP</v>
      </c>
      <c r="I287" t="s">
        <v>2205</v>
      </c>
      <c r="J287" t="s">
        <v>2206</v>
      </c>
      <c r="K287" t="s">
        <v>2210</v>
      </c>
      <c r="L287" t="s">
        <v>214</v>
      </c>
      <c r="M287" t="s">
        <v>176</v>
      </c>
      <c r="N287" t="s">
        <v>135</v>
      </c>
      <c r="O287" t="s">
        <v>178</v>
      </c>
      <c r="P287" t="s">
        <v>208</v>
      </c>
      <c r="Q287" t="s">
        <v>179</v>
      </c>
      <c r="R287" t="s">
        <v>176</v>
      </c>
      <c r="S287" t="s">
        <v>120</v>
      </c>
      <c r="T287" t="s">
        <v>173</v>
      </c>
      <c r="U287" t="s">
        <v>144</v>
      </c>
      <c r="V287" t="s">
        <v>756</v>
      </c>
      <c r="W287" t="s">
        <v>927</v>
      </c>
      <c r="X287" s="51" t="str">
        <f t="shared" si="8"/>
        <v>3</v>
      </c>
      <c r="Y287" s="51" t="str">
        <f>IF(T287="","",IF(AND(T287&lt;&gt;'Tabelas auxiliares'!$B$236,T287&lt;&gt;'Tabelas auxiliares'!$B$237,T287&lt;&gt;'Tabelas auxiliares'!$C$236,T287&lt;&gt;'Tabelas auxiliares'!$C$237,T287&lt;&gt;'Tabelas auxiliares'!$D$236),"FOLHA DE PESSOAL",IF(X287='Tabelas auxiliares'!$A$237,"CUSTEIO",IF(X287='Tabelas auxiliares'!$A$236,"INVESTIMENTO","ERRO - VERIFICAR"))))</f>
        <v>FOLHA DE PESSOAL</v>
      </c>
      <c r="Z287" s="64">
        <f t="shared" si="9"/>
        <v>200469.7</v>
      </c>
      <c r="AC287" s="44">
        <v>200469.7</v>
      </c>
      <c r="AD287" s="73" t="s">
        <v>935</v>
      </c>
      <c r="AE287" s="73" t="s">
        <v>176</v>
      </c>
      <c r="AF287" s="73" t="s">
        <v>136</v>
      </c>
      <c r="AG287" s="73" t="s">
        <v>224</v>
      </c>
      <c r="AH287" s="73" t="s">
        <v>225</v>
      </c>
      <c r="AI287" s="73" t="s">
        <v>179</v>
      </c>
      <c r="AJ287" s="73" t="s">
        <v>176</v>
      </c>
      <c r="AK287" s="73" t="s">
        <v>120</v>
      </c>
      <c r="AL287" s="73" t="s">
        <v>173</v>
      </c>
      <c r="AM287" s="73" t="s">
        <v>146</v>
      </c>
      <c r="AN287" s="73" t="s">
        <v>776</v>
      </c>
      <c r="AO287" s="73" t="s">
        <v>667</v>
      </c>
    </row>
    <row r="288" spans="1:41" x14ac:dyDescent="0.25">
      <c r="A288" t="s">
        <v>1111</v>
      </c>
      <c r="B288" t="s">
        <v>483</v>
      </c>
      <c r="C288" t="s">
        <v>1112</v>
      </c>
      <c r="D288" t="s">
        <v>90</v>
      </c>
      <c r="E288" t="s">
        <v>117</v>
      </c>
      <c r="F288" s="51" t="str">
        <f>IFERROR(VLOOKUP(D288,'Tabelas auxiliares'!$A$3:$B$61,2,FALSE),"")</f>
        <v>SUGEPE-FOLHA - PASEP + AUX. MORADIA</v>
      </c>
      <c r="G288" s="51" t="str">
        <f>IFERROR(VLOOKUP($B288,'Tabelas auxiliares'!$A$65:$C$102,2,FALSE),"")</f>
        <v>Folha de pagamento - Ativos, Previdência, PASEP</v>
      </c>
      <c r="H288" s="51" t="str">
        <f>IFERROR(VLOOKUP($B288,'Tabelas auxiliares'!$A$65:$C$102,3,FALSE),"")</f>
        <v>FOLHA DE PAGAMENTO / CONTRIBUICAO PARA O PSS / SUBSTITUICOES / INSS PATRONAL / PASEP</v>
      </c>
      <c r="I288" t="s">
        <v>2205</v>
      </c>
      <c r="J288" t="s">
        <v>2206</v>
      </c>
      <c r="K288" t="s">
        <v>2210</v>
      </c>
      <c r="L288" t="s">
        <v>214</v>
      </c>
      <c r="M288" t="s">
        <v>176</v>
      </c>
      <c r="N288" t="s">
        <v>135</v>
      </c>
      <c r="O288" t="s">
        <v>178</v>
      </c>
      <c r="P288" t="s">
        <v>208</v>
      </c>
      <c r="Q288" t="s">
        <v>179</v>
      </c>
      <c r="R288" t="s">
        <v>176</v>
      </c>
      <c r="S288" t="s">
        <v>120</v>
      </c>
      <c r="T288" t="s">
        <v>173</v>
      </c>
      <c r="U288" t="s">
        <v>144</v>
      </c>
      <c r="V288" t="s">
        <v>757</v>
      </c>
      <c r="W288" t="s">
        <v>655</v>
      </c>
      <c r="X288" s="51" t="str">
        <f t="shared" si="8"/>
        <v>3</v>
      </c>
      <c r="Y288" s="51" t="str">
        <f>IF(T288="","",IF(AND(T288&lt;&gt;'Tabelas auxiliares'!$B$236,T288&lt;&gt;'Tabelas auxiliares'!$B$237,T288&lt;&gt;'Tabelas auxiliares'!$C$236,T288&lt;&gt;'Tabelas auxiliares'!$C$237,T288&lt;&gt;'Tabelas auxiliares'!$D$236),"FOLHA DE PESSOAL",IF(X288='Tabelas auxiliares'!$A$237,"CUSTEIO",IF(X288='Tabelas auxiliares'!$A$236,"INVESTIMENTO","ERRO - VERIFICAR"))))</f>
        <v>FOLHA DE PESSOAL</v>
      </c>
      <c r="Z288" s="64">
        <f t="shared" si="9"/>
        <v>5060.66</v>
      </c>
      <c r="AC288" s="44">
        <v>5060.66</v>
      </c>
      <c r="AD288" s="73" t="s">
        <v>935</v>
      </c>
      <c r="AE288" s="73" t="s">
        <v>176</v>
      </c>
      <c r="AF288" s="73" t="s">
        <v>136</v>
      </c>
      <c r="AG288" s="73" t="s">
        <v>227</v>
      </c>
      <c r="AH288" s="73" t="s">
        <v>228</v>
      </c>
      <c r="AI288" s="73" t="s">
        <v>179</v>
      </c>
      <c r="AJ288" s="73" t="s">
        <v>176</v>
      </c>
      <c r="AK288" s="73" t="s">
        <v>120</v>
      </c>
      <c r="AL288" s="73" t="s">
        <v>173</v>
      </c>
      <c r="AM288" s="73" t="s">
        <v>145</v>
      </c>
      <c r="AN288" s="73" t="s">
        <v>777</v>
      </c>
      <c r="AO288" s="73" t="s">
        <v>668</v>
      </c>
    </row>
    <row r="289" spans="1:41" x14ac:dyDescent="0.25">
      <c r="A289" t="s">
        <v>1111</v>
      </c>
      <c r="B289" t="s">
        <v>483</v>
      </c>
      <c r="C289" t="s">
        <v>1112</v>
      </c>
      <c r="D289" t="s">
        <v>90</v>
      </c>
      <c r="E289" t="s">
        <v>117</v>
      </c>
      <c r="F289" s="51" t="str">
        <f>IFERROR(VLOOKUP(D289,'Tabelas auxiliares'!$A$3:$B$61,2,FALSE),"")</f>
        <v>SUGEPE-FOLHA - PASEP + AUX. MORADIA</v>
      </c>
      <c r="G289" s="51" t="str">
        <f>IFERROR(VLOOKUP($B289,'Tabelas auxiliares'!$A$65:$C$102,2,FALSE),"")</f>
        <v>Folha de pagamento - Ativos, Previdência, PASEP</v>
      </c>
      <c r="H289" s="51" t="str">
        <f>IFERROR(VLOOKUP($B289,'Tabelas auxiliares'!$A$65:$C$102,3,FALSE),"")</f>
        <v>FOLHA DE PAGAMENTO / CONTRIBUICAO PARA O PSS / SUBSTITUICOES / INSS PATRONAL / PASEP</v>
      </c>
      <c r="I289" t="s">
        <v>2205</v>
      </c>
      <c r="J289" t="s">
        <v>2206</v>
      </c>
      <c r="K289" t="s">
        <v>2210</v>
      </c>
      <c r="L289" t="s">
        <v>214</v>
      </c>
      <c r="M289" t="s">
        <v>176</v>
      </c>
      <c r="N289" t="s">
        <v>135</v>
      </c>
      <c r="O289" t="s">
        <v>178</v>
      </c>
      <c r="P289" t="s">
        <v>208</v>
      </c>
      <c r="Q289" t="s">
        <v>179</v>
      </c>
      <c r="R289" t="s">
        <v>176</v>
      </c>
      <c r="S289" t="s">
        <v>120</v>
      </c>
      <c r="T289" t="s">
        <v>173</v>
      </c>
      <c r="U289" t="s">
        <v>144</v>
      </c>
      <c r="V289" t="s">
        <v>758</v>
      </c>
      <c r="W289" t="s">
        <v>656</v>
      </c>
      <c r="X289" s="51" t="str">
        <f t="shared" si="8"/>
        <v>3</v>
      </c>
      <c r="Y289" s="51" t="str">
        <f>IF(T289="","",IF(AND(T289&lt;&gt;'Tabelas auxiliares'!$B$236,T289&lt;&gt;'Tabelas auxiliares'!$B$237,T289&lt;&gt;'Tabelas auxiliares'!$C$236,T289&lt;&gt;'Tabelas auxiliares'!$C$237,T289&lt;&gt;'Tabelas auxiliares'!$D$236),"FOLHA DE PESSOAL",IF(X289='Tabelas auxiliares'!$A$237,"CUSTEIO",IF(X289='Tabelas auxiliares'!$A$236,"INVESTIMENTO","ERRO - VERIFICAR"))))</f>
        <v>FOLHA DE PESSOAL</v>
      </c>
      <c r="Z289" s="64">
        <f t="shared" si="9"/>
        <v>17039.59</v>
      </c>
      <c r="AA289" s="44">
        <v>545.12</v>
      </c>
      <c r="AC289" s="44">
        <v>16494.47</v>
      </c>
      <c r="AD289" s="73" t="s">
        <v>935</v>
      </c>
      <c r="AE289" s="73" t="s">
        <v>176</v>
      </c>
      <c r="AF289" s="73" t="s">
        <v>136</v>
      </c>
      <c r="AG289" s="73" t="s">
        <v>183</v>
      </c>
      <c r="AH289" s="73" t="s">
        <v>226</v>
      </c>
      <c r="AI289" s="73" t="s">
        <v>179</v>
      </c>
      <c r="AJ289" s="73" t="s">
        <v>176</v>
      </c>
      <c r="AK289" s="73" t="s">
        <v>120</v>
      </c>
      <c r="AL289" s="73" t="s">
        <v>173</v>
      </c>
      <c r="AM289" s="73" t="s">
        <v>148</v>
      </c>
      <c r="AN289" s="73" t="s">
        <v>940</v>
      </c>
      <c r="AO289" s="73" t="s">
        <v>941</v>
      </c>
    </row>
    <row r="290" spans="1:41" x14ac:dyDescent="0.25">
      <c r="A290" t="s">
        <v>1111</v>
      </c>
      <c r="B290" t="s">
        <v>483</v>
      </c>
      <c r="C290" t="s">
        <v>1112</v>
      </c>
      <c r="D290" t="s">
        <v>90</v>
      </c>
      <c r="E290" t="s">
        <v>117</v>
      </c>
      <c r="F290" s="51" t="str">
        <f>IFERROR(VLOOKUP(D290,'Tabelas auxiliares'!$A$3:$B$61,2,FALSE),"")</f>
        <v>SUGEPE-FOLHA - PASEP + AUX. MORADIA</v>
      </c>
      <c r="G290" s="51" t="str">
        <f>IFERROR(VLOOKUP($B290,'Tabelas auxiliares'!$A$65:$C$102,2,FALSE),"")</f>
        <v>Folha de pagamento - Ativos, Previdência, PASEP</v>
      </c>
      <c r="H290" s="51" t="str">
        <f>IFERROR(VLOOKUP($B290,'Tabelas auxiliares'!$A$65:$C$102,3,FALSE),"")</f>
        <v>FOLHA DE PAGAMENTO / CONTRIBUICAO PARA O PSS / SUBSTITUICOES / INSS PATRONAL / PASEP</v>
      </c>
      <c r="I290" t="s">
        <v>2205</v>
      </c>
      <c r="J290" t="s">
        <v>2206</v>
      </c>
      <c r="K290" t="s">
        <v>2210</v>
      </c>
      <c r="L290" t="s">
        <v>214</v>
      </c>
      <c r="M290" t="s">
        <v>176</v>
      </c>
      <c r="N290" t="s">
        <v>135</v>
      </c>
      <c r="O290" t="s">
        <v>178</v>
      </c>
      <c r="P290" t="s">
        <v>208</v>
      </c>
      <c r="Q290" t="s">
        <v>179</v>
      </c>
      <c r="R290" t="s">
        <v>176</v>
      </c>
      <c r="S290" t="s">
        <v>120</v>
      </c>
      <c r="T290" t="s">
        <v>173</v>
      </c>
      <c r="U290" t="s">
        <v>144</v>
      </c>
      <c r="V290" t="s">
        <v>759</v>
      </c>
      <c r="W290" t="s">
        <v>657</v>
      </c>
      <c r="X290" s="51" t="str">
        <f t="shared" si="8"/>
        <v>3</v>
      </c>
      <c r="Y290" s="51" t="str">
        <f>IF(T290="","",IF(AND(T290&lt;&gt;'Tabelas auxiliares'!$B$236,T290&lt;&gt;'Tabelas auxiliares'!$B$237,T290&lt;&gt;'Tabelas auxiliares'!$C$236,T290&lt;&gt;'Tabelas auxiliares'!$C$237,T290&lt;&gt;'Tabelas auxiliares'!$D$236),"FOLHA DE PESSOAL",IF(X290='Tabelas auxiliares'!$A$237,"CUSTEIO",IF(X290='Tabelas auxiliares'!$A$236,"INVESTIMENTO","ERRO - VERIFICAR"))))</f>
        <v>FOLHA DE PESSOAL</v>
      </c>
      <c r="Z290" s="64">
        <f t="shared" si="9"/>
        <v>373875.04</v>
      </c>
      <c r="AC290" s="44">
        <v>373875.04</v>
      </c>
      <c r="AD290" s="73" t="s">
        <v>935</v>
      </c>
      <c r="AE290" s="73" t="s">
        <v>176</v>
      </c>
      <c r="AF290" s="73" t="s">
        <v>136</v>
      </c>
      <c r="AG290" s="73" t="s">
        <v>224</v>
      </c>
      <c r="AH290" s="73" t="s">
        <v>225</v>
      </c>
      <c r="AI290" s="73" t="s">
        <v>179</v>
      </c>
      <c r="AJ290" s="73" t="s">
        <v>176</v>
      </c>
      <c r="AK290" s="73" t="s">
        <v>120</v>
      </c>
      <c r="AL290" s="73" t="s">
        <v>173</v>
      </c>
      <c r="AM290" s="73" t="s">
        <v>146</v>
      </c>
      <c r="AN290" s="73" t="s">
        <v>819</v>
      </c>
      <c r="AO290" s="73" t="s">
        <v>663</v>
      </c>
    </row>
    <row r="291" spans="1:41" x14ac:dyDescent="0.25">
      <c r="A291" t="s">
        <v>1111</v>
      </c>
      <c r="B291" t="s">
        <v>483</v>
      </c>
      <c r="C291" t="s">
        <v>1112</v>
      </c>
      <c r="D291" t="s">
        <v>90</v>
      </c>
      <c r="E291" t="s">
        <v>117</v>
      </c>
      <c r="F291" s="51" t="str">
        <f>IFERROR(VLOOKUP(D291,'Tabelas auxiliares'!$A$3:$B$61,2,FALSE),"")</f>
        <v>SUGEPE-FOLHA - PASEP + AUX. MORADIA</v>
      </c>
      <c r="G291" s="51" t="str">
        <f>IFERROR(VLOOKUP($B291,'Tabelas auxiliares'!$A$65:$C$102,2,FALSE),"")</f>
        <v>Folha de pagamento - Ativos, Previdência, PASEP</v>
      </c>
      <c r="H291" s="51" t="str">
        <f>IFERROR(VLOOKUP($B291,'Tabelas auxiliares'!$A$65:$C$102,3,FALSE),"")</f>
        <v>FOLHA DE PAGAMENTO / CONTRIBUICAO PARA O PSS / SUBSTITUICOES / INSS PATRONAL / PASEP</v>
      </c>
      <c r="I291" t="s">
        <v>2205</v>
      </c>
      <c r="J291" t="s">
        <v>2206</v>
      </c>
      <c r="K291" t="s">
        <v>2210</v>
      </c>
      <c r="L291" t="s">
        <v>214</v>
      </c>
      <c r="M291" t="s">
        <v>176</v>
      </c>
      <c r="N291" t="s">
        <v>135</v>
      </c>
      <c r="O291" t="s">
        <v>178</v>
      </c>
      <c r="P291" t="s">
        <v>208</v>
      </c>
      <c r="Q291" t="s">
        <v>179</v>
      </c>
      <c r="R291" t="s">
        <v>176</v>
      </c>
      <c r="S291" t="s">
        <v>120</v>
      </c>
      <c r="T291" t="s">
        <v>173</v>
      </c>
      <c r="U291" t="s">
        <v>144</v>
      </c>
      <c r="V291" t="s">
        <v>760</v>
      </c>
      <c r="W291" t="s">
        <v>658</v>
      </c>
      <c r="X291" s="51" t="str">
        <f t="shared" si="8"/>
        <v>3</v>
      </c>
      <c r="Y291" s="51" t="str">
        <f>IF(T291="","",IF(AND(T291&lt;&gt;'Tabelas auxiliares'!$B$236,T291&lt;&gt;'Tabelas auxiliares'!$B$237,T291&lt;&gt;'Tabelas auxiliares'!$C$236,T291&lt;&gt;'Tabelas auxiliares'!$C$237,T291&lt;&gt;'Tabelas auxiliares'!$D$236),"FOLHA DE PESSOAL",IF(X291='Tabelas auxiliares'!$A$237,"CUSTEIO",IF(X291='Tabelas auxiliares'!$A$236,"INVESTIMENTO","ERRO - VERIFICAR"))))</f>
        <v>FOLHA DE PESSOAL</v>
      </c>
      <c r="Z291" s="64">
        <f t="shared" si="9"/>
        <v>647566.58000000007</v>
      </c>
      <c r="AA291" s="44">
        <v>198568.94</v>
      </c>
      <c r="AC291" s="44">
        <v>448997.64</v>
      </c>
      <c r="AD291" s="73" t="s">
        <v>935</v>
      </c>
      <c r="AE291" s="73" t="s">
        <v>176</v>
      </c>
      <c r="AF291" s="73" t="s">
        <v>138</v>
      </c>
      <c r="AG291" s="73" t="s">
        <v>183</v>
      </c>
      <c r="AH291" s="73" t="s">
        <v>211</v>
      </c>
      <c r="AI291" s="73" t="s">
        <v>179</v>
      </c>
      <c r="AJ291" s="73" t="s">
        <v>176</v>
      </c>
      <c r="AK291" s="73" t="s">
        <v>120</v>
      </c>
      <c r="AL291" s="73" t="s">
        <v>173</v>
      </c>
      <c r="AM291" s="73" t="s">
        <v>149</v>
      </c>
      <c r="AN291" s="73" t="s">
        <v>739</v>
      </c>
      <c r="AO291" s="73" t="s">
        <v>646</v>
      </c>
    </row>
    <row r="292" spans="1:41" x14ac:dyDescent="0.25">
      <c r="A292" t="s">
        <v>1111</v>
      </c>
      <c r="B292" t="s">
        <v>483</v>
      </c>
      <c r="C292" t="s">
        <v>1112</v>
      </c>
      <c r="D292" t="s">
        <v>90</v>
      </c>
      <c r="E292" t="s">
        <v>117</v>
      </c>
      <c r="F292" s="51" t="str">
        <f>IFERROR(VLOOKUP(D292,'Tabelas auxiliares'!$A$3:$B$61,2,FALSE),"")</f>
        <v>SUGEPE-FOLHA - PASEP + AUX. MORADIA</v>
      </c>
      <c r="G292" s="51" t="str">
        <f>IFERROR(VLOOKUP($B292,'Tabelas auxiliares'!$A$65:$C$102,2,FALSE),"")</f>
        <v>Folha de pagamento - Ativos, Previdência, PASEP</v>
      </c>
      <c r="H292" s="51" t="str">
        <f>IFERROR(VLOOKUP($B292,'Tabelas auxiliares'!$A$65:$C$102,3,FALSE),"")</f>
        <v>FOLHA DE PAGAMENTO / CONTRIBUICAO PARA O PSS / SUBSTITUICOES / INSS PATRONAL / PASEP</v>
      </c>
      <c r="I292" t="s">
        <v>2205</v>
      </c>
      <c r="J292" t="s">
        <v>2206</v>
      </c>
      <c r="K292" t="s">
        <v>2210</v>
      </c>
      <c r="L292" t="s">
        <v>214</v>
      </c>
      <c r="M292" t="s">
        <v>176</v>
      </c>
      <c r="N292" t="s">
        <v>135</v>
      </c>
      <c r="O292" t="s">
        <v>178</v>
      </c>
      <c r="P292" t="s">
        <v>208</v>
      </c>
      <c r="Q292" t="s">
        <v>179</v>
      </c>
      <c r="R292" t="s">
        <v>176</v>
      </c>
      <c r="S292" t="s">
        <v>120</v>
      </c>
      <c r="T292" t="s">
        <v>173</v>
      </c>
      <c r="U292" t="s">
        <v>144</v>
      </c>
      <c r="V292" t="s">
        <v>761</v>
      </c>
      <c r="W292" t="s">
        <v>659</v>
      </c>
      <c r="X292" s="51" t="str">
        <f t="shared" si="8"/>
        <v>3</v>
      </c>
      <c r="Y292" s="51" t="str">
        <f>IF(T292="","",IF(AND(T292&lt;&gt;'Tabelas auxiliares'!$B$236,T292&lt;&gt;'Tabelas auxiliares'!$B$237,T292&lt;&gt;'Tabelas auxiliares'!$C$236,T292&lt;&gt;'Tabelas auxiliares'!$C$237,T292&lt;&gt;'Tabelas auxiliares'!$D$236),"FOLHA DE PESSOAL",IF(X292='Tabelas auxiliares'!$A$237,"CUSTEIO",IF(X292='Tabelas auxiliares'!$A$236,"INVESTIMENTO","ERRO - VERIFICAR"))))</f>
        <v>FOLHA DE PESSOAL</v>
      </c>
      <c r="Z292" s="64">
        <f t="shared" si="9"/>
        <v>42429.399999999994</v>
      </c>
      <c r="AA292" s="44">
        <v>21963.67</v>
      </c>
      <c r="AC292" s="44">
        <v>20465.73</v>
      </c>
      <c r="AD292" s="73" t="s">
        <v>942</v>
      </c>
      <c r="AE292" s="73" t="s">
        <v>210</v>
      </c>
      <c r="AF292" s="73" t="s">
        <v>138</v>
      </c>
      <c r="AG292" s="73" t="s">
        <v>183</v>
      </c>
      <c r="AH292" s="73" t="s">
        <v>211</v>
      </c>
      <c r="AI292" s="73" t="s">
        <v>179</v>
      </c>
      <c r="AJ292" s="73" t="s">
        <v>176</v>
      </c>
      <c r="AK292" s="73" t="s">
        <v>120</v>
      </c>
      <c r="AL292" s="73" t="s">
        <v>173</v>
      </c>
      <c r="AM292" s="73" t="s">
        <v>149</v>
      </c>
      <c r="AN292" s="73" t="s">
        <v>739</v>
      </c>
      <c r="AO292" s="73" t="s">
        <v>646</v>
      </c>
    </row>
    <row r="293" spans="1:41" x14ac:dyDescent="0.25">
      <c r="A293" t="s">
        <v>1111</v>
      </c>
      <c r="B293" t="s">
        <v>483</v>
      </c>
      <c r="C293" t="s">
        <v>1112</v>
      </c>
      <c r="D293" t="s">
        <v>90</v>
      </c>
      <c r="E293" t="s">
        <v>117</v>
      </c>
      <c r="F293" s="51" t="str">
        <f>IFERROR(VLOOKUP(D293,'Tabelas auxiliares'!$A$3:$B$61,2,FALSE),"")</f>
        <v>SUGEPE-FOLHA - PASEP + AUX. MORADIA</v>
      </c>
      <c r="G293" s="51" t="str">
        <f>IFERROR(VLOOKUP($B293,'Tabelas auxiliares'!$A$65:$C$102,2,FALSE),"")</f>
        <v>Folha de pagamento - Ativos, Previdência, PASEP</v>
      </c>
      <c r="H293" s="51" t="str">
        <f>IFERROR(VLOOKUP($B293,'Tabelas auxiliares'!$A$65:$C$102,3,FALSE),"")</f>
        <v>FOLHA DE PAGAMENTO / CONTRIBUICAO PARA O PSS / SUBSTITUICOES / INSS PATRONAL / PASEP</v>
      </c>
      <c r="I293" t="s">
        <v>2205</v>
      </c>
      <c r="J293" t="s">
        <v>2206</v>
      </c>
      <c r="K293" t="s">
        <v>2211</v>
      </c>
      <c r="L293" t="s">
        <v>214</v>
      </c>
      <c r="M293" t="s">
        <v>176</v>
      </c>
      <c r="N293" t="s">
        <v>135</v>
      </c>
      <c r="O293" t="s">
        <v>178</v>
      </c>
      <c r="P293" t="s">
        <v>208</v>
      </c>
      <c r="Q293" t="s">
        <v>179</v>
      </c>
      <c r="R293" t="s">
        <v>176</v>
      </c>
      <c r="S293" t="s">
        <v>120</v>
      </c>
      <c r="T293" t="s">
        <v>173</v>
      </c>
      <c r="U293" t="s">
        <v>144</v>
      </c>
      <c r="V293" t="s">
        <v>762</v>
      </c>
      <c r="W293" t="s">
        <v>928</v>
      </c>
      <c r="X293" s="51" t="str">
        <f t="shared" si="8"/>
        <v>3</v>
      </c>
      <c r="Y293" s="51" t="str">
        <f>IF(T293="","",IF(AND(T293&lt;&gt;'Tabelas auxiliares'!$B$236,T293&lt;&gt;'Tabelas auxiliares'!$B$237,T293&lt;&gt;'Tabelas auxiliares'!$C$236,T293&lt;&gt;'Tabelas auxiliares'!$C$237,T293&lt;&gt;'Tabelas auxiliares'!$D$236),"FOLHA DE PESSOAL",IF(X293='Tabelas auxiliares'!$A$237,"CUSTEIO",IF(X293='Tabelas auxiliares'!$A$236,"INVESTIMENTO","ERRO - VERIFICAR"))))</f>
        <v>FOLHA DE PESSOAL</v>
      </c>
      <c r="Z293" s="64">
        <f t="shared" si="9"/>
        <v>40808.480000000003</v>
      </c>
      <c r="AC293" s="44">
        <v>40808.480000000003</v>
      </c>
      <c r="AD293" s="73" t="s">
        <v>936</v>
      </c>
      <c r="AE293" s="73" t="s">
        <v>176</v>
      </c>
      <c r="AF293" s="73" t="s">
        <v>136</v>
      </c>
      <c r="AG293" s="73" t="s">
        <v>224</v>
      </c>
      <c r="AH293" s="73" t="s">
        <v>225</v>
      </c>
      <c r="AI293" s="73" t="s">
        <v>179</v>
      </c>
      <c r="AJ293" s="73" t="s">
        <v>176</v>
      </c>
      <c r="AK293" s="73" t="s">
        <v>120</v>
      </c>
      <c r="AL293" s="73" t="s">
        <v>173</v>
      </c>
      <c r="AM293" s="73" t="s">
        <v>146</v>
      </c>
      <c r="AN293" s="73" t="s">
        <v>771</v>
      </c>
      <c r="AO293" s="73" t="s">
        <v>663</v>
      </c>
    </row>
    <row r="294" spans="1:41" x14ac:dyDescent="0.25">
      <c r="A294" t="s">
        <v>1111</v>
      </c>
      <c r="B294" t="s">
        <v>483</v>
      </c>
      <c r="C294" t="s">
        <v>1112</v>
      </c>
      <c r="D294" t="s">
        <v>90</v>
      </c>
      <c r="E294" t="s">
        <v>117</v>
      </c>
      <c r="F294" s="51" t="str">
        <f>IFERROR(VLOOKUP(D294,'Tabelas auxiliares'!$A$3:$B$61,2,FALSE),"")</f>
        <v>SUGEPE-FOLHA - PASEP + AUX. MORADIA</v>
      </c>
      <c r="G294" s="51" t="str">
        <f>IFERROR(VLOOKUP($B294,'Tabelas auxiliares'!$A$65:$C$102,2,FALSE),"")</f>
        <v>Folha de pagamento - Ativos, Previdência, PASEP</v>
      </c>
      <c r="H294" s="51" t="str">
        <f>IFERROR(VLOOKUP($B294,'Tabelas auxiliares'!$A$65:$C$102,3,FALSE),"")</f>
        <v>FOLHA DE PAGAMENTO / CONTRIBUICAO PARA O PSS / SUBSTITUICOES / INSS PATRONAL / PASEP</v>
      </c>
      <c r="I294" t="s">
        <v>2205</v>
      </c>
      <c r="J294" t="s">
        <v>2206</v>
      </c>
      <c r="K294" t="s">
        <v>2212</v>
      </c>
      <c r="L294" t="s">
        <v>214</v>
      </c>
      <c r="M294" t="s">
        <v>176</v>
      </c>
      <c r="N294" t="s">
        <v>135</v>
      </c>
      <c r="O294" t="s">
        <v>178</v>
      </c>
      <c r="P294" t="s">
        <v>208</v>
      </c>
      <c r="Q294" t="s">
        <v>179</v>
      </c>
      <c r="R294" t="s">
        <v>176</v>
      </c>
      <c r="S294" t="s">
        <v>120</v>
      </c>
      <c r="T294" t="s">
        <v>173</v>
      </c>
      <c r="U294" t="s">
        <v>144</v>
      </c>
      <c r="V294" t="s">
        <v>763</v>
      </c>
      <c r="W294" t="s">
        <v>660</v>
      </c>
      <c r="X294" s="51" t="str">
        <f t="shared" si="8"/>
        <v>3</v>
      </c>
      <c r="Y294" s="51" t="str">
        <f>IF(T294="","",IF(AND(T294&lt;&gt;'Tabelas auxiliares'!$B$236,T294&lt;&gt;'Tabelas auxiliares'!$B$237,T294&lt;&gt;'Tabelas auxiliares'!$C$236,T294&lt;&gt;'Tabelas auxiliares'!$C$237,T294&lt;&gt;'Tabelas auxiliares'!$D$236),"FOLHA DE PESSOAL",IF(X294='Tabelas auxiliares'!$A$237,"CUSTEIO",IF(X294='Tabelas auxiliares'!$A$236,"INVESTIMENTO","ERRO - VERIFICAR"))))</f>
        <v>FOLHA DE PESSOAL</v>
      </c>
      <c r="Z294" s="64">
        <f t="shared" si="9"/>
        <v>13815.06</v>
      </c>
      <c r="AA294" s="44">
        <v>219.75</v>
      </c>
      <c r="AC294" s="44">
        <v>13595.31</v>
      </c>
      <c r="AD294" s="73" t="s">
        <v>936</v>
      </c>
      <c r="AE294" s="73" t="s">
        <v>176</v>
      </c>
      <c r="AF294" s="73" t="s">
        <v>136</v>
      </c>
      <c r="AG294" s="73" t="s">
        <v>183</v>
      </c>
      <c r="AH294" s="73" t="s">
        <v>226</v>
      </c>
      <c r="AI294" s="73" t="s">
        <v>179</v>
      </c>
      <c r="AJ294" s="73" t="s">
        <v>176</v>
      </c>
      <c r="AK294" s="73" t="s">
        <v>120</v>
      </c>
      <c r="AL294" s="73" t="s">
        <v>173</v>
      </c>
      <c r="AM294" s="73" t="s">
        <v>148</v>
      </c>
      <c r="AN294" s="73" t="s">
        <v>772</v>
      </c>
      <c r="AO294" s="73" t="s">
        <v>664</v>
      </c>
    </row>
    <row r="295" spans="1:41" x14ac:dyDescent="0.25">
      <c r="A295" t="s">
        <v>1111</v>
      </c>
      <c r="B295" t="s">
        <v>483</v>
      </c>
      <c r="C295" t="s">
        <v>1112</v>
      </c>
      <c r="D295" t="s">
        <v>90</v>
      </c>
      <c r="E295" t="s">
        <v>117</v>
      </c>
      <c r="F295" s="51" t="str">
        <f>IFERROR(VLOOKUP(D295,'Tabelas auxiliares'!$A$3:$B$61,2,FALSE),"")</f>
        <v>SUGEPE-FOLHA - PASEP + AUX. MORADIA</v>
      </c>
      <c r="G295" s="51" t="str">
        <f>IFERROR(VLOOKUP($B295,'Tabelas auxiliares'!$A$65:$C$102,2,FALSE),"")</f>
        <v>Folha de pagamento - Ativos, Previdência, PASEP</v>
      </c>
      <c r="H295" s="51" t="str">
        <f>IFERROR(VLOOKUP($B295,'Tabelas auxiliares'!$A$65:$C$102,3,FALSE),"")</f>
        <v>FOLHA DE PAGAMENTO / CONTRIBUICAO PARA O PSS / SUBSTITUICOES / INSS PATRONAL / PASEP</v>
      </c>
      <c r="I295" t="s">
        <v>2205</v>
      </c>
      <c r="J295" t="s">
        <v>2206</v>
      </c>
      <c r="K295" t="s">
        <v>2213</v>
      </c>
      <c r="L295" t="s">
        <v>214</v>
      </c>
      <c r="M295" t="s">
        <v>176</v>
      </c>
      <c r="N295" t="s">
        <v>135</v>
      </c>
      <c r="O295" t="s">
        <v>178</v>
      </c>
      <c r="P295" t="s">
        <v>208</v>
      </c>
      <c r="Q295" t="s">
        <v>179</v>
      </c>
      <c r="R295" t="s">
        <v>176</v>
      </c>
      <c r="S295" t="s">
        <v>120</v>
      </c>
      <c r="T295" t="s">
        <v>173</v>
      </c>
      <c r="U295" t="s">
        <v>144</v>
      </c>
      <c r="V295" t="s">
        <v>764</v>
      </c>
      <c r="W295" t="s">
        <v>929</v>
      </c>
      <c r="X295" s="51" t="str">
        <f t="shared" si="8"/>
        <v>3</v>
      </c>
      <c r="Y295" s="51" t="str">
        <f>IF(T295="","",IF(AND(T295&lt;&gt;'Tabelas auxiliares'!$B$236,T295&lt;&gt;'Tabelas auxiliares'!$B$237,T295&lt;&gt;'Tabelas auxiliares'!$C$236,T295&lt;&gt;'Tabelas auxiliares'!$C$237,T295&lt;&gt;'Tabelas auxiliares'!$D$236),"FOLHA DE PESSOAL",IF(X295='Tabelas auxiliares'!$A$237,"CUSTEIO",IF(X295='Tabelas auxiliares'!$A$236,"INVESTIMENTO","ERRO - VERIFICAR"))))</f>
        <v>FOLHA DE PESSOAL</v>
      </c>
      <c r="Z295" s="64">
        <f t="shared" si="9"/>
        <v>6768.76</v>
      </c>
      <c r="AC295" s="44">
        <v>6768.76</v>
      </c>
      <c r="AD295" s="73" t="s">
        <v>936</v>
      </c>
      <c r="AE295" s="73" t="s">
        <v>176</v>
      </c>
      <c r="AF295" s="73" t="s">
        <v>136</v>
      </c>
      <c r="AG295" s="73" t="s">
        <v>227</v>
      </c>
      <c r="AH295" s="73" t="s">
        <v>228</v>
      </c>
      <c r="AI295" s="73" t="s">
        <v>179</v>
      </c>
      <c r="AJ295" s="73" t="s">
        <v>176</v>
      </c>
      <c r="AK295" s="73" t="s">
        <v>120</v>
      </c>
      <c r="AL295" s="73" t="s">
        <v>173</v>
      </c>
      <c r="AM295" s="73" t="s">
        <v>145</v>
      </c>
      <c r="AN295" s="73" t="s">
        <v>773</v>
      </c>
      <c r="AO295" s="73" t="s">
        <v>665</v>
      </c>
    </row>
    <row r="296" spans="1:41" x14ac:dyDescent="0.25">
      <c r="A296" t="s">
        <v>1111</v>
      </c>
      <c r="B296" t="s">
        <v>483</v>
      </c>
      <c r="C296" t="s">
        <v>1112</v>
      </c>
      <c r="D296" t="s">
        <v>90</v>
      </c>
      <c r="E296" t="s">
        <v>117</v>
      </c>
      <c r="F296" s="51" t="str">
        <f>IFERROR(VLOOKUP(D296,'Tabelas auxiliares'!$A$3:$B$61,2,FALSE),"")</f>
        <v>SUGEPE-FOLHA - PASEP + AUX. MORADIA</v>
      </c>
      <c r="G296" s="51" t="str">
        <f>IFERROR(VLOOKUP($B296,'Tabelas auxiliares'!$A$65:$C$102,2,FALSE),"")</f>
        <v>Folha de pagamento - Ativos, Previdência, PASEP</v>
      </c>
      <c r="H296" s="51" t="str">
        <f>IFERROR(VLOOKUP($B296,'Tabelas auxiliares'!$A$65:$C$102,3,FALSE),"")</f>
        <v>FOLHA DE PAGAMENTO / CONTRIBUICAO PARA O PSS / SUBSTITUICOES / INSS PATRONAL / PASEP</v>
      </c>
      <c r="I296" t="s">
        <v>2205</v>
      </c>
      <c r="J296" t="s">
        <v>2206</v>
      </c>
      <c r="K296" t="s">
        <v>2214</v>
      </c>
      <c r="L296" t="s">
        <v>214</v>
      </c>
      <c r="M296" t="s">
        <v>1047</v>
      </c>
      <c r="N296" t="s">
        <v>135</v>
      </c>
      <c r="O296" t="s">
        <v>178</v>
      </c>
      <c r="P296" t="s">
        <v>208</v>
      </c>
      <c r="Q296" t="s">
        <v>179</v>
      </c>
      <c r="R296" t="s">
        <v>176</v>
      </c>
      <c r="S296" t="s">
        <v>120</v>
      </c>
      <c r="T296" t="s">
        <v>173</v>
      </c>
      <c r="U296" t="s">
        <v>144</v>
      </c>
      <c r="V296" t="s">
        <v>765</v>
      </c>
      <c r="W296" t="s">
        <v>930</v>
      </c>
      <c r="X296" s="51" t="str">
        <f t="shared" si="8"/>
        <v>3</v>
      </c>
      <c r="Y296" s="51" t="str">
        <f>IF(T296="","",IF(AND(T296&lt;&gt;'Tabelas auxiliares'!$B$236,T296&lt;&gt;'Tabelas auxiliares'!$B$237,T296&lt;&gt;'Tabelas auxiliares'!$C$236,T296&lt;&gt;'Tabelas auxiliares'!$C$237,T296&lt;&gt;'Tabelas auxiliares'!$D$236),"FOLHA DE PESSOAL",IF(X296='Tabelas auxiliares'!$A$237,"CUSTEIO",IF(X296='Tabelas auxiliares'!$A$236,"INVESTIMENTO","ERRO - VERIFICAR"))))</f>
        <v>FOLHA DE PESSOAL</v>
      </c>
      <c r="Z296" s="64">
        <f t="shared" si="9"/>
        <v>107516.76</v>
      </c>
      <c r="AC296" s="44">
        <v>107516.76</v>
      </c>
      <c r="AD296" s="73" t="s">
        <v>936</v>
      </c>
      <c r="AE296" s="73" t="s">
        <v>176</v>
      </c>
      <c r="AF296" s="73" t="s">
        <v>136</v>
      </c>
      <c r="AG296" s="73" t="s">
        <v>229</v>
      </c>
      <c r="AH296" s="73" t="s">
        <v>230</v>
      </c>
      <c r="AI296" s="73" t="s">
        <v>179</v>
      </c>
      <c r="AJ296" s="73" t="s">
        <v>176</v>
      </c>
      <c r="AK296" s="73" t="s">
        <v>120</v>
      </c>
      <c r="AL296" s="73" t="s">
        <v>173</v>
      </c>
      <c r="AM296" s="73" t="s">
        <v>150</v>
      </c>
      <c r="AN296" s="73" t="s">
        <v>774</v>
      </c>
      <c r="AO296" s="73" t="s">
        <v>939</v>
      </c>
    </row>
    <row r="297" spans="1:41" x14ac:dyDescent="0.25">
      <c r="A297" t="s">
        <v>1111</v>
      </c>
      <c r="B297" t="s">
        <v>483</v>
      </c>
      <c r="C297" t="s">
        <v>1112</v>
      </c>
      <c r="D297" t="s">
        <v>90</v>
      </c>
      <c r="E297" t="s">
        <v>117</v>
      </c>
      <c r="F297" s="51" t="str">
        <f>IFERROR(VLOOKUP(D297,'Tabelas auxiliares'!$A$3:$B$61,2,FALSE),"")</f>
        <v>SUGEPE-FOLHA - PASEP + AUX. MORADIA</v>
      </c>
      <c r="G297" s="51" t="str">
        <f>IFERROR(VLOOKUP($B297,'Tabelas auxiliares'!$A$65:$C$102,2,FALSE),"")</f>
        <v>Folha de pagamento - Ativos, Previdência, PASEP</v>
      </c>
      <c r="H297" s="51" t="str">
        <f>IFERROR(VLOOKUP($B297,'Tabelas auxiliares'!$A$65:$C$102,3,FALSE),"")</f>
        <v>FOLHA DE PAGAMENTO / CONTRIBUICAO PARA O PSS / SUBSTITUICOES / INSS PATRONAL / PASEP</v>
      </c>
      <c r="I297" t="s">
        <v>2205</v>
      </c>
      <c r="J297" t="s">
        <v>2206</v>
      </c>
      <c r="K297" t="s">
        <v>2215</v>
      </c>
      <c r="L297" t="s">
        <v>214</v>
      </c>
      <c r="M297" t="s">
        <v>931</v>
      </c>
      <c r="N297" t="s">
        <v>134</v>
      </c>
      <c r="O297" t="s">
        <v>178</v>
      </c>
      <c r="P297" t="s">
        <v>213</v>
      </c>
      <c r="Q297" t="s">
        <v>179</v>
      </c>
      <c r="R297" t="s">
        <v>176</v>
      </c>
      <c r="S297" t="s">
        <v>120</v>
      </c>
      <c r="T297" t="s">
        <v>172</v>
      </c>
      <c r="U297" t="s">
        <v>122</v>
      </c>
      <c r="V297" t="s">
        <v>740</v>
      </c>
      <c r="W297" t="s">
        <v>647</v>
      </c>
      <c r="X297" s="51" t="str">
        <f t="shared" si="8"/>
        <v>3</v>
      </c>
      <c r="Y297" s="51" t="str">
        <f>IF(T297="","",IF(AND(T297&lt;&gt;'Tabelas auxiliares'!$B$236,T297&lt;&gt;'Tabelas auxiliares'!$B$237,T297&lt;&gt;'Tabelas auxiliares'!$C$236,T297&lt;&gt;'Tabelas auxiliares'!$C$237,T297&lt;&gt;'Tabelas auxiliares'!$D$236),"FOLHA DE PESSOAL",IF(X297='Tabelas auxiliares'!$A$237,"CUSTEIO",IF(X297='Tabelas auxiliares'!$A$236,"INVESTIMENTO","ERRO - VERIFICAR"))))</f>
        <v>FOLHA DE PESSOAL</v>
      </c>
      <c r="Z297" s="64">
        <f t="shared" si="9"/>
        <v>3487341.9</v>
      </c>
      <c r="AC297" s="44">
        <v>3487341.9</v>
      </c>
      <c r="AD297" s="73" t="s">
        <v>936</v>
      </c>
      <c r="AE297" s="73" t="s">
        <v>176</v>
      </c>
      <c r="AF297" s="73" t="s">
        <v>136</v>
      </c>
      <c r="AG297" s="73" t="s">
        <v>183</v>
      </c>
      <c r="AH297" s="73" t="s">
        <v>226</v>
      </c>
      <c r="AI297" s="73" t="s">
        <v>179</v>
      </c>
      <c r="AJ297" s="73" t="s">
        <v>176</v>
      </c>
      <c r="AK297" s="73" t="s">
        <v>120</v>
      </c>
      <c r="AL297" s="73" t="s">
        <v>173</v>
      </c>
      <c r="AM297" s="73" t="s">
        <v>148</v>
      </c>
      <c r="AN297" s="73" t="s">
        <v>775</v>
      </c>
      <c r="AO297" s="73" t="s">
        <v>666</v>
      </c>
    </row>
    <row r="298" spans="1:41" x14ac:dyDescent="0.25">
      <c r="A298" t="s">
        <v>1111</v>
      </c>
      <c r="B298" t="s">
        <v>483</v>
      </c>
      <c r="C298" t="s">
        <v>1112</v>
      </c>
      <c r="D298" t="s">
        <v>90</v>
      </c>
      <c r="E298" t="s">
        <v>117</v>
      </c>
      <c r="F298" s="51" t="str">
        <f>IFERROR(VLOOKUP(D298,'Tabelas auxiliares'!$A$3:$B$61,2,FALSE),"")</f>
        <v>SUGEPE-FOLHA - PASEP + AUX. MORADIA</v>
      </c>
      <c r="G298" s="51" t="str">
        <f>IFERROR(VLOOKUP($B298,'Tabelas auxiliares'!$A$65:$C$102,2,FALSE),"")</f>
        <v>Folha de pagamento - Ativos, Previdência, PASEP</v>
      </c>
      <c r="H298" s="51" t="str">
        <f>IFERROR(VLOOKUP($B298,'Tabelas auxiliares'!$A$65:$C$102,3,FALSE),"")</f>
        <v>FOLHA DE PAGAMENTO / CONTRIBUICAO PARA O PSS / SUBSTITUICOES / INSS PATRONAL / PASEP</v>
      </c>
      <c r="I298" t="s">
        <v>2205</v>
      </c>
      <c r="J298" t="s">
        <v>2206</v>
      </c>
      <c r="K298" t="s">
        <v>2216</v>
      </c>
      <c r="L298" t="s">
        <v>214</v>
      </c>
      <c r="M298" t="s">
        <v>217</v>
      </c>
      <c r="N298" t="s">
        <v>177</v>
      </c>
      <c r="O298" t="s">
        <v>178</v>
      </c>
      <c r="P298" t="s">
        <v>288</v>
      </c>
      <c r="Q298" t="s">
        <v>179</v>
      </c>
      <c r="R298" t="s">
        <v>176</v>
      </c>
      <c r="S298" t="s">
        <v>120</v>
      </c>
      <c r="T298" t="s">
        <v>174</v>
      </c>
      <c r="U298" t="s">
        <v>119</v>
      </c>
      <c r="V298" t="s">
        <v>766</v>
      </c>
      <c r="W298" t="s">
        <v>932</v>
      </c>
      <c r="X298" s="51" t="str">
        <f t="shared" si="8"/>
        <v>3</v>
      </c>
      <c r="Y298" s="51" t="str">
        <f>IF(T298="","",IF(AND(T298&lt;&gt;'Tabelas auxiliares'!$B$236,T298&lt;&gt;'Tabelas auxiliares'!$B$237,T298&lt;&gt;'Tabelas auxiliares'!$C$236,T298&lt;&gt;'Tabelas auxiliares'!$C$237,T298&lt;&gt;'Tabelas auxiliares'!$D$236),"FOLHA DE PESSOAL",IF(X298='Tabelas auxiliares'!$A$237,"CUSTEIO",IF(X298='Tabelas auxiliares'!$A$236,"INVESTIMENTO","ERRO - VERIFICAR"))))</f>
        <v>CUSTEIO</v>
      </c>
      <c r="Z298" s="64">
        <f t="shared" si="9"/>
        <v>173595.51</v>
      </c>
      <c r="AC298" s="44">
        <v>173595.51</v>
      </c>
      <c r="AD298" s="73" t="s">
        <v>936</v>
      </c>
      <c r="AE298" s="73" t="s">
        <v>176</v>
      </c>
      <c r="AF298" s="73" t="s">
        <v>136</v>
      </c>
      <c r="AG298" s="73" t="s">
        <v>224</v>
      </c>
      <c r="AH298" s="73" t="s">
        <v>225</v>
      </c>
      <c r="AI298" s="73" t="s">
        <v>179</v>
      </c>
      <c r="AJ298" s="73" t="s">
        <v>176</v>
      </c>
      <c r="AK298" s="73" t="s">
        <v>120</v>
      </c>
      <c r="AL298" s="73" t="s">
        <v>173</v>
      </c>
      <c r="AM298" s="73" t="s">
        <v>146</v>
      </c>
      <c r="AN298" s="73" t="s">
        <v>776</v>
      </c>
      <c r="AO298" s="73" t="s">
        <v>667</v>
      </c>
    </row>
    <row r="299" spans="1:41" x14ac:dyDescent="0.25">
      <c r="A299" t="s">
        <v>1111</v>
      </c>
      <c r="B299" t="s">
        <v>483</v>
      </c>
      <c r="C299" t="s">
        <v>1112</v>
      </c>
      <c r="D299" t="s">
        <v>90</v>
      </c>
      <c r="E299" t="s">
        <v>117</v>
      </c>
      <c r="F299" s="51" t="str">
        <f>IFERROR(VLOOKUP(D299,'Tabelas auxiliares'!$A$3:$B$61,2,FALSE),"")</f>
        <v>SUGEPE-FOLHA - PASEP + AUX. MORADIA</v>
      </c>
      <c r="G299" s="51" t="str">
        <f>IFERROR(VLOOKUP($B299,'Tabelas auxiliares'!$A$65:$C$102,2,FALSE),"")</f>
        <v>Folha de pagamento - Ativos, Previdência, PASEP</v>
      </c>
      <c r="H299" s="51" t="str">
        <f>IFERROR(VLOOKUP($B299,'Tabelas auxiliares'!$A$65:$C$102,3,FALSE),"")</f>
        <v>FOLHA DE PAGAMENTO / CONTRIBUICAO PARA O PSS / SUBSTITUICOES / INSS PATRONAL / PASEP</v>
      </c>
      <c r="I299" t="s">
        <v>2205</v>
      </c>
      <c r="J299" t="s">
        <v>2206</v>
      </c>
      <c r="K299" t="s">
        <v>2217</v>
      </c>
      <c r="L299" t="s">
        <v>214</v>
      </c>
      <c r="M299" t="s">
        <v>176</v>
      </c>
      <c r="N299" t="s">
        <v>135</v>
      </c>
      <c r="O299" t="s">
        <v>178</v>
      </c>
      <c r="P299" t="s">
        <v>208</v>
      </c>
      <c r="Q299" t="s">
        <v>179</v>
      </c>
      <c r="R299" t="s">
        <v>176</v>
      </c>
      <c r="S299" t="s">
        <v>120</v>
      </c>
      <c r="T299" t="s">
        <v>173</v>
      </c>
      <c r="U299" t="s">
        <v>144</v>
      </c>
      <c r="V299" t="s">
        <v>767</v>
      </c>
      <c r="W299" t="s">
        <v>661</v>
      </c>
      <c r="X299" s="51" t="str">
        <f t="shared" si="8"/>
        <v>3</v>
      </c>
      <c r="Y299" s="51" t="str">
        <f>IF(T299="","",IF(AND(T299&lt;&gt;'Tabelas auxiliares'!$B$236,T299&lt;&gt;'Tabelas auxiliares'!$B$237,T299&lt;&gt;'Tabelas auxiliares'!$C$236,T299&lt;&gt;'Tabelas auxiliares'!$C$237,T299&lt;&gt;'Tabelas auxiliares'!$D$236),"FOLHA DE PESSOAL",IF(X299='Tabelas auxiliares'!$A$237,"CUSTEIO",IF(X299='Tabelas auxiliares'!$A$236,"INVESTIMENTO","ERRO - VERIFICAR"))))</f>
        <v>FOLHA DE PESSOAL</v>
      </c>
      <c r="Z299" s="64">
        <f t="shared" si="9"/>
        <v>3078.37</v>
      </c>
      <c r="AA299" s="44">
        <v>3078.37</v>
      </c>
      <c r="AD299" s="73" t="s">
        <v>936</v>
      </c>
      <c r="AE299" s="73" t="s">
        <v>176</v>
      </c>
      <c r="AF299" s="73" t="s">
        <v>136</v>
      </c>
      <c r="AG299" s="73" t="s">
        <v>227</v>
      </c>
      <c r="AH299" s="73" t="s">
        <v>228</v>
      </c>
      <c r="AI299" s="73" t="s">
        <v>179</v>
      </c>
      <c r="AJ299" s="73" t="s">
        <v>176</v>
      </c>
      <c r="AK299" s="73" t="s">
        <v>120</v>
      </c>
      <c r="AL299" s="73" t="s">
        <v>173</v>
      </c>
      <c r="AM299" s="73" t="s">
        <v>145</v>
      </c>
      <c r="AN299" s="73" t="s">
        <v>777</v>
      </c>
      <c r="AO299" s="73" t="s">
        <v>668</v>
      </c>
    </row>
    <row r="300" spans="1:41" x14ac:dyDescent="0.25">
      <c r="A300" t="s">
        <v>1111</v>
      </c>
      <c r="B300" t="s">
        <v>483</v>
      </c>
      <c r="C300" t="s">
        <v>1112</v>
      </c>
      <c r="D300" t="s">
        <v>90</v>
      </c>
      <c r="E300" t="s">
        <v>117</v>
      </c>
      <c r="F300" s="51" t="str">
        <f>IFERROR(VLOOKUP(D300,'Tabelas auxiliares'!$A$3:$B$61,2,FALSE),"")</f>
        <v>SUGEPE-FOLHA - PASEP + AUX. MORADIA</v>
      </c>
      <c r="G300" s="51" t="str">
        <f>IFERROR(VLOOKUP($B300,'Tabelas auxiliares'!$A$65:$C$102,2,FALSE),"")</f>
        <v>Folha de pagamento - Ativos, Previdência, PASEP</v>
      </c>
      <c r="H300" s="51" t="str">
        <f>IFERROR(VLOOKUP($B300,'Tabelas auxiliares'!$A$65:$C$102,3,FALSE),"")</f>
        <v>FOLHA DE PAGAMENTO / CONTRIBUICAO PARA O PSS / SUBSTITUICOES / INSS PATRONAL / PASEP</v>
      </c>
      <c r="I300" t="s">
        <v>2205</v>
      </c>
      <c r="J300" t="s">
        <v>1342</v>
      </c>
      <c r="K300" t="s">
        <v>2218</v>
      </c>
      <c r="L300" t="s">
        <v>218</v>
      </c>
      <c r="M300" t="s">
        <v>190</v>
      </c>
      <c r="N300" t="s">
        <v>134</v>
      </c>
      <c r="O300" t="s">
        <v>178</v>
      </c>
      <c r="P300" t="s">
        <v>213</v>
      </c>
      <c r="Q300" t="s">
        <v>179</v>
      </c>
      <c r="R300" t="s">
        <v>176</v>
      </c>
      <c r="S300" t="s">
        <v>120</v>
      </c>
      <c r="T300" t="s">
        <v>172</v>
      </c>
      <c r="U300" t="s">
        <v>122</v>
      </c>
      <c r="V300" t="s">
        <v>740</v>
      </c>
      <c r="W300" t="s">
        <v>647</v>
      </c>
      <c r="X300" s="51" t="str">
        <f t="shared" si="8"/>
        <v>3</v>
      </c>
      <c r="Y300" s="51" t="str">
        <f>IF(T300="","",IF(AND(T300&lt;&gt;'Tabelas auxiliares'!$B$236,T300&lt;&gt;'Tabelas auxiliares'!$B$237,T300&lt;&gt;'Tabelas auxiliares'!$C$236,T300&lt;&gt;'Tabelas auxiliares'!$C$237,T300&lt;&gt;'Tabelas auxiliares'!$D$236),"FOLHA DE PESSOAL",IF(X300='Tabelas auxiliares'!$A$237,"CUSTEIO",IF(X300='Tabelas auxiliares'!$A$236,"INVESTIMENTO","ERRO - VERIFICAR"))))</f>
        <v>FOLHA DE PESSOAL</v>
      </c>
      <c r="Z300" s="64">
        <f t="shared" si="9"/>
        <v>17349.04</v>
      </c>
      <c r="AC300" s="44">
        <v>17349.04</v>
      </c>
      <c r="AD300" s="73" t="s">
        <v>936</v>
      </c>
      <c r="AE300" s="73" t="s">
        <v>176</v>
      </c>
      <c r="AF300" s="73" t="s">
        <v>138</v>
      </c>
      <c r="AG300" s="73" t="s">
        <v>183</v>
      </c>
      <c r="AH300" s="73" t="s">
        <v>211</v>
      </c>
      <c r="AI300" s="73" t="s">
        <v>179</v>
      </c>
      <c r="AJ300" s="73" t="s">
        <v>176</v>
      </c>
      <c r="AK300" s="73" t="s">
        <v>120</v>
      </c>
      <c r="AL300" s="73" t="s">
        <v>173</v>
      </c>
      <c r="AM300" s="73" t="s">
        <v>149</v>
      </c>
      <c r="AN300" s="73" t="s">
        <v>739</v>
      </c>
      <c r="AO300" s="73" t="s">
        <v>646</v>
      </c>
    </row>
    <row r="301" spans="1:41" x14ac:dyDescent="0.25">
      <c r="A301" t="s">
        <v>1111</v>
      </c>
      <c r="B301" t="s">
        <v>483</v>
      </c>
      <c r="C301" t="s">
        <v>1112</v>
      </c>
      <c r="D301" t="s">
        <v>90</v>
      </c>
      <c r="E301" t="s">
        <v>117</v>
      </c>
      <c r="F301" s="51" t="str">
        <f>IFERROR(VLOOKUP(D301,'Tabelas auxiliares'!$A$3:$B$61,2,FALSE),"")</f>
        <v>SUGEPE-FOLHA - PASEP + AUX. MORADIA</v>
      </c>
      <c r="G301" s="51" t="str">
        <f>IFERROR(VLOOKUP($B301,'Tabelas auxiliares'!$A$65:$C$102,2,FALSE),"")</f>
        <v>Folha de pagamento - Ativos, Previdência, PASEP</v>
      </c>
      <c r="H301" s="51" t="str">
        <f>IFERROR(VLOOKUP($B301,'Tabelas auxiliares'!$A$65:$C$102,3,FALSE),"")</f>
        <v>FOLHA DE PAGAMENTO / CONTRIBUICAO PARA O PSS / SUBSTITUICOES / INSS PATRONAL / PASEP</v>
      </c>
      <c r="I301" t="s">
        <v>2205</v>
      </c>
      <c r="J301" t="s">
        <v>1330</v>
      </c>
      <c r="K301" t="s">
        <v>2219</v>
      </c>
      <c r="L301" t="s">
        <v>219</v>
      </c>
      <c r="M301" t="s">
        <v>190</v>
      </c>
      <c r="N301" t="s">
        <v>134</v>
      </c>
      <c r="O301" t="s">
        <v>178</v>
      </c>
      <c r="P301" t="s">
        <v>213</v>
      </c>
      <c r="Q301" t="s">
        <v>179</v>
      </c>
      <c r="R301" t="s">
        <v>176</v>
      </c>
      <c r="S301" t="s">
        <v>120</v>
      </c>
      <c r="T301" t="s">
        <v>172</v>
      </c>
      <c r="U301" t="s">
        <v>122</v>
      </c>
      <c r="V301" t="s">
        <v>740</v>
      </c>
      <c r="W301" t="s">
        <v>647</v>
      </c>
      <c r="X301" s="51" t="str">
        <f t="shared" si="8"/>
        <v>3</v>
      </c>
      <c r="Y301" s="51" t="str">
        <f>IF(T301="","",IF(AND(T301&lt;&gt;'Tabelas auxiliares'!$B$236,T301&lt;&gt;'Tabelas auxiliares'!$B$237,T301&lt;&gt;'Tabelas auxiliares'!$C$236,T301&lt;&gt;'Tabelas auxiliares'!$C$237,T301&lt;&gt;'Tabelas auxiliares'!$D$236),"FOLHA DE PESSOAL",IF(X301='Tabelas auxiliares'!$A$237,"CUSTEIO",IF(X301='Tabelas auxiliares'!$A$236,"INVESTIMENTO","ERRO - VERIFICAR"))))</f>
        <v>FOLHA DE PESSOAL</v>
      </c>
      <c r="Z301" s="64">
        <f t="shared" si="9"/>
        <v>13937.84</v>
      </c>
      <c r="AC301" s="44">
        <v>13937.84</v>
      </c>
      <c r="AD301" s="73" t="s">
        <v>1014</v>
      </c>
      <c r="AE301" s="73" t="s">
        <v>210</v>
      </c>
      <c r="AF301" s="73" t="s">
        <v>138</v>
      </c>
      <c r="AG301" s="73" t="s">
        <v>183</v>
      </c>
      <c r="AH301" s="73" t="s">
        <v>211</v>
      </c>
      <c r="AI301" s="73" t="s">
        <v>179</v>
      </c>
      <c r="AJ301" s="73" t="s">
        <v>176</v>
      </c>
      <c r="AK301" s="73" t="s">
        <v>120</v>
      </c>
      <c r="AL301" s="73" t="s">
        <v>173</v>
      </c>
      <c r="AM301" s="73" t="s">
        <v>149</v>
      </c>
      <c r="AN301" s="73" t="s">
        <v>739</v>
      </c>
      <c r="AO301" s="73" t="s">
        <v>646</v>
      </c>
    </row>
    <row r="302" spans="1:41" x14ac:dyDescent="0.25">
      <c r="A302" t="s">
        <v>1111</v>
      </c>
      <c r="B302" t="s">
        <v>483</v>
      </c>
      <c r="C302" t="s">
        <v>1112</v>
      </c>
      <c r="D302" t="s">
        <v>90</v>
      </c>
      <c r="E302" t="s">
        <v>117</v>
      </c>
      <c r="F302" s="51" t="str">
        <f>IFERROR(VLOOKUP(D302,'Tabelas auxiliares'!$A$3:$B$61,2,FALSE),"")</f>
        <v>SUGEPE-FOLHA - PASEP + AUX. MORADIA</v>
      </c>
      <c r="G302" s="51" t="str">
        <f>IFERROR(VLOOKUP($B302,'Tabelas auxiliares'!$A$65:$C$102,2,FALSE),"")</f>
        <v>Folha de pagamento - Ativos, Previdência, PASEP</v>
      </c>
      <c r="H302" s="51" t="str">
        <f>IFERROR(VLOOKUP($B302,'Tabelas auxiliares'!$A$65:$C$102,3,FALSE),"")</f>
        <v>FOLHA DE PAGAMENTO / CONTRIBUICAO PARA O PSS / SUBSTITUICOES / INSS PATRONAL / PASEP</v>
      </c>
      <c r="I302" t="s">
        <v>2205</v>
      </c>
      <c r="J302" t="s">
        <v>1335</v>
      </c>
      <c r="K302" t="s">
        <v>2220</v>
      </c>
      <c r="L302" t="s">
        <v>123</v>
      </c>
      <c r="M302" t="s">
        <v>190</v>
      </c>
      <c r="N302" t="s">
        <v>134</v>
      </c>
      <c r="O302" t="s">
        <v>178</v>
      </c>
      <c r="P302" t="s">
        <v>213</v>
      </c>
      <c r="Q302" t="s">
        <v>179</v>
      </c>
      <c r="R302" t="s">
        <v>176</v>
      </c>
      <c r="S302" t="s">
        <v>120</v>
      </c>
      <c r="T302" t="s">
        <v>172</v>
      </c>
      <c r="U302" t="s">
        <v>122</v>
      </c>
      <c r="V302" t="s">
        <v>740</v>
      </c>
      <c r="W302" t="s">
        <v>647</v>
      </c>
      <c r="X302" s="51" t="str">
        <f t="shared" si="8"/>
        <v>3</v>
      </c>
      <c r="Y302" s="51" t="str">
        <f>IF(T302="","",IF(AND(T302&lt;&gt;'Tabelas auxiliares'!$B$236,T302&lt;&gt;'Tabelas auxiliares'!$B$237,T302&lt;&gt;'Tabelas auxiliares'!$C$236,T302&lt;&gt;'Tabelas auxiliares'!$C$237,T302&lt;&gt;'Tabelas auxiliares'!$D$236),"FOLHA DE PESSOAL",IF(X302='Tabelas auxiliares'!$A$237,"CUSTEIO",IF(X302='Tabelas auxiliares'!$A$236,"INVESTIMENTO","ERRO - VERIFICAR"))))</f>
        <v>FOLHA DE PESSOAL</v>
      </c>
      <c r="Z302" s="64">
        <f t="shared" si="9"/>
        <v>15692.28</v>
      </c>
      <c r="AC302" s="44">
        <v>15692.28</v>
      </c>
      <c r="AD302" s="73" t="s">
        <v>1031</v>
      </c>
      <c r="AE302" s="73" t="s">
        <v>176</v>
      </c>
      <c r="AF302" s="73" t="s">
        <v>136</v>
      </c>
      <c r="AG302" s="73" t="s">
        <v>224</v>
      </c>
      <c r="AH302" s="73" t="s">
        <v>225</v>
      </c>
      <c r="AI302" s="73" t="s">
        <v>179</v>
      </c>
      <c r="AJ302" s="73" t="s">
        <v>176</v>
      </c>
      <c r="AK302" s="73" t="s">
        <v>120</v>
      </c>
      <c r="AL302" s="73" t="s">
        <v>173</v>
      </c>
      <c r="AM302" s="73" t="s">
        <v>146</v>
      </c>
      <c r="AN302" s="73" t="s">
        <v>771</v>
      </c>
      <c r="AO302" s="73" t="s">
        <v>663</v>
      </c>
    </row>
    <row r="303" spans="1:41" x14ac:dyDescent="0.25">
      <c r="A303" t="s">
        <v>1111</v>
      </c>
      <c r="B303" t="s">
        <v>483</v>
      </c>
      <c r="C303" t="s">
        <v>1112</v>
      </c>
      <c r="D303" t="s">
        <v>90</v>
      </c>
      <c r="E303" t="s">
        <v>117</v>
      </c>
      <c r="F303" s="51" t="str">
        <f>IFERROR(VLOOKUP(D303,'Tabelas auxiliares'!$A$3:$B$61,2,FALSE),"")</f>
        <v>SUGEPE-FOLHA - PASEP + AUX. MORADIA</v>
      </c>
      <c r="G303" s="51" t="str">
        <f>IFERROR(VLOOKUP($B303,'Tabelas auxiliares'!$A$65:$C$102,2,FALSE),"")</f>
        <v>Folha de pagamento - Ativos, Previdência, PASEP</v>
      </c>
      <c r="H303" s="51" t="str">
        <f>IFERROR(VLOOKUP($B303,'Tabelas auxiliares'!$A$65:$C$102,3,FALSE),"")</f>
        <v>FOLHA DE PAGAMENTO / CONTRIBUICAO PARA O PSS / SUBSTITUICOES / INSS PATRONAL / PASEP</v>
      </c>
      <c r="I303" t="s">
        <v>2205</v>
      </c>
      <c r="J303" t="s">
        <v>2221</v>
      </c>
      <c r="K303" t="s">
        <v>2222</v>
      </c>
      <c r="L303" t="s">
        <v>220</v>
      </c>
      <c r="M303" t="s">
        <v>190</v>
      </c>
      <c r="N303" t="s">
        <v>134</v>
      </c>
      <c r="O303" t="s">
        <v>178</v>
      </c>
      <c r="P303" t="s">
        <v>213</v>
      </c>
      <c r="Q303" t="s">
        <v>179</v>
      </c>
      <c r="R303" t="s">
        <v>176</v>
      </c>
      <c r="S303" t="s">
        <v>120</v>
      </c>
      <c r="T303" t="s">
        <v>172</v>
      </c>
      <c r="U303" t="s">
        <v>122</v>
      </c>
      <c r="V303" t="s">
        <v>740</v>
      </c>
      <c r="W303" t="s">
        <v>647</v>
      </c>
      <c r="X303" s="51" t="str">
        <f t="shared" si="8"/>
        <v>3</v>
      </c>
      <c r="Y303" s="51" t="str">
        <f>IF(T303="","",IF(AND(T303&lt;&gt;'Tabelas auxiliares'!$B$236,T303&lt;&gt;'Tabelas auxiliares'!$B$237,T303&lt;&gt;'Tabelas auxiliares'!$C$236,T303&lt;&gt;'Tabelas auxiliares'!$C$237,T303&lt;&gt;'Tabelas auxiliares'!$D$236),"FOLHA DE PESSOAL",IF(X303='Tabelas auxiliares'!$A$237,"CUSTEIO",IF(X303='Tabelas auxiliares'!$A$236,"INVESTIMENTO","ERRO - VERIFICAR"))))</f>
        <v>FOLHA DE PESSOAL</v>
      </c>
      <c r="Z303" s="64">
        <f t="shared" si="9"/>
        <v>9182.6</v>
      </c>
      <c r="AC303" s="44">
        <v>9182.6</v>
      </c>
      <c r="AD303" s="73" t="s">
        <v>1031</v>
      </c>
      <c r="AE303" s="73" t="s">
        <v>176</v>
      </c>
      <c r="AF303" s="73" t="s">
        <v>136</v>
      </c>
      <c r="AG303" s="73" t="s">
        <v>183</v>
      </c>
      <c r="AH303" s="73" t="s">
        <v>226</v>
      </c>
      <c r="AI303" s="73" t="s">
        <v>179</v>
      </c>
      <c r="AJ303" s="73" t="s">
        <v>176</v>
      </c>
      <c r="AK303" s="73" t="s">
        <v>120</v>
      </c>
      <c r="AL303" s="73" t="s">
        <v>173</v>
      </c>
      <c r="AM303" s="73" t="s">
        <v>148</v>
      </c>
      <c r="AN303" s="73" t="s">
        <v>772</v>
      </c>
      <c r="AO303" s="73" t="s">
        <v>664</v>
      </c>
    </row>
    <row r="304" spans="1:41" x14ac:dyDescent="0.25">
      <c r="A304" t="s">
        <v>1111</v>
      </c>
      <c r="B304" t="s">
        <v>483</v>
      </c>
      <c r="C304" t="s">
        <v>1112</v>
      </c>
      <c r="D304" t="s">
        <v>90</v>
      </c>
      <c r="E304" t="s">
        <v>117</v>
      </c>
      <c r="F304" s="51" t="str">
        <f>IFERROR(VLOOKUP(D304,'Tabelas auxiliares'!$A$3:$B$61,2,FALSE),"")</f>
        <v>SUGEPE-FOLHA - PASEP + AUX. MORADIA</v>
      </c>
      <c r="G304" s="51" t="str">
        <f>IFERROR(VLOOKUP($B304,'Tabelas auxiliares'!$A$65:$C$102,2,FALSE),"")</f>
        <v>Folha de pagamento - Ativos, Previdência, PASEP</v>
      </c>
      <c r="H304" s="51" t="str">
        <f>IFERROR(VLOOKUP($B304,'Tabelas auxiliares'!$A$65:$C$102,3,FALSE),"")</f>
        <v>FOLHA DE PAGAMENTO / CONTRIBUICAO PARA O PSS / SUBSTITUICOES / INSS PATRONAL / PASEP</v>
      </c>
      <c r="I304" t="s">
        <v>1329</v>
      </c>
      <c r="J304" t="s">
        <v>2206</v>
      </c>
      <c r="K304" t="s">
        <v>2223</v>
      </c>
      <c r="L304" t="s">
        <v>221</v>
      </c>
      <c r="M304" t="s">
        <v>199</v>
      </c>
      <c r="N304" t="s">
        <v>135</v>
      </c>
      <c r="O304" t="s">
        <v>178</v>
      </c>
      <c r="P304" t="s">
        <v>208</v>
      </c>
      <c r="Q304" t="s">
        <v>179</v>
      </c>
      <c r="R304" t="s">
        <v>176</v>
      </c>
      <c r="S304" t="s">
        <v>120</v>
      </c>
      <c r="T304" t="s">
        <v>173</v>
      </c>
      <c r="U304" t="s">
        <v>144</v>
      </c>
      <c r="V304" t="s">
        <v>737</v>
      </c>
      <c r="W304" t="s">
        <v>917</v>
      </c>
      <c r="X304" s="51" t="str">
        <f t="shared" si="8"/>
        <v>3</v>
      </c>
      <c r="Y304" s="51" t="str">
        <f>IF(T304="","",IF(AND(T304&lt;&gt;'Tabelas auxiliares'!$B$236,T304&lt;&gt;'Tabelas auxiliares'!$B$237,T304&lt;&gt;'Tabelas auxiliares'!$C$236,T304&lt;&gt;'Tabelas auxiliares'!$C$237,T304&lt;&gt;'Tabelas auxiliares'!$D$236),"FOLHA DE PESSOAL",IF(X304='Tabelas auxiliares'!$A$237,"CUSTEIO",IF(X304='Tabelas auxiliares'!$A$236,"INVESTIMENTO","ERRO - VERIFICAR"))))</f>
        <v>FOLHA DE PESSOAL</v>
      </c>
      <c r="Z304" s="64">
        <f t="shared" si="9"/>
        <v>132777.88</v>
      </c>
      <c r="AC304" s="44">
        <v>132777.88</v>
      </c>
      <c r="AD304" s="73" t="s">
        <v>1032</v>
      </c>
      <c r="AE304" s="73" t="s">
        <v>176</v>
      </c>
      <c r="AF304" s="73" t="s">
        <v>136</v>
      </c>
      <c r="AG304" s="73" t="s">
        <v>227</v>
      </c>
      <c r="AH304" s="73" t="s">
        <v>228</v>
      </c>
      <c r="AI304" s="73" t="s">
        <v>179</v>
      </c>
      <c r="AJ304" s="73" t="s">
        <v>176</v>
      </c>
      <c r="AK304" s="73" t="s">
        <v>120</v>
      </c>
      <c r="AL304" s="73" t="s">
        <v>173</v>
      </c>
      <c r="AM304" s="73" t="s">
        <v>145</v>
      </c>
      <c r="AN304" s="73" t="s">
        <v>773</v>
      </c>
      <c r="AO304" s="73" t="s">
        <v>665</v>
      </c>
    </row>
    <row r="305" spans="1:41" x14ac:dyDescent="0.25">
      <c r="A305" t="s">
        <v>1111</v>
      </c>
      <c r="B305" t="s">
        <v>483</v>
      </c>
      <c r="C305" t="s">
        <v>1112</v>
      </c>
      <c r="D305" t="s">
        <v>90</v>
      </c>
      <c r="E305" t="s">
        <v>117</v>
      </c>
      <c r="F305" s="51" t="str">
        <f>IFERROR(VLOOKUP(D305,'Tabelas auxiliares'!$A$3:$B$61,2,FALSE),"")</f>
        <v>SUGEPE-FOLHA - PASEP + AUX. MORADIA</v>
      </c>
      <c r="G305" s="51" t="str">
        <f>IFERROR(VLOOKUP($B305,'Tabelas auxiliares'!$A$65:$C$102,2,FALSE),"")</f>
        <v>Folha de pagamento - Ativos, Previdência, PASEP</v>
      </c>
      <c r="H305" s="51" t="str">
        <f>IFERROR(VLOOKUP($B305,'Tabelas auxiliares'!$A$65:$C$102,3,FALSE),"")</f>
        <v>FOLHA DE PAGAMENTO / CONTRIBUICAO PARA O PSS / SUBSTITUICOES / INSS PATRONAL / PASEP</v>
      </c>
      <c r="I305" t="s">
        <v>1329</v>
      </c>
      <c r="J305" t="s">
        <v>2206</v>
      </c>
      <c r="K305" t="s">
        <v>2223</v>
      </c>
      <c r="L305" t="s">
        <v>221</v>
      </c>
      <c r="M305" t="s">
        <v>199</v>
      </c>
      <c r="N305" t="s">
        <v>135</v>
      </c>
      <c r="O305" t="s">
        <v>178</v>
      </c>
      <c r="P305" t="s">
        <v>208</v>
      </c>
      <c r="Q305" t="s">
        <v>179</v>
      </c>
      <c r="R305" t="s">
        <v>176</v>
      </c>
      <c r="S305" t="s">
        <v>120</v>
      </c>
      <c r="T305" t="s">
        <v>173</v>
      </c>
      <c r="U305" t="s">
        <v>144</v>
      </c>
      <c r="V305" t="s">
        <v>738</v>
      </c>
      <c r="W305" t="s">
        <v>918</v>
      </c>
      <c r="X305" s="51" t="str">
        <f t="shared" si="8"/>
        <v>3</v>
      </c>
      <c r="Y305" s="51" t="str">
        <f>IF(T305="","",IF(AND(T305&lt;&gt;'Tabelas auxiliares'!$B$236,T305&lt;&gt;'Tabelas auxiliares'!$B$237,T305&lt;&gt;'Tabelas auxiliares'!$C$236,T305&lt;&gt;'Tabelas auxiliares'!$C$237,T305&lt;&gt;'Tabelas auxiliares'!$D$236),"FOLHA DE PESSOAL",IF(X305='Tabelas auxiliares'!$A$237,"CUSTEIO",IF(X305='Tabelas auxiliares'!$A$236,"INVESTIMENTO","ERRO - VERIFICAR"))))</f>
        <v>FOLHA DE PESSOAL</v>
      </c>
      <c r="Z305" s="64">
        <f t="shared" si="9"/>
        <v>6638.89</v>
      </c>
      <c r="AC305" s="44">
        <v>6638.89</v>
      </c>
      <c r="AD305" s="73" t="s">
        <v>1031</v>
      </c>
      <c r="AE305" s="73" t="s">
        <v>176</v>
      </c>
      <c r="AF305" s="73" t="s">
        <v>136</v>
      </c>
      <c r="AG305" s="73" t="s">
        <v>229</v>
      </c>
      <c r="AH305" s="73" t="s">
        <v>230</v>
      </c>
      <c r="AI305" s="73" t="s">
        <v>179</v>
      </c>
      <c r="AJ305" s="73" t="s">
        <v>176</v>
      </c>
      <c r="AK305" s="73" t="s">
        <v>120</v>
      </c>
      <c r="AL305" s="73" t="s">
        <v>173</v>
      </c>
      <c r="AM305" s="73" t="s">
        <v>150</v>
      </c>
      <c r="AN305" s="73" t="s">
        <v>774</v>
      </c>
      <c r="AO305" s="73" t="s">
        <v>939</v>
      </c>
    </row>
    <row r="306" spans="1:41" x14ac:dyDescent="0.25">
      <c r="A306" t="s">
        <v>1111</v>
      </c>
      <c r="B306" t="s">
        <v>483</v>
      </c>
      <c r="C306" t="s">
        <v>1112</v>
      </c>
      <c r="D306" t="s">
        <v>90</v>
      </c>
      <c r="E306" t="s">
        <v>117</v>
      </c>
      <c r="F306" s="51" t="str">
        <f>IFERROR(VLOOKUP(D306,'Tabelas auxiliares'!$A$3:$B$61,2,FALSE),"")</f>
        <v>SUGEPE-FOLHA - PASEP + AUX. MORADIA</v>
      </c>
      <c r="G306" s="51" t="str">
        <f>IFERROR(VLOOKUP($B306,'Tabelas auxiliares'!$A$65:$C$102,2,FALSE),"")</f>
        <v>Folha de pagamento - Ativos, Previdência, PASEP</v>
      </c>
      <c r="H306" s="51" t="str">
        <f>IFERROR(VLOOKUP($B306,'Tabelas auxiliares'!$A$65:$C$102,3,FALSE),"")</f>
        <v>FOLHA DE PAGAMENTO / CONTRIBUICAO PARA O PSS / SUBSTITUICOES / INSS PATRONAL / PASEP</v>
      </c>
      <c r="I306" t="s">
        <v>1337</v>
      </c>
      <c r="J306" t="s">
        <v>1342</v>
      </c>
      <c r="K306" t="s">
        <v>2224</v>
      </c>
      <c r="L306" t="s">
        <v>222</v>
      </c>
      <c r="M306" t="s">
        <v>190</v>
      </c>
      <c r="N306" t="s">
        <v>177</v>
      </c>
      <c r="O306" t="s">
        <v>178</v>
      </c>
      <c r="P306" t="s">
        <v>288</v>
      </c>
      <c r="Q306" t="s">
        <v>179</v>
      </c>
      <c r="R306" t="s">
        <v>176</v>
      </c>
      <c r="S306" t="s">
        <v>120</v>
      </c>
      <c r="T306" t="s">
        <v>174</v>
      </c>
      <c r="U306" t="s">
        <v>119</v>
      </c>
      <c r="V306" t="s">
        <v>728</v>
      </c>
      <c r="W306" t="s">
        <v>904</v>
      </c>
      <c r="X306" s="51" t="str">
        <f t="shared" si="8"/>
        <v>3</v>
      </c>
      <c r="Y306" s="51" t="str">
        <f>IF(T306="","",IF(AND(T306&lt;&gt;'Tabelas auxiliares'!$B$236,T306&lt;&gt;'Tabelas auxiliares'!$B$237,T306&lt;&gt;'Tabelas auxiliares'!$C$236,T306&lt;&gt;'Tabelas auxiliares'!$C$237,T306&lt;&gt;'Tabelas auxiliares'!$D$236),"FOLHA DE PESSOAL",IF(X306='Tabelas auxiliares'!$A$237,"CUSTEIO",IF(X306='Tabelas auxiliares'!$A$236,"INVESTIMENTO","ERRO - VERIFICAR"))))</f>
        <v>CUSTEIO</v>
      </c>
      <c r="Z306" s="64">
        <f t="shared" si="9"/>
        <v>366.47</v>
      </c>
      <c r="AC306" s="44">
        <v>366.47</v>
      </c>
      <c r="AD306" s="73" t="s">
        <v>1031</v>
      </c>
      <c r="AE306" s="73" t="s">
        <v>176</v>
      </c>
      <c r="AF306" s="73" t="s">
        <v>136</v>
      </c>
      <c r="AG306" s="73" t="s">
        <v>183</v>
      </c>
      <c r="AH306" s="73" t="s">
        <v>226</v>
      </c>
      <c r="AI306" s="73" t="s">
        <v>179</v>
      </c>
      <c r="AJ306" s="73" t="s">
        <v>176</v>
      </c>
      <c r="AK306" s="73" t="s">
        <v>120</v>
      </c>
      <c r="AL306" s="73" t="s">
        <v>173</v>
      </c>
      <c r="AM306" s="73" t="s">
        <v>148</v>
      </c>
      <c r="AN306" s="73" t="s">
        <v>775</v>
      </c>
      <c r="AO306" s="73" t="s">
        <v>666</v>
      </c>
    </row>
    <row r="307" spans="1:41" x14ac:dyDescent="0.25">
      <c r="A307" t="s">
        <v>1111</v>
      </c>
      <c r="B307" t="s">
        <v>483</v>
      </c>
      <c r="C307" t="s">
        <v>1112</v>
      </c>
      <c r="D307" t="s">
        <v>90</v>
      </c>
      <c r="E307" t="s">
        <v>117</v>
      </c>
      <c r="F307" s="51" t="str">
        <f>IFERROR(VLOOKUP(D307,'Tabelas auxiliares'!$A$3:$B$61,2,FALSE),"")</f>
        <v>SUGEPE-FOLHA - PASEP + AUX. MORADIA</v>
      </c>
      <c r="G307" s="51" t="str">
        <f>IFERROR(VLOOKUP($B307,'Tabelas auxiliares'!$A$65:$C$102,2,FALSE),"")</f>
        <v>Folha de pagamento - Ativos, Previdência, PASEP</v>
      </c>
      <c r="H307" s="51" t="str">
        <f>IFERROR(VLOOKUP($B307,'Tabelas auxiliares'!$A$65:$C$102,3,FALSE),"")</f>
        <v>FOLHA DE PAGAMENTO / CONTRIBUICAO PARA O PSS / SUBSTITUICOES / INSS PATRONAL / PASEP</v>
      </c>
      <c r="I307" t="s">
        <v>1337</v>
      </c>
      <c r="J307" t="s">
        <v>2225</v>
      </c>
      <c r="K307" t="s">
        <v>2226</v>
      </c>
      <c r="L307" t="s">
        <v>223</v>
      </c>
      <c r="M307" t="s">
        <v>176</v>
      </c>
      <c r="N307" t="s">
        <v>133</v>
      </c>
      <c r="O307" t="s">
        <v>178</v>
      </c>
      <c r="P307" t="s">
        <v>215</v>
      </c>
      <c r="Q307" t="s">
        <v>179</v>
      </c>
      <c r="R307" t="s">
        <v>176</v>
      </c>
      <c r="S307" t="s">
        <v>216</v>
      </c>
      <c r="T307" t="s">
        <v>173</v>
      </c>
      <c r="U307" t="s">
        <v>143</v>
      </c>
      <c r="V307" t="s">
        <v>741</v>
      </c>
      <c r="W307" t="s">
        <v>919</v>
      </c>
      <c r="X307" s="51" t="str">
        <f t="shared" si="8"/>
        <v>3</v>
      </c>
      <c r="Y307" s="51" t="str">
        <f>IF(T307="","",IF(AND(T307&lt;&gt;'Tabelas auxiliares'!$B$236,T307&lt;&gt;'Tabelas auxiliares'!$B$237,T307&lt;&gt;'Tabelas auxiliares'!$C$236,T307&lt;&gt;'Tabelas auxiliares'!$C$237,T307&lt;&gt;'Tabelas auxiliares'!$D$236),"FOLHA DE PESSOAL",IF(X307='Tabelas auxiliares'!$A$237,"CUSTEIO",IF(X307='Tabelas auxiliares'!$A$236,"INVESTIMENTO","ERRO - VERIFICAR"))))</f>
        <v>FOLHA DE PESSOAL</v>
      </c>
      <c r="Z307" s="64">
        <f t="shared" si="9"/>
        <v>368735.68</v>
      </c>
      <c r="AC307" s="44">
        <v>368735.68</v>
      </c>
      <c r="AD307" s="73" t="s">
        <v>1031</v>
      </c>
      <c r="AE307" s="73" t="s">
        <v>176</v>
      </c>
      <c r="AF307" s="73" t="s">
        <v>136</v>
      </c>
      <c r="AG307" s="73" t="s">
        <v>224</v>
      </c>
      <c r="AH307" s="73" t="s">
        <v>225</v>
      </c>
      <c r="AI307" s="73" t="s">
        <v>179</v>
      </c>
      <c r="AJ307" s="73" t="s">
        <v>176</v>
      </c>
      <c r="AK307" s="73" t="s">
        <v>120</v>
      </c>
      <c r="AL307" s="73" t="s">
        <v>173</v>
      </c>
      <c r="AM307" s="73" t="s">
        <v>146</v>
      </c>
      <c r="AN307" s="73" t="s">
        <v>776</v>
      </c>
      <c r="AO307" s="73" t="s">
        <v>667</v>
      </c>
    </row>
    <row r="308" spans="1:41" x14ac:dyDescent="0.25">
      <c r="A308" t="s">
        <v>1111</v>
      </c>
      <c r="B308" t="s">
        <v>483</v>
      </c>
      <c r="C308" t="s">
        <v>1112</v>
      </c>
      <c r="D308" t="s">
        <v>90</v>
      </c>
      <c r="E308" t="s">
        <v>117</v>
      </c>
      <c r="F308" s="51" t="str">
        <f>IFERROR(VLOOKUP(D308,'Tabelas auxiliares'!$A$3:$B$61,2,FALSE),"")</f>
        <v>SUGEPE-FOLHA - PASEP + AUX. MORADIA</v>
      </c>
      <c r="G308" s="51" t="str">
        <f>IFERROR(VLOOKUP($B308,'Tabelas auxiliares'!$A$65:$C$102,2,FALSE),"")</f>
        <v>Folha de pagamento - Ativos, Previdência, PASEP</v>
      </c>
      <c r="H308" s="51" t="str">
        <f>IFERROR(VLOOKUP($B308,'Tabelas auxiliares'!$A$65:$C$102,3,FALSE),"")</f>
        <v>FOLHA DE PAGAMENTO / CONTRIBUICAO PARA O PSS / SUBSTITUICOES / INSS PATRONAL / PASEP</v>
      </c>
      <c r="I308" t="s">
        <v>1337</v>
      </c>
      <c r="J308" t="s">
        <v>2225</v>
      </c>
      <c r="K308" t="s">
        <v>2226</v>
      </c>
      <c r="L308" t="s">
        <v>223</v>
      </c>
      <c r="M308" t="s">
        <v>176</v>
      </c>
      <c r="N308" t="s">
        <v>133</v>
      </c>
      <c r="O308" t="s">
        <v>178</v>
      </c>
      <c r="P308" t="s">
        <v>215</v>
      </c>
      <c r="Q308" t="s">
        <v>179</v>
      </c>
      <c r="R308" t="s">
        <v>176</v>
      </c>
      <c r="S308" t="s">
        <v>216</v>
      </c>
      <c r="T308" t="s">
        <v>173</v>
      </c>
      <c r="U308" t="s">
        <v>143</v>
      </c>
      <c r="V308" t="s">
        <v>742</v>
      </c>
      <c r="W308" t="s">
        <v>920</v>
      </c>
      <c r="X308" s="51" t="str">
        <f t="shared" si="8"/>
        <v>3</v>
      </c>
      <c r="Y308" s="51" t="str">
        <f>IF(T308="","",IF(AND(T308&lt;&gt;'Tabelas auxiliares'!$B$236,T308&lt;&gt;'Tabelas auxiliares'!$B$237,T308&lt;&gt;'Tabelas auxiliares'!$C$236,T308&lt;&gt;'Tabelas auxiliares'!$C$237,T308&lt;&gt;'Tabelas auxiliares'!$D$236),"FOLHA DE PESSOAL",IF(X308='Tabelas auxiliares'!$A$237,"CUSTEIO",IF(X308='Tabelas auxiliares'!$A$236,"INVESTIMENTO","ERRO - VERIFICAR"))))</f>
        <v>FOLHA DE PESSOAL</v>
      </c>
      <c r="Z308" s="64">
        <f t="shared" si="9"/>
        <v>7463.45</v>
      </c>
      <c r="AC308" s="44">
        <v>7463.45</v>
      </c>
      <c r="AD308" s="73" t="s">
        <v>1031</v>
      </c>
      <c r="AE308" s="73" t="s">
        <v>176</v>
      </c>
      <c r="AF308" s="73" t="s">
        <v>136</v>
      </c>
      <c r="AG308" s="73" t="s">
        <v>227</v>
      </c>
      <c r="AH308" s="73" t="s">
        <v>228</v>
      </c>
      <c r="AI308" s="73" t="s">
        <v>179</v>
      </c>
      <c r="AJ308" s="73" t="s">
        <v>176</v>
      </c>
      <c r="AK308" s="73" t="s">
        <v>120</v>
      </c>
      <c r="AL308" s="73" t="s">
        <v>173</v>
      </c>
      <c r="AM308" s="73" t="s">
        <v>145</v>
      </c>
      <c r="AN308" s="73" t="s">
        <v>777</v>
      </c>
      <c r="AO308" s="73" t="s">
        <v>668</v>
      </c>
    </row>
    <row r="309" spans="1:41" x14ac:dyDescent="0.25">
      <c r="A309" t="s">
        <v>1111</v>
      </c>
      <c r="B309" t="s">
        <v>483</v>
      </c>
      <c r="C309" t="s">
        <v>1112</v>
      </c>
      <c r="D309" t="s">
        <v>90</v>
      </c>
      <c r="E309" t="s">
        <v>117</v>
      </c>
      <c r="F309" s="51" t="str">
        <f>IFERROR(VLOOKUP(D309,'Tabelas auxiliares'!$A$3:$B$61,2,FALSE),"")</f>
        <v>SUGEPE-FOLHA - PASEP + AUX. MORADIA</v>
      </c>
      <c r="G309" s="51" t="str">
        <f>IFERROR(VLOOKUP($B309,'Tabelas auxiliares'!$A$65:$C$102,2,FALSE),"")</f>
        <v>Folha de pagamento - Ativos, Previdência, PASEP</v>
      </c>
      <c r="H309" s="51" t="str">
        <f>IFERROR(VLOOKUP($B309,'Tabelas auxiliares'!$A$65:$C$102,3,FALSE),"")</f>
        <v>FOLHA DE PAGAMENTO / CONTRIBUICAO PARA O PSS / SUBSTITUICOES / INSS PATRONAL / PASEP</v>
      </c>
      <c r="I309" t="s">
        <v>1337</v>
      </c>
      <c r="J309" t="s">
        <v>2225</v>
      </c>
      <c r="K309" t="s">
        <v>2226</v>
      </c>
      <c r="L309" t="s">
        <v>223</v>
      </c>
      <c r="M309" t="s">
        <v>176</v>
      </c>
      <c r="N309" t="s">
        <v>133</v>
      </c>
      <c r="O309" t="s">
        <v>178</v>
      </c>
      <c r="P309" t="s">
        <v>215</v>
      </c>
      <c r="Q309" t="s">
        <v>179</v>
      </c>
      <c r="R309" t="s">
        <v>176</v>
      </c>
      <c r="S309" t="s">
        <v>216</v>
      </c>
      <c r="T309" t="s">
        <v>173</v>
      </c>
      <c r="U309" t="s">
        <v>143</v>
      </c>
      <c r="V309" t="s">
        <v>743</v>
      </c>
      <c r="W309" t="s">
        <v>921</v>
      </c>
      <c r="X309" s="51" t="str">
        <f t="shared" si="8"/>
        <v>3</v>
      </c>
      <c r="Y309" s="51" t="str">
        <f>IF(T309="","",IF(AND(T309&lt;&gt;'Tabelas auxiliares'!$B$236,T309&lt;&gt;'Tabelas auxiliares'!$B$237,T309&lt;&gt;'Tabelas auxiliares'!$C$236,T309&lt;&gt;'Tabelas auxiliares'!$C$237,T309&lt;&gt;'Tabelas auxiliares'!$D$236),"FOLHA DE PESSOAL",IF(X309='Tabelas auxiliares'!$A$237,"CUSTEIO",IF(X309='Tabelas auxiliares'!$A$236,"INVESTIMENTO","ERRO - VERIFICAR"))))</f>
        <v>FOLHA DE PESSOAL</v>
      </c>
      <c r="Z309" s="64">
        <f t="shared" si="9"/>
        <v>252.37</v>
      </c>
      <c r="AC309" s="44">
        <v>252.37</v>
      </c>
      <c r="AD309" s="73" t="s">
        <v>1031</v>
      </c>
      <c r="AE309" s="73" t="s">
        <v>176</v>
      </c>
      <c r="AF309" s="73" t="s">
        <v>138</v>
      </c>
      <c r="AG309" s="73" t="s">
        <v>183</v>
      </c>
      <c r="AH309" s="73" t="s">
        <v>211</v>
      </c>
      <c r="AI309" s="73" t="s">
        <v>179</v>
      </c>
      <c r="AJ309" s="73" t="s">
        <v>176</v>
      </c>
      <c r="AK309" s="73" t="s">
        <v>120</v>
      </c>
      <c r="AL309" s="73" t="s">
        <v>173</v>
      </c>
      <c r="AM309" s="73" t="s">
        <v>149</v>
      </c>
      <c r="AN309" s="73" t="s">
        <v>1033</v>
      </c>
      <c r="AO309" s="73" t="s">
        <v>1034</v>
      </c>
    </row>
    <row r="310" spans="1:41" x14ac:dyDescent="0.25">
      <c r="A310" t="s">
        <v>1111</v>
      </c>
      <c r="B310" t="s">
        <v>483</v>
      </c>
      <c r="C310" t="s">
        <v>1112</v>
      </c>
      <c r="D310" t="s">
        <v>90</v>
      </c>
      <c r="E310" t="s">
        <v>117</v>
      </c>
      <c r="F310" s="51" t="str">
        <f>IFERROR(VLOOKUP(D310,'Tabelas auxiliares'!$A$3:$B$61,2,FALSE),"")</f>
        <v>SUGEPE-FOLHA - PASEP + AUX. MORADIA</v>
      </c>
      <c r="G310" s="51" t="str">
        <f>IFERROR(VLOOKUP($B310,'Tabelas auxiliares'!$A$65:$C$102,2,FALSE),"")</f>
        <v>Folha de pagamento - Ativos, Previdência, PASEP</v>
      </c>
      <c r="H310" s="51" t="str">
        <f>IFERROR(VLOOKUP($B310,'Tabelas auxiliares'!$A$65:$C$102,3,FALSE),"")</f>
        <v>FOLHA DE PAGAMENTO / CONTRIBUICAO PARA O PSS / SUBSTITUICOES / INSS PATRONAL / PASEP</v>
      </c>
      <c r="I310" t="s">
        <v>1337</v>
      </c>
      <c r="J310" t="s">
        <v>2225</v>
      </c>
      <c r="K310" t="s">
        <v>2227</v>
      </c>
      <c r="L310" t="s">
        <v>223</v>
      </c>
      <c r="M310" t="s">
        <v>176</v>
      </c>
      <c r="N310" t="s">
        <v>133</v>
      </c>
      <c r="O310" t="s">
        <v>178</v>
      </c>
      <c r="P310" t="s">
        <v>215</v>
      </c>
      <c r="Q310" t="s">
        <v>179</v>
      </c>
      <c r="R310" t="s">
        <v>176</v>
      </c>
      <c r="S310" t="s">
        <v>216</v>
      </c>
      <c r="T310" t="s">
        <v>173</v>
      </c>
      <c r="U310" t="s">
        <v>143</v>
      </c>
      <c r="V310" t="s">
        <v>744</v>
      </c>
      <c r="W310" t="s">
        <v>648</v>
      </c>
      <c r="X310" s="51" t="str">
        <f t="shared" si="8"/>
        <v>3</v>
      </c>
      <c r="Y310" s="51" t="str">
        <f>IF(T310="","",IF(AND(T310&lt;&gt;'Tabelas auxiliares'!$B$236,T310&lt;&gt;'Tabelas auxiliares'!$B$237,T310&lt;&gt;'Tabelas auxiliares'!$C$236,T310&lt;&gt;'Tabelas auxiliares'!$C$237,T310&lt;&gt;'Tabelas auxiliares'!$D$236),"FOLHA DE PESSOAL",IF(X310='Tabelas auxiliares'!$A$237,"CUSTEIO",IF(X310='Tabelas auxiliares'!$A$236,"INVESTIMENTO","ERRO - VERIFICAR"))))</f>
        <v>FOLHA DE PESSOAL</v>
      </c>
      <c r="Z310" s="64">
        <f t="shared" si="9"/>
        <v>66150.039999999994</v>
      </c>
      <c r="AC310" s="44">
        <v>66150.039999999994</v>
      </c>
      <c r="AD310" s="73" t="s">
        <v>1031</v>
      </c>
      <c r="AE310" s="73" t="s">
        <v>176</v>
      </c>
      <c r="AF310" s="73" t="s">
        <v>138</v>
      </c>
      <c r="AG310" s="73" t="s">
        <v>183</v>
      </c>
      <c r="AH310" s="73" t="s">
        <v>211</v>
      </c>
      <c r="AI310" s="73" t="s">
        <v>179</v>
      </c>
      <c r="AJ310" s="73" t="s">
        <v>176</v>
      </c>
      <c r="AK310" s="73" t="s">
        <v>120</v>
      </c>
      <c r="AL310" s="73" t="s">
        <v>173</v>
      </c>
      <c r="AM310" s="73" t="s">
        <v>149</v>
      </c>
      <c r="AN310" s="73" t="s">
        <v>739</v>
      </c>
      <c r="AO310" s="73" t="s">
        <v>646</v>
      </c>
    </row>
    <row r="311" spans="1:41" x14ac:dyDescent="0.25">
      <c r="A311" t="s">
        <v>1111</v>
      </c>
      <c r="B311" t="s">
        <v>483</v>
      </c>
      <c r="C311" t="s">
        <v>1112</v>
      </c>
      <c r="D311" t="s">
        <v>90</v>
      </c>
      <c r="E311" t="s">
        <v>117</v>
      </c>
      <c r="F311" s="51" t="str">
        <f>IFERROR(VLOOKUP(D311,'Tabelas auxiliares'!$A$3:$B$61,2,FALSE),"")</f>
        <v>SUGEPE-FOLHA - PASEP + AUX. MORADIA</v>
      </c>
      <c r="G311" s="51" t="str">
        <f>IFERROR(VLOOKUP($B311,'Tabelas auxiliares'!$A$65:$C$102,2,FALSE),"")</f>
        <v>Folha de pagamento - Ativos, Previdência, PASEP</v>
      </c>
      <c r="H311" s="51" t="str">
        <f>IFERROR(VLOOKUP($B311,'Tabelas auxiliares'!$A$65:$C$102,3,FALSE),"")</f>
        <v>FOLHA DE PAGAMENTO / CONTRIBUICAO PARA O PSS / SUBSTITUICOES / INSS PATRONAL / PASEP</v>
      </c>
      <c r="I311" t="s">
        <v>1337</v>
      </c>
      <c r="J311" t="s">
        <v>2225</v>
      </c>
      <c r="K311" t="s">
        <v>2228</v>
      </c>
      <c r="L311" t="s">
        <v>223</v>
      </c>
      <c r="M311" t="s">
        <v>176</v>
      </c>
      <c r="N311" t="s">
        <v>135</v>
      </c>
      <c r="O311" t="s">
        <v>178</v>
      </c>
      <c r="P311" t="s">
        <v>208</v>
      </c>
      <c r="Q311" t="s">
        <v>179</v>
      </c>
      <c r="R311" t="s">
        <v>176</v>
      </c>
      <c r="S311" t="s">
        <v>120</v>
      </c>
      <c r="T311" t="s">
        <v>173</v>
      </c>
      <c r="U311" t="s">
        <v>144</v>
      </c>
      <c r="V311" t="s">
        <v>745</v>
      </c>
      <c r="W311" t="s">
        <v>649</v>
      </c>
      <c r="X311" s="51" t="str">
        <f t="shared" si="8"/>
        <v>3</v>
      </c>
      <c r="Y311" s="51" t="str">
        <f>IF(T311="","",IF(AND(T311&lt;&gt;'Tabelas auxiliares'!$B$236,T311&lt;&gt;'Tabelas auxiliares'!$B$237,T311&lt;&gt;'Tabelas auxiliares'!$C$236,T311&lt;&gt;'Tabelas auxiliares'!$C$237,T311&lt;&gt;'Tabelas auxiliares'!$D$236),"FOLHA DE PESSOAL",IF(X311='Tabelas auxiliares'!$A$237,"CUSTEIO",IF(X311='Tabelas auxiliares'!$A$236,"INVESTIMENTO","ERRO - VERIFICAR"))))</f>
        <v>FOLHA DE PESSOAL</v>
      </c>
      <c r="Z311" s="64">
        <f t="shared" si="9"/>
        <v>633303.48</v>
      </c>
      <c r="AA311" s="44">
        <v>686.88</v>
      </c>
      <c r="AC311" s="44">
        <v>632616.6</v>
      </c>
      <c r="AD311" s="73" t="s">
        <v>232</v>
      </c>
      <c r="AE311" s="73" t="s">
        <v>176</v>
      </c>
      <c r="AF311" s="73" t="s">
        <v>177</v>
      </c>
      <c r="AG311" s="73" t="s">
        <v>178</v>
      </c>
      <c r="AH311" s="73" t="s">
        <v>288</v>
      </c>
      <c r="AI311" s="73" t="s">
        <v>179</v>
      </c>
      <c r="AJ311" s="73" t="s">
        <v>176</v>
      </c>
      <c r="AK311" s="73" t="s">
        <v>120</v>
      </c>
      <c r="AL311" s="73" t="s">
        <v>174</v>
      </c>
      <c r="AM311" s="73" t="s">
        <v>119</v>
      </c>
      <c r="AN311" s="73" t="s">
        <v>778</v>
      </c>
      <c r="AO311" s="73" t="s">
        <v>943</v>
      </c>
    </row>
    <row r="312" spans="1:41" x14ac:dyDescent="0.25">
      <c r="A312" t="s">
        <v>1111</v>
      </c>
      <c r="B312" t="s">
        <v>483</v>
      </c>
      <c r="C312" t="s">
        <v>1112</v>
      </c>
      <c r="D312" t="s">
        <v>90</v>
      </c>
      <c r="E312" t="s">
        <v>117</v>
      </c>
      <c r="F312" s="51" t="str">
        <f>IFERROR(VLOOKUP(D312,'Tabelas auxiliares'!$A$3:$B$61,2,FALSE),"")</f>
        <v>SUGEPE-FOLHA - PASEP + AUX. MORADIA</v>
      </c>
      <c r="G312" s="51" t="str">
        <f>IFERROR(VLOOKUP($B312,'Tabelas auxiliares'!$A$65:$C$102,2,FALSE),"")</f>
        <v>Folha de pagamento - Ativos, Previdência, PASEP</v>
      </c>
      <c r="H312" s="51" t="str">
        <f>IFERROR(VLOOKUP($B312,'Tabelas auxiliares'!$A$65:$C$102,3,FALSE),"")</f>
        <v>FOLHA DE PAGAMENTO / CONTRIBUICAO PARA O PSS / SUBSTITUICOES / INSS PATRONAL / PASEP</v>
      </c>
      <c r="I312" t="s">
        <v>1337</v>
      </c>
      <c r="J312" t="s">
        <v>2225</v>
      </c>
      <c r="K312" t="s">
        <v>2228</v>
      </c>
      <c r="L312" t="s">
        <v>223</v>
      </c>
      <c r="M312" t="s">
        <v>176</v>
      </c>
      <c r="N312" t="s">
        <v>135</v>
      </c>
      <c r="O312" t="s">
        <v>178</v>
      </c>
      <c r="P312" t="s">
        <v>208</v>
      </c>
      <c r="Q312" t="s">
        <v>179</v>
      </c>
      <c r="R312" t="s">
        <v>176</v>
      </c>
      <c r="S312" t="s">
        <v>120</v>
      </c>
      <c r="T312" t="s">
        <v>173</v>
      </c>
      <c r="U312" t="s">
        <v>144</v>
      </c>
      <c r="V312" t="s">
        <v>746</v>
      </c>
      <c r="W312" t="s">
        <v>922</v>
      </c>
      <c r="X312" s="51" t="str">
        <f t="shared" si="8"/>
        <v>3</v>
      </c>
      <c r="Y312" s="51" t="str">
        <f>IF(T312="","",IF(AND(T312&lt;&gt;'Tabelas auxiliares'!$B$236,T312&lt;&gt;'Tabelas auxiliares'!$B$237,T312&lt;&gt;'Tabelas auxiliares'!$C$236,T312&lt;&gt;'Tabelas auxiliares'!$C$237,T312&lt;&gt;'Tabelas auxiliares'!$D$236),"FOLHA DE PESSOAL",IF(X312='Tabelas auxiliares'!$A$237,"CUSTEIO",IF(X312='Tabelas auxiliares'!$A$236,"INVESTIMENTO","ERRO - VERIFICAR"))))</f>
        <v>FOLHA DE PESSOAL</v>
      </c>
      <c r="Z312" s="64">
        <f t="shared" si="9"/>
        <v>87538.23</v>
      </c>
      <c r="AC312" s="44">
        <v>87538.23</v>
      </c>
      <c r="AD312" s="73" t="s">
        <v>233</v>
      </c>
      <c r="AE312" s="73" t="s">
        <v>176</v>
      </c>
      <c r="AF312" s="73" t="s">
        <v>177</v>
      </c>
      <c r="AG312" s="73" t="s">
        <v>178</v>
      </c>
      <c r="AH312" s="73" t="s">
        <v>288</v>
      </c>
      <c r="AI312" s="73" t="s">
        <v>179</v>
      </c>
      <c r="AJ312" s="73" t="s">
        <v>176</v>
      </c>
      <c r="AK312" s="73" t="s">
        <v>120</v>
      </c>
      <c r="AL312" s="73" t="s">
        <v>174</v>
      </c>
      <c r="AM312" s="73" t="s">
        <v>119</v>
      </c>
      <c r="AN312" s="73" t="s">
        <v>778</v>
      </c>
      <c r="AO312" s="73" t="s">
        <v>943</v>
      </c>
    </row>
    <row r="313" spans="1:41" x14ac:dyDescent="0.25">
      <c r="A313" t="s">
        <v>1111</v>
      </c>
      <c r="B313" t="s">
        <v>483</v>
      </c>
      <c r="C313" t="s">
        <v>1112</v>
      </c>
      <c r="D313" t="s">
        <v>90</v>
      </c>
      <c r="E313" t="s">
        <v>117</v>
      </c>
      <c r="F313" s="51" t="str">
        <f>IFERROR(VLOOKUP(D313,'Tabelas auxiliares'!$A$3:$B$61,2,FALSE),"")</f>
        <v>SUGEPE-FOLHA - PASEP + AUX. MORADIA</v>
      </c>
      <c r="G313" s="51" t="str">
        <f>IFERROR(VLOOKUP($B313,'Tabelas auxiliares'!$A$65:$C$102,2,FALSE),"")</f>
        <v>Folha de pagamento - Ativos, Previdência, PASEP</v>
      </c>
      <c r="H313" s="51" t="str">
        <f>IFERROR(VLOOKUP($B313,'Tabelas auxiliares'!$A$65:$C$102,3,FALSE),"")</f>
        <v>FOLHA DE PAGAMENTO / CONTRIBUICAO PARA O PSS / SUBSTITUICOES / INSS PATRONAL / PASEP</v>
      </c>
      <c r="I313" t="s">
        <v>1337</v>
      </c>
      <c r="J313" t="s">
        <v>2225</v>
      </c>
      <c r="K313" t="s">
        <v>2228</v>
      </c>
      <c r="L313" t="s">
        <v>223</v>
      </c>
      <c r="M313" t="s">
        <v>176</v>
      </c>
      <c r="N313" t="s">
        <v>135</v>
      </c>
      <c r="O313" t="s">
        <v>178</v>
      </c>
      <c r="P313" t="s">
        <v>208</v>
      </c>
      <c r="Q313" t="s">
        <v>179</v>
      </c>
      <c r="R313" t="s">
        <v>176</v>
      </c>
      <c r="S313" t="s">
        <v>120</v>
      </c>
      <c r="T313" t="s">
        <v>173</v>
      </c>
      <c r="U313" t="s">
        <v>144</v>
      </c>
      <c r="V313" t="s">
        <v>768</v>
      </c>
      <c r="W313" t="s">
        <v>933</v>
      </c>
      <c r="X313" s="51" t="str">
        <f t="shared" si="8"/>
        <v>3</v>
      </c>
      <c r="Y313" s="51" t="str">
        <f>IF(T313="","",IF(AND(T313&lt;&gt;'Tabelas auxiliares'!$B$236,T313&lt;&gt;'Tabelas auxiliares'!$B$237,T313&lt;&gt;'Tabelas auxiliares'!$C$236,T313&lt;&gt;'Tabelas auxiliares'!$C$237,T313&lt;&gt;'Tabelas auxiliares'!$D$236),"FOLHA DE PESSOAL",IF(X313='Tabelas auxiliares'!$A$237,"CUSTEIO",IF(X313='Tabelas auxiliares'!$A$236,"INVESTIMENTO","ERRO - VERIFICAR"))))</f>
        <v>FOLHA DE PESSOAL</v>
      </c>
      <c r="Z313" s="64">
        <f t="shared" si="9"/>
        <v>4916.2299999999996</v>
      </c>
      <c r="AC313" s="44">
        <v>4916.2299999999996</v>
      </c>
      <c r="AD313" s="73" t="s">
        <v>234</v>
      </c>
      <c r="AE313" s="73" t="s">
        <v>235</v>
      </c>
      <c r="AF313" s="73" t="s">
        <v>177</v>
      </c>
      <c r="AG313" s="73" t="s">
        <v>178</v>
      </c>
      <c r="AH313" s="73" t="s">
        <v>288</v>
      </c>
      <c r="AI313" s="73" t="s">
        <v>179</v>
      </c>
      <c r="AJ313" s="73" t="s">
        <v>176</v>
      </c>
      <c r="AK313" s="73" t="s">
        <v>120</v>
      </c>
      <c r="AL313" s="73" t="s">
        <v>174</v>
      </c>
      <c r="AM313" s="73" t="s">
        <v>119</v>
      </c>
      <c r="AN313" s="73" t="s">
        <v>727</v>
      </c>
      <c r="AO313" s="73" t="s">
        <v>637</v>
      </c>
    </row>
    <row r="314" spans="1:41" x14ac:dyDescent="0.25">
      <c r="A314" t="s">
        <v>1111</v>
      </c>
      <c r="B314" t="s">
        <v>483</v>
      </c>
      <c r="C314" t="s">
        <v>1112</v>
      </c>
      <c r="D314" t="s">
        <v>90</v>
      </c>
      <c r="E314" t="s">
        <v>117</v>
      </c>
      <c r="F314" s="51" t="str">
        <f>IFERROR(VLOOKUP(D314,'Tabelas auxiliares'!$A$3:$B$61,2,FALSE),"")</f>
        <v>SUGEPE-FOLHA - PASEP + AUX. MORADIA</v>
      </c>
      <c r="G314" s="51" t="str">
        <f>IFERROR(VLOOKUP($B314,'Tabelas auxiliares'!$A$65:$C$102,2,FALSE),"")</f>
        <v>Folha de pagamento - Ativos, Previdência, PASEP</v>
      </c>
      <c r="H314" s="51" t="str">
        <f>IFERROR(VLOOKUP($B314,'Tabelas auxiliares'!$A$65:$C$102,3,FALSE),"")</f>
        <v>FOLHA DE PAGAMENTO / CONTRIBUICAO PARA O PSS / SUBSTITUICOES / INSS PATRONAL / PASEP</v>
      </c>
      <c r="I314" t="s">
        <v>1337</v>
      </c>
      <c r="J314" t="s">
        <v>2225</v>
      </c>
      <c r="K314" t="s">
        <v>2228</v>
      </c>
      <c r="L314" t="s">
        <v>223</v>
      </c>
      <c r="M314" t="s">
        <v>176</v>
      </c>
      <c r="N314" t="s">
        <v>135</v>
      </c>
      <c r="O314" t="s">
        <v>178</v>
      </c>
      <c r="P314" t="s">
        <v>208</v>
      </c>
      <c r="Q314" t="s">
        <v>179</v>
      </c>
      <c r="R314" t="s">
        <v>176</v>
      </c>
      <c r="S314" t="s">
        <v>120</v>
      </c>
      <c r="T314" t="s">
        <v>173</v>
      </c>
      <c r="U314" t="s">
        <v>144</v>
      </c>
      <c r="V314" t="s">
        <v>747</v>
      </c>
      <c r="W314" t="s">
        <v>923</v>
      </c>
      <c r="X314" s="51" t="str">
        <f t="shared" si="8"/>
        <v>3</v>
      </c>
      <c r="Y314" s="51" t="str">
        <f>IF(T314="","",IF(AND(T314&lt;&gt;'Tabelas auxiliares'!$B$236,T314&lt;&gt;'Tabelas auxiliares'!$B$237,T314&lt;&gt;'Tabelas auxiliares'!$C$236,T314&lt;&gt;'Tabelas auxiliares'!$C$237,T314&lt;&gt;'Tabelas auxiliares'!$D$236),"FOLHA DE PESSOAL",IF(X314='Tabelas auxiliares'!$A$237,"CUSTEIO",IF(X314='Tabelas auxiliares'!$A$236,"INVESTIMENTO","ERRO - VERIFICAR"))))</f>
        <v>FOLHA DE PESSOAL</v>
      </c>
      <c r="Z314" s="64">
        <f t="shared" si="9"/>
        <v>29179.4</v>
      </c>
      <c r="AC314" s="44">
        <v>29179.4</v>
      </c>
      <c r="AD314" s="73" t="s">
        <v>421</v>
      </c>
      <c r="AE314" s="73" t="s">
        <v>422</v>
      </c>
      <c r="AF314" s="73" t="s">
        <v>177</v>
      </c>
      <c r="AG314" s="73" t="s">
        <v>178</v>
      </c>
      <c r="AH314" s="73" t="s">
        <v>288</v>
      </c>
      <c r="AI314" s="73" t="s">
        <v>179</v>
      </c>
      <c r="AJ314" s="73" t="s">
        <v>176</v>
      </c>
      <c r="AK314" s="73" t="s">
        <v>120</v>
      </c>
      <c r="AL314" s="73" t="s">
        <v>174</v>
      </c>
      <c r="AM314" s="73" t="s">
        <v>119</v>
      </c>
      <c r="AN314" s="73" t="s">
        <v>779</v>
      </c>
      <c r="AO314" s="73" t="s">
        <v>669</v>
      </c>
    </row>
    <row r="315" spans="1:41" x14ac:dyDescent="0.25">
      <c r="A315" t="s">
        <v>1111</v>
      </c>
      <c r="B315" t="s">
        <v>483</v>
      </c>
      <c r="C315" t="s">
        <v>1112</v>
      </c>
      <c r="D315" t="s">
        <v>90</v>
      </c>
      <c r="E315" t="s">
        <v>117</v>
      </c>
      <c r="F315" s="51" t="str">
        <f>IFERROR(VLOOKUP(D315,'Tabelas auxiliares'!$A$3:$B$61,2,FALSE),"")</f>
        <v>SUGEPE-FOLHA - PASEP + AUX. MORADIA</v>
      </c>
      <c r="G315" s="51" t="str">
        <f>IFERROR(VLOOKUP($B315,'Tabelas auxiliares'!$A$65:$C$102,2,FALSE),"")</f>
        <v>Folha de pagamento - Ativos, Previdência, PASEP</v>
      </c>
      <c r="H315" s="51" t="str">
        <f>IFERROR(VLOOKUP($B315,'Tabelas auxiliares'!$A$65:$C$102,3,FALSE),"")</f>
        <v>FOLHA DE PAGAMENTO / CONTRIBUICAO PARA O PSS / SUBSTITUICOES / INSS PATRONAL / PASEP</v>
      </c>
      <c r="I315" t="s">
        <v>1337</v>
      </c>
      <c r="J315" t="s">
        <v>2225</v>
      </c>
      <c r="K315" t="s">
        <v>2229</v>
      </c>
      <c r="L315" t="s">
        <v>223</v>
      </c>
      <c r="M315" t="s">
        <v>176</v>
      </c>
      <c r="N315" t="s">
        <v>135</v>
      </c>
      <c r="O315" t="s">
        <v>178</v>
      </c>
      <c r="P315" t="s">
        <v>208</v>
      </c>
      <c r="Q315" t="s">
        <v>179</v>
      </c>
      <c r="R315" t="s">
        <v>176</v>
      </c>
      <c r="S315" t="s">
        <v>120</v>
      </c>
      <c r="T315" t="s">
        <v>173</v>
      </c>
      <c r="U315" t="s">
        <v>144</v>
      </c>
      <c r="V315" t="s">
        <v>748</v>
      </c>
      <c r="W315" t="s">
        <v>650</v>
      </c>
      <c r="X315" s="51" t="str">
        <f t="shared" si="8"/>
        <v>3</v>
      </c>
      <c r="Y315" s="51" t="str">
        <f>IF(T315="","",IF(AND(T315&lt;&gt;'Tabelas auxiliares'!$B$236,T315&lt;&gt;'Tabelas auxiliares'!$B$237,T315&lt;&gt;'Tabelas auxiliares'!$C$236,T315&lt;&gt;'Tabelas auxiliares'!$C$237,T315&lt;&gt;'Tabelas auxiliares'!$D$236),"FOLHA DE PESSOAL",IF(X315='Tabelas auxiliares'!$A$237,"CUSTEIO",IF(X315='Tabelas auxiliares'!$A$236,"INVESTIMENTO","ERRO - VERIFICAR"))))</f>
        <v>FOLHA DE PESSOAL</v>
      </c>
      <c r="Z315" s="64">
        <f t="shared" si="9"/>
        <v>8292217.4100000001</v>
      </c>
      <c r="AA315" s="44">
        <v>12435.86</v>
      </c>
      <c r="AC315" s="44">
        <v>8279781.5499999998</v>
      </c>
      <c r="AD315" s="73" t="s">
        <v>944</v>
      </c>
      <c r="AE315" s="73" t="s">
        <v>945</v>
      </c>
      <c r="AF315" s="73" t="s">
        <v>177</v>
      </c>
      <c r="AG315" s="73" t="s">
        <v>178</v>
      </c>
      <c r="AH315" s="73" t="s">
        <v>288</v>
      </c>
      <c r="AI315" s="73" t="s">
        <v>179</v>
      </c>
      <c r="AJ315" s="73" t="s">
        <v>176</v>
      </c>
      <c r="AK315" s="73" t="s">
        <v>120</v>
      </c>
      <c r="AL315" s="73" t="s">
        <v>174</v>
      </c>
      <c r="AM315" s="73" t="s">
        <v>119</v>
      </c>
      <c r="AN315" s="73" t="s">
        <v>779</v>
      </c>
      <c r="AO315" s="73" t="s">
        <v>669</v>
      </c>
    </row>
    <row r="316" spans="1:41" x14ac:dyDescent="0.25">
      <c r="A316" t="s">
        <v>1111</v>
      </c>
      <c r="B316" t="s">
        <v>483</v>
      </c>
      <c r="C316" t="s">
        <v>1112</v>
      </c>
      <c r="D316" t="s">
        <v>90</v>
      </c>
      <c r="E316" t="s">
        <v>117</v>
      </c>
      <c r="F316" s="51" t="str">
        <f>IFERROR(VLOOKUP(D316,'Tabelas auxiliares'!$A$3:$B$61,2,FALSE),"")</f>
        <v>SUGEPE-FOLHA - PASEP + AUX. MORADIA</v>
      </c>
      <c r="G316" s="51" t="str">
        <f>IFERROR(VLOOKUP($B316,'Tabelas auxiliares'!$A$65:$C$102,2,FALSE),"")</f>
        <v>Folha de pagamento - Ativos, Previdência, PASEP</v>
      </c>
      <c r="H316" s="51" t="str">
        <f>IFERROR(VLOOKUP($B316,'Tabelas auxiliares'!$A$65:$C$102,3,FALSE),"")</f>
        <v>FOLHA DE PAGAMENTO / CONTRIBUICAO PARA O PSS / SUBSTITUICOES / INSS PATRONAL / PASEP</v>
      </c>
      <c r="I316" t="s">
        <v>1337</v>
      </c>
      <c r="J316" t="s">
        <v>2225</v>
      </c>
      <c r="K316" t="s">
        <v>2229</v>
      </c>
      <c r="L316" t="s">
        <v>223</v>
      </c>
      <c r="M316" t="s">
        <v>176</v>
      </c>
      <c r="N316" t="s">
        <v>135</v>
      </c>
      <c r="O316" t="s">
        <v>178</v>
      </c>
      <c r="P316" t="s">
        <v>208</v>
      </c>
      <c r="Q316" t="s">
        <v>179</v>
      </c>
      <c r="R316" t="s">
        <v>176</v>
      </c>
      <c r="S316" t="s">
        <v>120</v>
      </c>
      <c r="T316" t="s">
        <v>173</v>
      </c>
      <c r="U316" t="s">
        <v>144</v>
      </c>
      <c r="V316" t="s">
        <v>749</v>
      </c>
      <c r="W316" t="s">
        <v>924</v>
      </c>
      <c r="X316" s="51" t="str">
        <f t="shared" si="8"/>
        <v>3</v>
      </c>
      <c r="Y316" s="51" t="str">
        <f>IF(T316="","",IF(AND(T316&lt;&gt;'Tabelas auxiliares'!$B$236,T316&lt;&gt;'Tabelas auxiliares'!$B$237,T316&lt;&gt;'Tabelas auxiliares'!$C$236,T316&lt;&gt;'Tabelas auxiliares'!$C$237,T316&lt;&gt;'Tabelas auxiliares'!$D$236),"FOLHA DE PESSOAL",IF(X316='Tabelas auxiliares'!$A$237,"CUSTEIO",IF(X316='Tabelas auxiliares'!$A$236,"INVESTIMENTO","ERRO - VERIFICAR"))))</f>
        <v>FOLHA DE PESSOAL</v>
      </c>
      <c r="Z316" s="64">
        <f t="shared" si="9"/>
        <v>1120.6099999999999</v>
      </c>
      <c r="AC316" s="44">
        <v>1120.6099999999999</v>
      </c>
      <c r="AD316" s="73" t="s">
        <v>944</v>
      </c>
      <c r="AE316" s="73" t="s">
        <v>945</v>
      </c>
      <c r="AF316" s="73" t="s">
        <v>177</v>
      </c>
      <c r="AG316" s="73" t="s">
        <v>178</v>
      </c>
      <c r="AH316" s="73" t="s">
        <v>288</v>
      </c>
      <c r="AI316" s="73" t="s">
        <v>179</v>
      </c>
      <c r="AJ316" s="73" t="s">
        <v>176</v>
      </c>
      <c r="AK316" s="73" t="s">
        <v>120</v>
      </c>
      <c r="AL316" s="73" t="s">
        <v>174</v>
      </c>
      <c r="AM316" s="73" t="s">
        <v>119</v>
      </c>
      <c r="AN316" s="73" t="s">
        <v>779</v>
      </c>
      <c r="AO316" s="73" t="s">
        <v>669</v>
      </c>
    </row>
    <row r="317" spans="1:41" x14ac:dyDescent="0.25">
      <c r="A317" t="s">
        <v>1111</v>
      </c>
      <c r="B317" t="s">
        <v>483</v>
      </c>
      <c r="C317" t="s">
        <v>1112</v>
      </c>
      <c r="D317" t="s">
        <v>90</v>
      </c>
      <c r="E317" t="s">
        <v>117</v>
      </c>
      <c r="F317" s="51" t="str">
        <f>IFERROR(VLOOKUP(D317,'Tabelas auxiliares'!$A$3:$B$61,2,FALSE),"")</f>
        <v>SUGEPE-FOLHA - PASEP + AUX. MORADIA</v>
      </c>
      <c r="G317" s="51" t="str">
        <f>IFERROR(VLOOKUP($B317,'Tabelas auxiliares'!$A$65:$C$102,2,FALSE),"")</f>
        <v>Folha de pagamento - Ativos, Previdência, PASEP</v>
      </c>
      <c r="H317" s="51" t="str">
        <f>IFERROR(VLOOKUP($B317,'Tabelas auxiliares'!$A$65:$C$102,3,FALSE),"")</f>
        <v>FOLHA DE PAGAMENTO / CONTRIBUICAO PARA O PSS / SUBSTITUICOES / INSS PATRONAL / PASEP</v>
      </c>
      <c r="I317" t="s">
        <v>1337</v>
      </c>
      <c r="J317" t="s">
        <v>2225</v>
      </c>
      <c r="K317" t="s">
        <v>2229</v>
      </c>
      <c r="L317" t="s">
        <v>223</v>
      </c>
      <c r="M317" t="s">
        <v>176</v>
      </c>
      <c r="N317" t="s">
        <v>135</v>
      </c>
      <c r="O317" t="s">
        <v>178</v>
      </c>
      <c r="P317" t="s">
        <v>208</v>
      </c>
      <c r="Q317" t="s">
        <v>179</v>
      </c>
      <c r="R317" t="s">
        <v>176</v>
      </c>
      <c r="S317" t="s">
        <v>120</v>
      </c>
      <c r="T317" t="s">
        <v>173</v>
      </c>
      <c r="U317" t="s">
        <v>144</v>
      </c>
      <c r="V317" t="s">
        <v>750</v>
      </c>
      <c r="W317" t="s">
        <v>925</v>
      </c>
      <c r="X317" s="51" t="str">
        <f t="shared" si="8"/>
        <v>3</v>
      </c>
      <c r="Y317" s="51" t="str">
        <f>IF(T317="","",IF(AND(T317&lt;&gt;'Tabelas auxiliares'!$B$236,T317&lt;&gt;'Tabelas auxiliares'!$B$237,T317&lt;&gt;'Tabelas auxiliares'!$C$236,T317&lt;&gt;'Tabelas auxiliares'!$C$237,T317&lt;&gt;'Tabelas auxiliares'!$D$236),"FOLHA DE PESSOAL",IF(X317='Tabelas auxiliares'!$A$237,"CUSTEIO",IF(X317='Tabelas auxiliares'!$A$236,"INVESTIMENTO","ERRO - VERIFICAR"))))</f>
        <v>FOLHA DE PESSOAL</v>
      </c>
      <c r="Z317" s="64">
        <f t="shared" si="9"/>
        <v>582.34</v>
      </c>
      <c r="AC317" s="44">
        <v>582.34</v>
      </c>
      <c r="AD317" s="73" t="s">
        <v>124</v>
      </c>
      <c r="AE317" s="73" t="s">
        <v>236</v>
      </c>
      <c r="AF317" s="73" t="s">
        <v>177</v>
      </c>
      <c r="AG317" s="73" t="s">
        <v>178</v>
      </c>
      <c r="AH317" s="73" t="s">
        <v>288</v>
      </c>
      <c r="AI317" s="73" t="s">
        <v>179</v>
      </c>
      <c r="AJ317" s="73" t="s">
        <v>176</v>
      </c>
      <c r="AK317" s="73" t="s">
        <v>120</v>
      </c>
      <c r="AL317" s="73" t="s">
        <v>174</v>
      </c>
      <c r="AM317" s="73" t="s">
        <v>119</v>
      </c>
      <c r="AN317" s="73" t="s">
        <v>780</v>
      </c>
      <c r="AO317" s="73" t="s">
        <v>670</v>
      </c>
    </row>
    <row r="318" spans="1:41" x14ac:dyDescent="0.25">
      <c r="A318" t="s">
        <v>1111</v>
      </c>
      <c r="B318" t="s">
        <v>483</v>
      </c>
      <c r="C318" t="s">
        <v>1112</v>
      </c>
      <c r="D318" t="s">
        <v>90</v>
      </c>
      <c r="E318" t="s">
        <v>117</v>
      </c>
      <c r="F318" s="51" t="str">
        <f>IFERROR(VLOOKUP(D318,'Tabelas auxiliares'!$A$3:$B$61,2,FALSE),"")</f>
        <v>SUGEPE-FOLHA - PASEP + AUX. MORADIA</v>
      </c>
      <c r="G318" s="51" t="str">
        <f>IFERROR(VLOOKUP($B318,'Tabelas auxiliares'!$A$65:$C$102,2,FALSE),"")</f>
        <v>Folha de pagamento - Ativos, Previdência, PASEP</v>
      </c>
      <c r="H318" s="51" t="str">
        <f>IFERROR(VLOOKUP($B318,'Tabelas auxiliares'!$A$65:$C$102,3,FALSE),"")</f>
        <v>FOLHA DE PAGAMENTO / CONTRIBUICAO PARA O PSS / SUBSTITUICOES / INSS PATRONAL / PASEP</v>
      </c>
      <c r="I318" t="s">
        <v>1337</v>
      </c>
      <c r="J318" t="s">
        <v>2225</v>
      </c>
      <c r="K318" t="s">
        <v>2229</v>
      </c>
      <c r="L318" t="s">
        <v>223</v>
      </c>
      <c r="M318" t="s">
        <v>176</v>
      </c>
      <c r="N318" t="s">
        <v>135</v>
      </c>
      <c r="O318" t="s">
        <v>178</v>
      </c>
      <c r="P318" t="s">
        <v>208</v>
      </c>
      <c r="Q318" t="s">
        <v>179</v>
      </c>
      <c r="R318" t="s">
        <v>176</v>
      </c>
      <c r="S318" t="s">
        <v>120</v>
      </c>
      <c r="T318" t="s">
        <v>173</v>
      </c>
      <c r="U318" t="s">
        <v>144</v>
      </c>
      <c r="V318" t="s">
        <v>751</v>
      </c>
      <c r="W318" t="s">
        <v>926</v>
      </c>
      <c r="X318" s="51" t="str">
        <f t="shared" si="8"/>
        <v>3</v>
      </c>
      <c r="Y318" s="51" t="str">
        <f>IF(T318="","",IF(AND(T318&lt;&gt;'Tabelas auxiliares'!$B$236,T318&lt;&gt;'Tabelas auxiliares'!$B$237,T318&lt;&gt;'Tabelas auxiliares'!$C$236,T318&lt;&gt;'Tabelas auxiliares'!$C$237,T318&lt;&gt;'Tabelas auxiliares'!$D$236),"FOLHA DE PESSOAL",IF(X318='Tabelas auxiliares'!$A$237,"CUSTEIO",IF(X318='Tabelas auxiliares'!$A$236,"INVESTIMENTO","ERRO - VERIFICAR"))))</f>
        <v>FOLHA DE PESSOAL</v>
      </c>
      <c r="Z318" s="64">
        <f t="shared" si="9"/>
        <v>8700.17</v>
      </c>
      <c r="AC318" s="44">
        <v>8700.17</v>
      </c>
      <c r="AD318" s="73" t="s">
        <v>237</v>
      </c>
      <c r="AE318" s="73" t="s">
        <v>238</v>
      </c>
      <c r="AF318" s="73" t="s">
        <v>177</v>
      </c>
      <c r="AG318" s="73" t="s">
        <v>178</v>
      </c>
      <c r="AH318" s="73" t="s">
        <v>288</v>
      </c>
      <c r="AI318" s="73" t="s">
        <v>179</v>
      </c>
      <c r="AJ318" s="73" t="s">
        <v>176</v>
      </c>
      <c r="AK318" s="73" t="s">
        <v>120</v>
      </c>
      <c r="AL318" s="73" t="s">
        <v>174</v>
      </c>
      <c r="AM318" s="73" t="s">
        <v>119</v>
      </c>
      <c r="AN318" s="73" t="s">
        <v>781</v>
      </c>
      <c r="AO318" s="73" t="s">
        <v>671</v>
      </c>
    </row>
    <row r="319" spans="1:41" x14ac:dyDescent="0.25">
      <c r="A319" t="s">
        <v>1111</v>
      </c>
      <c r="B319" t="s">
        <v>483</v>
      </c>
      <c r="C319" t="s">
        <v>1112</v>
      </c>
      <c r="D319" t="s">
        <v>90</v>
      </c>
      <c r="E319" t="s">
        <v>117</v>
      </c>
      <c r="F319" s="51" t="str">
        <f>IFERROR(VLOOKUP(D319,'Tabelas auxiliares'!$A$3:$B$61,2,FALSE),"")</f>
        <v>SUGEPE-FOLHA - PASEP + AUX. MORADIA</v>
      </c>
      <c r="G319" s="51" t="str">
        <f>IFERROR(VLOOKUP($B319,'Tabelas auxiliares'!$A$65:$C$102,2,FALSE),"")</f>
        <v>Folha de pagamento - Ativos, Previdência, PASEP</v>
      </c>
      <c r="H319" s="51" t="str">
        <f>IFERROR(VLOOKUP($B319,'Tabelas auxiliares'!$A$65:$C$102,3,FALSE),"")</f>
        <v>FOLHA DE PAGAMENTO / CONTRIBUICAO PARA O PSS / SUBSTITUICOES / INSS PATRONAL / PASEP</v>
      </c>
      <c r="I319" t="s">
        <v>1337</v>
      </c>
      <c r="J319" t="s">
        <v>2225</v>
      </c>
      <c r="K319" t="s">
        <v>2229</v>
      </c>
      <c r="L319" t="s">
        <v>223</v>
      </c>
      <c r="M319" t="s">
        <v>176</v>
      </c>
      <c r="N319" t="s">
        <v>135</v>
      </c>
      <c r="O319" t="s">
        <v>178</v>
      </c>
      <c r="P319" t="s">
        <v>208</v>
      </c>
      <c r="Q319" t="s">
        <v>179</v>
      </c>
      <c r="R319" t="s">
        <v>176</v>
      </c>
      <c r="S319" t="s">
        <v>120</v>
      </c>
      <c r="T319" t="s">
        <v>173</v>
      </c>
      <c r="U319" t="s">
        <v>144</v>
      </c>
      <c r="V319" t="s">
        <v>752</v>
      </c>
      <c r="W319" t="s">
        <v>651</v>
      </c>
      <c r="X319" s="51" t="str">
        <f t="shared" si="8"/>
        <v>3</v>
      </c>
      <c r="Y319" s="51" t="str">
        <f>IF(T319="","",IF(AND(T319&lt;&gt;'Tabelas auxiliares'!$B$236,T319&lt;&gt;'Tabelas auxiliares'!$B$237,T319&lt;&gt;'Tabelas auxiliares'!$C$236,T319&lt;&gt;'Tabelas auxiliares'!$C$237,T319&lt;&gt;'Tabelas auxiliares'!$D$236),"FOLHA DE PESSOAL",IF(X319='Tabelas auxiliares'!$A$237,"CUSTEIO",IF(X319='Tabelas auxiliares'!$A$236,"INVESTIMENTO","ERRO - VERIFICAR"))))</f>
        <v>FOLHA DE PESSOAL</v>
      </c>
      <c r="Z319" s="64">
        <f t="shared" si="9"/>
        <v>28786.04</v>
      </c>
      <c r="AC319" s="44">
        <v>28786.04</v>
      </c>
      <c r="AD319" s="73" t="s">
        <v>239</v>
      </c>
      <c r="AE319" s="73" t="s">
        <v>240</v>
      </c>
      <c r="AF319" s="73" t="s">
        <v>177</v>
      </c>
      <c r="AG319" s="73" t="s">
        <v>178</v>
      </c>
      <c r="AH319" s="73" t="s">
        <v>288</v>
      </c>
      <c r="AI319" s="73" t="s">
        <v>179</v>
      </c>
      <c r="AJ319" s="73" t="s">
        <v>176</v>
      </c>
      <c r="AK319" s="73" t="s">
        <v>120</v>
      </c>
      <c r="AL319" s="73" t="s">
        <v>174</v>
      </c>
      <c r="AM319" s="73" t="s">
        <v>119</v>
      </c>
      <c r="AN319" s="73" t="s">
        <v>782</v>
      </c>
      <c r="AO319" s="73" t="s">
        <v>946</v>
      </c>
    </row>
    <row r="320" spans="1:41" x14ac:dyDescent="0.25">
      <c r="A320" t="s">
        <v>1111</v>
      </c>
      <c r="B320" t="s">
        <v>483</v>
      </c>
      <c r="C320" t="s">
        <v>1112</v>
      </c>
      <c r="D320" t="s">
        <v>90</v>
      </c>
      <c r="E320" t="s">
        <v>117</v>
      </c>
      <c r="F320" s="51" t="str">
        <f>IFERROR(VLOOKUP(D320,'Tabelas auxiliares'!$A$3:$B$61,2,FALSE),"")</f>
        <v>SUGEPE-FOLHA - PASEP + AUX. MORADIA</v>
      </c>
      <c r="G320" s="51" t="str">
        <f>IFERROR(VLOOKUP($B320,'Tabelas auxiliares'!$A$65:$C$102,2,FALSE),"")</f>
        <v>Folha de pagamento - Ativos, Previdência, PASEP</v>
      </c>
      <c r="H320" s="51" t="str">
        <f>IFERROR(VLOOKUP($B320,'Tabelas auxiliares'!$A$65:$C$102,3,FALSE),"")</f>
        <v>FOLHA DE PAGAMENTO / CONTRIBUICAO PARA O PSS / SUBSTITUICOES / INSS PATRONAL / PASEP</v>
      </c>
      <c r="I320" t="s">
        <v>1337</v>
      </c>
      <c r="J320" t="s">
        <v>2225</v>
      </c>
      <c r="K320" t="s">
        <v>2229</v>
      </c>
      <c r="L320" t="s">
        <v>223</v>
      </c>
      <c r="M320" t="s">
        <v>176</v>
      </c>
      <c r="N320" t="s">
        <v>135</v>
      </c>
      <c r="O320" t="s">
        <v>178</v>
      </c>
      <c r="P320" t="s">
        <v>208</v>
      </c>
      <c r="Q320" t="s">
        <v>179</v>
      </c>
      <c r="R320" t="s">
        <v>176</v>
      </c>
      <c r="S320" t="s">
        <v>120</v>
      </c>
      <c r="T320" t="s">
        <v>173</v>
      </c>
      <c r="U320" t="s">
        <v>144</v>
      </c>
      <c r="V320" t="s">
        <v>753</v>
      </c>
      <c r="W320" t="s">
        <v>652</v>
      </c>
      <c r="X320" s="51" t="str">
        <f t="shared" si="8"/>
        <v>3</v>
      </c>
      <c r="Y320" s="51" t="str">
        <f>IF(T320="","",IF(AND(T320&lt;&gt;'Tabelas auxiliares'!$B$236,T320&lt;&gt;'Tabelas auxiliares'!$B$237,T320&lt;&gt;'Tabelas auxiliares'!$C$236,T320&lt;&gt;'Tabelas auxiliares'!$C$237,T320&lt;&gt;'Tabelas auxiliares'!$D$236),"FOLHA DE PESSOAL",IF(X320='Tabelas auxiliares'!$A$237,"CUSTEIO",IF(X320='Tabelas auxiliares'!$A$236,"INVESTIMENTO","ERRO - VERIFICAR"))))</f>
        <v>FOLHA DE PESSOAL</v>
      </c>
      <c r="Z320" s="64">
        <f t="shared" si="9"/>
        <v>9298.130000000001</v>
      </c>
      <c r="AA320" s="44">
        <v>110.29</v>
      </c>
      <c r="AC320" s="44">
        <v>9187.84</v>
      </c>
      <c r="AD320" s="73" t="s">
        <v>239</v>
      </c>
      <c r="AE320" s="73" t="s">
        <v>241</v>
      </c>
      <c r="AF320" s="73" t="s">
        <v>177</v>
      </c>
      <c r="AG320" s="73" t="s">
        <v>178</v>
      </c>
      <c r="AH320" s="73" t="s">
        <v>288</v>
      </c>
      <c r="AI320" s="73" t="s">
        <v>179</v>
      </c>
      <c r="AJ320" s="73" t="s">
        <v>176</v>
      </c>
      <c r="AK320" s="73" t="s">
        <v>120</v>
      </c>
      <c r="AL320" s="73" t="s">
        <v>174</v>
      </c>
      <c r="AM320" s="73" t="s">
        <v>119</v>
      </c>
      <c r="AN320" s="73" t="s">
        <v>783</v>
      </c>
      <c r="AO320" s="73" t="s">
        <v>672</v>
      </c>
    </row>
    <row r="321" spans="1:41" x14ac:dyDescent="0.25">
      <c r="A321" t="s">
        <v>1111</v>
      </c>
      <c r="B321" t="s">
        <v>483</v>
      </c>
      <c r="C321" t="s">
        <v>1112</v>
      </c>
      <c r="D321" t="s">
        <v>90</v>
      </c>
      <c r="E321" t="s">
        <v>117</v>
      </c>
      <c r="F321" s="51" t="str">
        <f>IFERROR(VLOOKUP(D321,'Tabelas auxiliares'!$A$3:$B$61,2,FALSE),"")</f>
        <v>SUGEPE-FOLHA - PASEP + AUX. MORADIA</v>
      </c>
      <c r="G321" s="51" t="str">
        <f>IFERROR(VLOOKUP($B321,'Tabelas auxiliares'!$A$65:$C$102,2,FALSE),"")</f>
        <v>Folha de pagamento - Ativos, Previdência, PASEP</v>
      </c>
      <c r="H321" s="51" t="str">
        <f>IFERROR(VLOOKUP($B321,'Tabelas auxiliares'!$A$65:$C$102,3,FALSE),"")</f>
        <v>FOLHA DE PAGAMENTO / CONTRIBUICAO PARA O PSS / SUBSTITUICOES / INSS PATRONAL / PASEP</v>
      </c>
      <c r="I321" t="s">
        <v>1337</v>
      </c>
      <c r="J321" t="s">
        <v>2225</v>
      </c>
      <c r="K321" t="s">
        <v>2229</v>
      </c>
      <c r="L321" t="s">
        <v>223</v>
      </c>
      <c r="M321" t="s">
        <v>176</v>
      </c>
      <c r="N321" t="s">
        <v>135</v>
      </c>
      <c r="O321" t="s">
        <v>178</v>
      </c>
      <c r="P321" t="s">
        <v>208</v>
      </c>
      <c r="Q321" t="s">
        <v>179</v>
      </c>
      <c r="R321" t="s">
        <v>176</v>
      </c>
      <c r="S321" t="s">
        <v>120</v>
      </c>
      <c r="T321" t="s">
        <v>173</v>
      </c>
      <c r="U321" t="s">
        <v>144</v>
      </c>
      <c r="V321" t="s">
        <v>754</v>
      </c>
      <c r="W321" t="s">
        <v>653</v>
      </c>
      <c r="X321" s="51" t="str">
        <f t="shared" si="8"/>
        <v>3</v>
      </c>
      <c r="Y321" s="51" t="str">
        <f>IF(T321="","",IF(AND(T321&lt;&gt;'Tabelas auxiliares'!$B$236,T321&lt;&gt;'Tabelas auxiliares'!$B$237,T321&lt;&gt;'Tabelas auxiliares'!$C$236,T321&lt;&gt;'Tabelas auxiliares'!$C$237,T321&lt;&gt;'Tabelas auxiliares'!$D$236),"FOLHA DE PESSOAL",IF(X321='Tabelas auxiliares'!$A$237,"CUSTEIO",IF(X321='Tabelas auxiliares'!$A$236,"INVESTIMENTO","ERRO - VERIFICAR"))))</f>
        <v>FOLHA DE PESSOAL</v>
      </c>
      <c r="Z321" s="64">
        <f t="shared" si="9"/>
        <v>7079559.71</v>
      </c>
      <c r="AA321" s="44">
        <v>8766.8700000000008</v>
      </c>
      <c r="AC321" s="44">
        <v>7070792.8399999999</v>
      </c>
      <c r="AD321" s="73" t="s">
        <v>239</v>
      </c>
      <c r="AE321" s="73" t="s">
        <v>241</v>
      </c>
      <c r="AF321" s="73" t="s">
        <v>177</v>
      </c>
      <c r="AG321" s="73" t="s">
        <v>178</v>
      </c>
      <c r="AH321" s="73" t="s">
        <v>288</v>
      </c>
      <c r="AI321" s="73" t="s">
        <v>179</v>
      </c>
      <c r="AJ321" s="73" t="s">
        <v>176</v>
      </c>
      <c r="AK321" s="73" t="s">
        <v>120</v>
      </c>
      <c r="AL321" s="73" t="s">
        <v>174</v>
      </c>
      <c r="AM321" s="73" t="s">
        <v>119</v>
      </c>
      <c r="AN321" s="73" t="s">
        <v>782</v>
      </c>
      <c r="AO321" s="73" t="s">
        <v>946</v>
      </c>
    </row>
    <row r="322" spans="1:41" x14ac:dyDescent="0.25">
      <c r="A322" t="s">
        <v>1111</v>
      </c>
      <c r="B322" t="s">
        <v>483</v>
      </c>
      <c r="C322" t="s">
        <v>1112</v>
      </c>
      <c r="D322" t="s">
        <v>90</v>
      </c>
      <c r="E322" t="s">
        <v>117</v>
      </c>
      <c r="F322" s="51" t="str">
        <f>IFERROR(VLOOKUP(D322,'Tabelas auxiliares'!$A$3:$B$61,2,FALSE),"")</f>
        <v>SUGEPE-FOLHA - PASEP + AUX. MORADIA</v>
      </c>
      <c r="G322" s="51" t="str">
        <f>IFERROR(VLOOKUP($B322,'Tabelas auxiliares'!$A$65:$C$102,2,FALSE),"")</f>
        <v>Folha de pagamento - Ativos, Previdência, PASEP</v>
      </c>
      <c r="H322" s="51" t="str">
        <f>IFERROR(VLOOKUP($B322,'Tabelas auxiliares'!$A$65:$C$102,3,FALSE),"")</f>
        <v>FOLHA DE PAGAMENTO / CONTRIBUICAO PARA O PSS / SUBSTITUICOES / INSS PATRONAL / PASEP</v>
      </c>
      <c r="I322" t="s">
        <v>1337</v>
      </c>
      <c r="J322" t="s">
        <v>2225</v>
      </c>
      <c r="K322" t="s">
        <v>2229</v>
      </c>
      <c r="L322" t="s">
        <v>223</v>
      </c>
      <c r="M322" t="s">
        <v>176</v>
      </c>
      <c r="N322" t="s">
        <v>135</v>
      </c>
      <c r="O322" t="s">
        <v>178</v>
      </c>
      <c r="P322" t="s">
        <v>208</v>
      </c>
      <c r="Q322" t="s">
        <v>179</v>
      </c>
      <c r="R322" t="s">
        <v>176</v>
      </c>
      <c r="S322" t="s">
        <v>120</v>
      </c>
      <c r="T322" t="s">
        <v>173</v>
      </c>
      <c r="U322" t="s">
        <v>144</v>
      </c>
      <c r="V322" t="s">
        <v>755</v>
      </c>
      <c r="W322" t="s">
        <v>654</v>
      </c>
      <c r="X322" s="51" t="str">
        <f t="shared" si="8"/>
        <v>3</v>
      </c>
      <c r="Y322" s="51" t="str">
        <f>IF(T322="","",IF(AND(T322&lt;&gt;'Tabelas auxiliares'!$B$236,T322&lt;&gt;'Tabelas auxiliares'!$B$237,T322&lt;&gt;'Tabelas auxiliares'!$C$236,T322&lt;&gt;'Tabelas auxiliares'!$C$237,T322&lt;&gt;'Tabelas auxiliares'!$D$236),"FOLHA DE PESSOAL",IF(X322='Tabelas auxiliares'!$A$237,"CUSTEIO",IF(X322='Tabelas auxiliares'!$A$236,"INVESTIMENTO","ERRO - VERIFICAR"))))</f>
        <v>FOLHA DE PESSOAL</v>
      </c>
      <c r="Z322" s="64">
        <f t="shared" si="9"/>
        <v>106507.36</v>
      </c>
      <c r="AA322" s="44">
        <v>343.87</v>
      </c>
      <c r="AC322" s="44">
        <v>106163.49</v>
      </c>
      <c r="AD322" s="73" t="s">
        <v>239</v>
      </c>
      <c r="AE322" s="73" t="s">
        <v>241</v>
      </c>
      <c r="AF322" s="73" t="s">
        <v>177</v>
      </c>
      <c r="AG322" s="73" t="s">
        <v>178</v>
      </c>
      <c r="AH322" s="73" t="s">
        <v>288</v>
      </c>
      <c r="AI322" s="73" t="s">
        <v>179</v>
      </c>
      <c r="AJ322" s="73" t="s">
        <v>176</v>
      </c>
      <c r="AK322" s="73" t="s">
        <v>120</v>
      </c>
      <c r="AL322" s="73" t="s">
        <v>174</v>
      </c>
      <c r="AM322" s="73" t="s">
        <v>119</v>
      </c>
      <c r="AN322" s="73" t="s">
        <v>781</v>
      </c>
      <c r="AO322" s="73" t="s">
        <v>671</v>
      </c>
    </row>
    <row r="323" spans="1:41" x14ac:dyDescent="0.25">
      <c r="A323" t="s">
        <v>1111</v>
      </c>
      <c r="B323" t="s">
        <v>483</v>
      </c>
      <c r="C323" t="s">
        <v>1112</v>
      </c>
      <c r="D323" t="s">
        <v>90</v>
      </c>
      <c r="E323" t="s">
        <v>117</v>
      </c>
      <c r="F323" s="51" t="str">
        <f>IFERROR(VLOOKUP(D323,'Tabelas auxiliares'!$A$3:$B$61,2,FALSE),"")</f>
        <v>SUGEPE-FOLHA - PASEP + AUX. MORADIA</v>
      </c>
      <c r="G323" s="51" t="str">
        <f>IFERROR(VLOOKUP($B323,'Tabelas auxiliares'!$A$65:$C$102,2,FALSE),"")</f>
        <v>Folha de pagamento - Ativos, Previdência, PASEP</v>
      </c>
      <c r="H323" s="51" t="str">
        <f>IFERROR(VLOOKUP($B323,'Tabelas auxiliares'!$A$65:$C$102,3,FALSE),"")</f>
        <v>FOLHA DE PAGAMENTO / CONTRIBUICAO PARA O PSS / SUBSTITUICOES / INSS PATRONAL / PASEP</v>
      </c>
      <c r="I323" t="s">
        <v>1337</v>
      </c>
      <c r="J323" t="s">
        <v>2225</v>
      </c>
      <c r="K323" t="s">
        <v>2229</v>
      </c>
      <c r="L323" t="s">
        <v>223</v>
      </c>
      <c r="M323" t="s">
        <v>176</v>
      </c>
      <c r="N323" t="s">
        <v>135</v>
      </c>
      <c r="O323" t="s">
        <v>178</v>
      </c>
      <c r="P323" t="s">
        <v>208</v>
      </c>
      <c r="Q323" t="s">
        <v>179</v>
      </c>
      <c r="R323" t="s">
        <v>176</v>
      </c>
      <c r="S323" t="s">
        <v>120</v>
      </c>
      <c r="T323" t="s">
        <v>173</v>
      </c>
      <c r="U323" t="s">
        <v>144</v>
      </c>
      <c r="V323" t="s">
        <v>756</v>
      </c>
      <c r="W323" t="s">
        <v>927</v>
      </c>
      <c r="X323" s="51" t="str">
        <f t="shared" si="8"/>
        <v>3</v>
      </c>
      <c r="Y323" s="51" t="str">
        <f>IF(T323="","",IF(AND(T323&lt;&gt;'Tabelas auxiliares'!$B$236,T323&lt;&gt;'Tabelas auxiliares'!$B$237,T323&lt;&gt;'Tabelas auxiliares'!$C$236,T323&lt;&gt;'Tabelas auxiliares'!$C$237,T323&lt;&gt;'Tabelas auxiliares'!$D$236),"FOLHA DE PESSOAL",IF(X323='Tabelas auxiliares'!$A$237,"CUSTEIO",IF(X323='Tabelas auxiliares'!$A$236,"INVESTIMENTO","ERRO - VERIFICAR"))))</f>
        <v>FOLHA DE PESSOAL</v>
      </c>
      <c r="Z323" s="64">
        <f t="shared" si="9"/>
        <v>201100.13999999998</v>
      </c>
      <c r="AA323" s="44">
        <v>1089.8</v>
      </c>
      <c r="AC323" s="44">
        <v>200010.34</v>
      </c>
      <c r="AD323" s="73" t="s">
        <v>239</v>
      </c>
      <c r="AE323" s="73" t="s">
        <v>242</v>
      </c>
      <c r="AF323" s="73" t="s">
        <v>177</v>
      </c>
      <c r="AG323" s="73" t="s">
        <v>178</v>
      </c>
      <c r="AH323" s="73" t="s">
        <v>288</v>
      </c>
      <c r="AI323" s="73" t="s">
        <v>179</v>
      </c>
      <c r="AJ323" s="73" t="s">
        <v>176</v>
      </c>
      <c r="AK323" s="73" t="s">
        <v>120</v>
      </c>
      <c r="AL323" s="73" t="s">
        <v>174</v>
      </c>
      <c r="AM323" s="73" t="s">
        <v>119</v>
      </c>
      <c r="AN323" s="73" t="s">
        <v>781</v>
      </c>
      <c r="AO323" s="73" t="s">
        <v>671</v>
      </c>
    </row>
    <row r="324" spans="1:41" x14ac:dyDescent="0.25">
      <c r="A324" t="s">
        <v>1111</v>
      </c>
      <c r="B324" t="s">
        <v>483</v>
      </c>
      <c r="C324" t="s">
        <v>1112</v>
      </c>
      <c r="D324" t="s">
        <v>90</v>
      </c>
      <c r="E324" t="s">
        <v>117</v>
      </c>
      <c r="F324" s="51" t="str">
        <f>IFERROR(VLOOKUP(D324,'Tabelas auxiliares'!$A$3:$B$61,2,FALSE),"")</f>
        <v>SUGEPE-FOLHA - PASEP + AUX. MORADIA</v>
      </c>
      <c r="G324" s="51" t="str">
        <f>IFERROR(VLOOKUP($B324,'Tabelas auxiliares'!$A$65:$C$102,2,FALSE),"")</f>
        <v>Folha de pagamento - Ativos, Previdência, PASEP</v>
      </c>
      <c r="H324" s="51" t="str">
        <f>IFERROR(VLOOKUP($B324,'Tabelas auxiliares'!$A$65:$C$102,3,FALSE),"")</f>
        <v>FOLHA DE PAGAMENTO / CONTRIBUICAO PARA O PSS / SUBSTITUICOES / INSS PATRONAL / PASEP</v>
      </c>
      <c r="I324" t="s">
        <v>1337</v>
      </c>
      <c r="J324" t="s">
        <v>2225</v>
      </c>
      <c r="K324" t="s">
        <v>2229</v>
      </c>
      <c r="L324" t="s">
        <v>223</v>
      </c>
      <c r="M324" t="s">
        <v>176</v>
      </c>
      <c r="N324" t="s">
        <v>135</v>
      </c>
      <c r="O324" t="s">
        <v>178</v>
      </c>
      <c r="P324" t="s">
        <v>208</v>
      </c>
      <c r="Q324" t="s">
        <v>179</v>
      </c>
      <c r="R324" t="s">
        <v>176</v>
      </c>
      <c r="S324" t="s">
        <v>120</v>
      </c>
      <c r="T324" t="s">
        <v>173</v>
      </c>
      <c r="U324" t="s">
        <v>144</v>
      </c>
      <c r="V324" t="s">
        <v>757</v>
      </c>
      <c r="W324" t="s">
        <v>655</v>
      </c>
      <c r="X324" s="51" t="str">
        <f t="shared" ref="X324:X387" si="10">LEFT(V324,1)</f>
        <v>3</v>
      </c>
      <c r="Y324" s="51" t="str">
        <f>IF(T324="","",IF(AND(T324&lt;&gt;'Tabelas auxiliares'!$B$236,T324&lt;&gt;'Tabelas auxiliares'!$B$237,T324&lt;&gt;'Tabelas auxiliares'!$C$236,T324&lt;&gt;'Tabelas auxiliares'!$C$237,T324&lt;&gt;'Tabelas auxiliares'!$D$236),"FOLHA DE PESSOAL",IF(X324='Tabelas auxiliares'!$A$237,"CUSTEIO",IF(X324='Tabelas auxiliares'!$A$236,"INVESTIMENTO","ERRO - VERIFICAR"))))</f>
        <v>FOLHA DE PESSOAL</v>
      </c>
      <c r="Z324" s="64">
        <f t="shared" si="9"/>
        <v>5017.25</v>
      </c>
      <c r="AC324" s="44">
        <v>5017.25</v>
      </c>
      <c r="AD324" s="73" t="s">
        <v>201</v>
      </c>
      <c r="AE324" s="73" t="s">
        <v>243</v>
      </c>
      <c r="AF324" s="73" t="s">
        <v>177</v>
      </c>
      <c r="AG324" s="73" t="s">
        <v>178</v>
      </c>
      <c r="AH324" s="73" t="s">
        <v>288</v>
      </c>
      <c r="AI324" s="73" t="s">
        <v>179</v>
      </c>
      <c r="AJ324" s="73" t="s">
        <v>176</v>
      </c>
      <c r="AK324" s="73" t="s">
        <v>120</v>
      </c>
      <c r="AL324" s="73" t="s">
        <v>174</v>
      </c>
      <c r="AM324" s="73" t="s">
        <v>119</v>
      </c>
      <c r="AN324" s="73" t="s">
        <v>784</v>
      </c>
      <c r="AO324" s="73" t="s">
        <v>947</v>
      </c>
    </row>
    <row r="325" spans="1:41" x14ac:dyDescent="0.25">
      <c r="A325" t="s">
        <v>1111</v>
      </c>
      <c r="B325" t="s">
        <v>483</v>
      </c>
      <c r="C325" t="s">
        <v>1112</v>
      </c>
      <c r="D325" t="s">
        <v>90</v>
      </c>
      <c r="E325" t="s">
        <v>117</v>
      </c>
      <c r="F325" s="51" t="str">
        <f>IFERROR(VLOOKUP(D325,'Tabelas auxiliares'!$A$3:$B$61,2,FALSE),"")</f>
        <v>SUGEPE-FOLHA - PASEP + AUX. MORADIA</v>
      </c>
      <c r="G325" s="51" t="str">
        <f>IFERROR(VLOOKUP($B325,'Tabelas auxiliares'!$A$65:$C$102,2,FALSE),"")</f>
        <v>Folha de pagamento - Ativos, Previdência, PASEP</v>
      </c>
      <c r="H325" s="51" t="str">
        <f>IFERROR(VLOOKUP($B325,'Tabelas auxiliares'!$A$65:$C$102,3,FALSE),"")</f>
        <v>FOLHA DE PAGAMENTO / CONTRIBUICAO PARA O PSS / SUBSTITUICOES / INSS PATRONAL / PASEP</v>
      </c>
      <c r="I325" t="s">
        <v>1337</v>
      </c>
      <c r="J325" t="s">
        <v>2225</v>
      </c>
      <c r="K325" t="s">
        <v>2229</v>
      </c>
      <c r="L325" t="s">
        <v>223</v>
      </c>
      <c r="M325" t="s">
        <v>176</v>
      </c>
      <c r="N325" t="s">
        <v>135</v>
      </c>
      <c r="O325" t="s">
        <v>178</v>
      </c>
      <c r="P325" t="s">
        <v>208</v>
      </c>
      <c r="Q325" t="s">
        <v>179</v>
      </c>
      <c r="R325" t="s">
        <v>176</v>
      </c>
      <c r="S325" t="s">
        <v>120</v>
      </c>
      <c r="T325" t="s">
        <v>173</v>
      </c>
      <c r="U325" t="s">
        <v>144</v>
      </c>
      <c r="V325" t="s">
        <v>758</v>
      </c>
      <c r="W325" t="s">
        <v>656</v>
      </c>
      <c r="X325" s="51" t="str">
        <f t="shared" si="10"/>
        <v>3</v>
      </c>
      <c r="Y325" s="51" t="str">
        <f>IF(T325="","",IF(AND(T325&lt;&gt;'Tabelas auxiliares'!$B$236,T325&lt;&gt;'Tabelas auxiliares'!$B$237,T325&lt;&gt;'Tabelas auxiliares'!$C$236,T325&lt;&gt;'Tabelas auxiliares'!$C$237,T325&lt;&gt;'Tabelas auxiliares'!$D$236),"FOLHA DE PESSOAL",IF(X325='Tabelas auxiliares'!$A$237,"CUSTEIO",IF(X325='Tabelas auxiliares'!$A$236,"INVESTIMENTO","ERRO - VERIFICAR"))))</f>
        <v>FOLHA DE PESSOAL</v>
      </c>
      <c r="Z325" s="64">
        <f t="shared" ref="Z325:Z388" si="11">IF(AA325+AB325+AC325&lt;&gt;0,AA325+AB325+AC325,"")</f>
        <v>100144.61</v>
      </c>
      <c r="AA325" s="44">
        <v>6005.33</v>
      </c>
      <c r="AC325" s="44">
        <v>94139.28</v>
      </c>
      <c r="AD325" s="73" t="s">
        <v>201</v>
      </c>
      <c r="AE325" s="73" t="s">
        <v>242</v>
      </c>
      <c r="AF325" s="73" t="s">
        <v>177</v>
      </c>
      <c r="AG325" s="73" t="s">
        <v>178</v>
      </c>
      <c r="AH325" s="73" t="s">
        <v>288</v>
      </c>
      <c r="AI325" s="73" t="s">
        <v>179</v>
      </c>
      <c r="AJ325" s="73" t="s">
        <v>176</v>
      </c>
      <c r="AK325" s="73" t="s">
        <v>120</v>
      </c>
      <c r="AL325" s="73" t="s">
        <v>174</v>
      </c>
      <c r="AM325" s="73" t="s">
        <v>119</v>
      </c>
      <c r="AN325" s="73" t="s">
        <v>781</v>
      </c>
      <c r="AO325" s="73" t="s">
        <v>671</v>
      </c>
    </row>
    <row r="326" spans="1:41" x14ac:dyDescent="0.25">
      <c r="A326" t="s">
        <v>1111</v>
      </c>
      <c r="B326" t="s">
        <v>483</v>
      </c>
      <c r="C326" t="s">
        <v>1112</v>
      </c>
      <c r="D326" t="s">
        <v>90</v>
      </c>
      <c r="E326" t="s">
        <v>117</v>
      </c>
      <c r="F326" s="51" t="str">
        <f>IFERROR(VLOOKUP(D326,'Tabelas auxiliares'!$A$3:$B$61,2,FALSE),"")</f>
        <v>SUGEPE-FOLHA - PASEP + AUX. MORADIA</v>
      </c>
      <c r="G326" s="51" t="str">
        <f>IFERROR(VLOOKUP($B326,'Tabelas auxiliares'!$A$65:$C$102,2,FALSE),"")</f>
        <v>Folha de pagamento - Ativos, Previdência, PASEP</v>
      </c>
      <c r="H326" s="51" t="str">
        <f>IFERROR(VLOOKUP($B326,'Tabelas auxiliares'!$A$65:$C$102,3,FALSE),"")</f>
        <v>FOLHA DE PAGAMENTO / CONTRIBUICAO PARA O PSS / SUBSTITUICOES / INSS PATRONAL / PASEP</v>
      </c>
      <c r="I326" t="s">
        <v>1337</v>
      </c>
      <c r="J326" t="s">
        <v>2225</v>
      </c>
      <c r="K326" t="s">
        <v>2229</v>
      </c>
      <c r="L326" t="s">
        <v>223</v>
      </c>
      <c r="M326" t="s">
        <v>176</v>
      </c>
      <c r="N326" t="s">
        <v>135</v>
      </c>
      <c r="O326" t="s">
        <v>178</v>
      </c>
      <c r="P326" t="s">
        <v>208</v>
      </c>
      <c r="Q326" t="s">
        <v>179</v>
      </c>
      <c r="R326" t="s">
        <v>176</v>
      </c>
      <c r="S326" t="s">
        <v>120</v>
      </c>
      <c r="T326" t="s">
        <v>173</v>
      </c>
      <c r="U326" t="s">
        <v>144</v>
      </c>
      <c r="V326" t="s">
        <v>759</v>
      </c>
      <c r="W326" t="s">
        <v>657</v>
      </c>
      <c r="X326" s="51" t="str">
        <f t="shared" si="10"/>
        <v>3</v>
      </c>
      <c r="Y326" s="51" t="str">
        <f>IF(T326="","",IF(AND(T326&lt;&gt;'Tabelas auxiliares'!$B$236,T326&lt;&gt;'Tabelas auxiliares'!$B$237,T326&lt;&gt;'Tabelas auxiliares'!$C$236,T326&lt;&gt;'Tabelas auxiliares'!$C$237,T326&lt;&gt;'Tabelas auxiliares'!$D$236),"FOLHA DE PESSOAL",IF(X326='Tabelas auxiliares'!$A$237,"CUSTEIO",IF(X326='Tabelas auxiliares'!$A$236,"INVESTIMENTO","ERRO - VERIFICAR"))))</f>
        <v>FOLHA DE PESSOAL</v>
      </c>
      <c r="Z326" s="64">
        <f t="shared" si="11"/>
        <v>131631.07</v>
      </c>
      <c r="AA326" s="44">
        <v>36852.660000000003</v>
      </c>
      <c r="AC326" s="44">
        <v>94778.41</v>
      </c>
      <c r="AD326" s="73" t="s">
        <v>201</v>
      </c>
      <c r="AE326" s="73" t="s">
        <v>244</v>
      </c>
      <c r="AF326" s="73" t="s">
        <v>177</v>
      </c>
      <c r="AG326" s="73" t="s">
        <v>178</v>
      </c>
      <c r="AH326" s="73" t="s">
        <v>288</v>
      </c>
      <c r="AI326" s="73" t="s">
        <v>179</v>
      </c>
      <c r="AJ326" s="73" t="s">
        <v>176</v>
      </c>
      <c r="AK326" s="73" t="s">
        <v>120</v>
      </c>
      <c r="AL326" s="73" t="s">
        <v>174</v>
      </c>
      <c r="AM326" s="73" t="s">
        <v>119</v>
      </c>
      <c r="AN326" s="73" t="s">
        <v>781</v>
      </c>
      <c r="AO326" s="73" t="s">
        <v>671</v>
      </c>
    </row>
    <row r="327" spans="1:41" x14ac:dyDescent="0.25">
      <c r="A327" t="s">
        <v>1111</v>
      </c>
      <c r="B327" t="s">
        <v>483</v>
      </c>
      <c r="C327" t="s">
        <v>1112</v>
      </c>
      <c r="D327" t="s">
        <v>90</v>
      </c>
      <c r="E327" t="s">
        <v>117</v>
      </c>
      <c r="F327" s="51" t="str">
        <f>IFERROR(VLOOKUP(D327,'Tabelas auxiliares'!$A$3:$B$61,2,FALSE),"")</f>
        <v>SUGEPE-FOLHA - PASEP + AUX. MORADIA</v>
      </c>
      <c r="G327" s="51" t="str">
        <f>IFERROR(VLOOKUP($B327,'Tabelas auxiliares'!$A$65:$C$102,2,FALSE),"")</f>
        <v>Folha de pagamento - Ativos, Previdência, PASEP</v>
      </c>
      <c r="H327" s="51" t="str">
        <f>IFERROR(VLOOKUP($B327,'Tabelas auxiliares'!$A$65:$C$102,3,FALSE),"")</f>
        <v>FOLHA DE PAGAMENTO / CONTRIBUICAO PARA O PSS / SUBSTITUICOES / INSS PATRONAL / PASEP</v>
      </c>
      <c r="I327" t="s">
        <v>1337</v>
      </c>
      <c r="J327" t="s">
        <v>2225</v>
      </c>
      <c r="K327" t="s">
        <v>2229</v>
      </c>
      <c r="L327" t="s">
        <v>223</v>
      </c>
      <c r="M327" t="s">
        <v>176</v>
      </c>
      <c r="N327" t="s">
        <v>135</v>
      </c>
      <c r="O327" t="s">
        <v>178</v>
      </c>
      <c r="P327" t="s">
        <v>208</v>
      </c>
      <c r="Q327" t="s">
        <v>179</v>
      </c>
      <c r="R327" t="s">
        <v>176</v>
      </c>
      <c r="S327" t="s">
        <v>120</v>
      </c>
      <c r="T327" t="s">
        <v>173</v>
      </c>
      <c r="U327" t="s">
        <v>144</v>
      </c>
      <c r="V327" t="s">
        <v>760</v>
      </c>
      <c r="W327" t="s">
        <v>658</v>
      </c>
      <c r="X327" s="51" t="str">
        <f t="shared" si="10"/>
        <v>3</v>
      </c>
      <c r="Y327" s="51" t="str">
        <f>IF(T327="","",IF(AND(T327&lt;&gt;'Tabelas auxiliares'!$B$236,T327&lt;&gt;'Tabelas auxiliares'!$B$237,T327&lt;&gt;'Tabelas auxiliares'!$C$236,T327&lt;&gt;'Tabelas auxiliares'!$C$237,T327&lt;&gt;'Tabelas auxiliares'!$D$236),"FOLHA DE PESSOAL",IF(X327='Tabelas auxiliares'!$A$237,"CUSTEIO",IF(X327='Tabelas auxiliares'!$A$236,"INVESTIMENTO","ERRO - VERIFICAR"))))</f>
        <v>FOLHA DE PESSOAL</v>
      </c>
      <c r="Z327" s="64">
        <f t="shared" si="11"/>
        <v>218833.51</v>
      </c>
      <c r="AA327" s="44">
        <v>218833.51</v>
      </c>
      <c r="AD327" s="73" t="s">
        <v>245</v>
      </c>
      <c r="AE327" s="73" t="s">
        <v>238</v>
      </c>
      <c r="AF327" s="73" t="s">
        <v>177</v>
      </c>
      <c r="AG327" s="73" t="s">
        <v>178</v>
      </c>
      <c r="AH327" s="73" t="s">
        <v>288</v>
      </c>
      <c r="AI327" s="73" t="s">
        <v>179</v>
      </c>
      <c r="AJ327" s="73" t="s">
        <v>176</v>
      </c>
      <c r="AK327" s="73" t="s">
        <v>120</v>
      </c>
      <c r="AL327" s="73" t="s">
        <v>174</v>
      </c>
      <c r="AM327" s="73" t="s">
        <v>119</v>
      </c>
      <c r="AN327" s="73" t="s">
        <v>781</v>
      </c>
      <c r="AO327" s="73" t="s">
        <v>671</v>
      </c>
    </row>
    <row r="328" spans="1:41" x14ac:dyDescent="0.25">
      <c r="A328" t="s">
        <v>1111</v>
      </c>
      <c r="B328" t="s">
        <v>483</v>
      </c>
      <c r="C328" t="s">
        <v>1112</v>
      </c>
      <c r="D328" t="s">
        <v>90</v>
      </c>
      <c r="E328" t="s">
        <v>117</v>
      </c>
      <c r="F328" s="51" t="str">
        <f>IFERROR(VLOOKUP(D328,'Tabelas auxiliares'!$A$3:$B$61,2,FALSE),"")</f>
        <v>SUGEPE-FOLHA - PASEP + AUX. MORADIA</v>
      </c>
      <c r="G328" s="51" t="str">
        <f>IFERROR(VLOOKUP($B328,'Tabelas auxiliares'!$A$65:$C$102,2,FALSE),"")</f>
        <v>Folha de pagamento - Ativos, Previdência, PASEP</v>
      </c>
      <c r="H328" s="51" t="str">
        <f>IFERROR(VLOOKUP($B328,'Tabelas auxiliares'!$A$65:$C$102,3,FALSE),"")</f>
        <v>FOLHA DE PAGAMENTO / CONTRIBUICAO PARA O PSS / SUBSTITUICOES / INSS PATRONAL / PASEP</v>
      </c>
      <c r="I328" t="s">
        <v>1337</v>
      </c>
      <c r="J328" t="s">
        <v>2225</v>
      </c>
      <c r="K328" t="s">
        <v>2229</v>
      </c>
      <c r="L328" t="s">
        <v>223</v>
      </c>
      <c r="M328" t="s">
        <v>176</v>
      </c>
      <c r="N328" t="s">
        <v>135</v>
      </c>
      <c r="O328" t="s">
        <v>178</v>
      </c>
      <c r="P328" t="s">
        <v>208</v>
      </c>
      <c r="Q328" t="s">
        <v>179</v>
      </c>
      <c r="R328" t="s">
        <v>176</v>
      </c>
      <c r="S328" t="s">
        <v>120</v>
      </c>
      <c r="T328" t="s">
        <v>173</v>
      </c>
      <c r="U328" t="s">
        <v>144</v>
      </c>
      <c r="V328" t="s">
        <v>761</v>
      </c>
      <c r="W328" t="s">
        <v>659</v>
      </c>
      <c r="X328" s="51" t="str">
        <f t="shared" si="10"/>
        <v>3</v>
      </c>
      <c r="Y328" s="51" t="str">
        <f>IF(T328="","",IF(AND(T328&lt;&gt;'Tabelas auxiliares'!$B$236,T328&lt;&gt;'Tabelas auxiliares'!$B$237,T328&lt;&gt;'Tabelas auxiliares'!$C$236,T328&lt;&gt;'Tabelas auxiliares'!$C$237,T328&lt;&gt;'Tabelas auxiliares'!$D$236),"FOLHA DE PESSOAL",IF(X328='Tabelas auxiliares'!$A$237,"CUSTEIO",IF(X328='Tabelas auxiliares'!$A$236,"INVESTIMENTO","ERRO - VERIFICAR"))))</f>
        <v>FOLHA DE PESSOAL</v>
      </c>
      <c r="Z328" s="64">
        <f t="shared" si="11"/>
        <v>27722.43</v>
      </c>
      <c r="AA328" s="44">
        <v>27722.43</v>
      </c>
      <c r="AD328" s="73" t="s">
        <v>346</v>
      </c>
      <c r="AE328" s="73" t="s">
        <v>347</v>
      </c>
      <c r="AF328" s="73" t="s">
        <v>177</v>
      </c>
      <c r="AG328" s="73" t="s">
        <v>178</v>
      </c>
      <c r="AH328" s="73" t="s">
        <v>288</v>
      </c>
      <c r="AI328" s="73" t="s">
        <v>179</v>
      </c>
      <c r="AJ328" s="73" t="s">
        <v>176</v>
      </c>
      <c r="AK328" s="73" t="s">
        <v>120</v>
      </c>
      <c r="AL328" s="73" t="s">
        <v>174</v>
      </c>
      <c r="AM328" s="73" t="s">
        <v>119</v>
      </c>
      <c r="AN328" s="73" t="s">
        <v>785</v>
      </c>
      <c r="AO328" s="73" t="s">
        <v>673</v>
      </c>
    </row>
    <row r="329" spans="1:41" x14ac:dyDescent="0.25">
      <c r="A329" t="s">
        <v>1111</v>
      </c>
      <c r="B329" t="s">
        <v>483</v>
      </c>
      <c r="C329" t="s">
        <v>1112</v>
      </c>
      <c r="D329" t="s">
        <v>90</v>
      </c>
      <c r="E329" t="s">
        <v>117</v>
      </c>
      <c r="F329" s="51" t="str">
        <f>IFERROR(VLOOKUP(D329,'Tabelas auxiliares'!$A$3:$B$61,2,FALSE),"")</f>
        <v>SUGEPE-FOLHA - PASEP + AUX. MORADIA</v>
      </c>
      <c r="G329" s="51" t="str">
        <f>IFERROR(VLOOKUP($B329,'Tabelas auxiliares'!$A$65:$C$102,2,FALSE),"")</f>
        <v>Folha de pagamento - Ativos, Previdência, PASEP</v>
      </c>
      <c r="H329" s="51" t="str">
        <f>IFERROR(VLOOKUP($B329,'Tabelas auxiliares'!$A$65:$C$102,3,FALSE),"")</f>
        <v>FOLHA DE PAGAMENTO / CONTRIBUICAO PARA O PSS / SUBSTITUICOES / INSS PATRONAL / PASEP</v>
      </c>
      <c r="I329" t="s">
        <v>1337</v>
      </c>
      <c r="J329" t="s">
        <v>2225</v>
      </c>
      <c r="K329" t="s">
        <v>2230</v>
      </c>
      <c r="L329" t="s">
        <v>223</v>
      </c>
      <c r="M329" t="s">
        <v>176</v>
      </c>
      <c r="N329" t="s">
        <v>135</v>
      </c>
      <c r="O329" t="s">
        <v>178</v>
      </c>
      <c r="P329" t="s">
        <v>208</v>
      </c>
      <c r="Q329" t="s">
        <v>179</v>
      </c>
      <c r="R329" t="s">
        <v>176</v>
      </c>
      <c r="S329" t="s">
        <v>120</v>
      </c>
      <c r="T329" t="s">
        <v>173</v>
      </c>
      <c r="U329" t="s">
        <v>144</v>
      </c>
      <c r="V329" t="s">
        <v>762</v>
      </c>
      <c r="W329" t="s">
        <v>928</v>
      </c>
      <c r="X329" s="51" t="str">
        <f t="shared" si="10"/>
        <v>3</v>
      </c>
      <c r="Y329" s="51" t="str">
        <f>IF(T329="","",IF(AND(T329&lt;&gt;'Tabelas auxiliares'!$B$236,T329&lt;&gt;'Tabelas auxiliares'!$B$237,T329&lt;&gt;'Tabelas auxiliares'!$C$236,T329&lt;&gt;'Tabelas auxiliares'!$C$237,T329&lt;&gt;'Tabelas auxiliares'!$D$236),"FOLHA DE PESSOAL",IF(X329='Tabelas auxiliares'!$A$237,"CUSTEIO",IF(X329='Tabelas auxiliares'!$A$236,"INVESTIMENTO","ERRO - VERIFICAR"))))</f>
        <v>FOLHA DE PESSOAL</v>
      </c>
      <c r="Z329" s="64">
        <f t="shared" si="11"/>
        <v>38989.64</v>
      </c>
      <c r="AC329" s="44">
        <v>38989.64</v>
      </c>
      <c r="AD329" s="73" t="s">
        <v>125</v>
      </c>
      <c r="AE329" s="73" t="s">
        <v>343</v>
      </c>
      <c r="AF329" s="73" t="s">
        <v>177</v>
      </c>
      <c r="AG329" s="73" t="s">
        <v>178</v>
      </c>
      <c r="AH329" s="73" t="s">
        <v>288</v>
      </c>
      <c r="AI329" s="73" t="s">
        <v>179</v>
      </c>
      <c r="AJ329" s="73" t="s">
        <v>176</v>
      </c>
      <c r="AK329" s="73" t="s">
        <v>120</v>
      </c>
      <c r="AL329" s="73" t="s">
        <v>174</v>
      </c>
      <c r="AM329" s="73" t="s">
        <v>119</v>
      </c>
      <c r="AN329" s="73" t="s">
        <v>794</v>
      </c>
      <c r="AO329" s="73" t="s">
        <v>670</v>
      </c>
    </row>
    <row r="330" spans="1:41" x14ac:dyDescent="0.25">
      <c r="A330" t="s">
        <v>1111</v>
      </c>
      <c r="B330" t="s">
        <v>483</v>
      </c>
      <c r="C330" t="s">
        <v>1112</v>
      </c>
      <c r="D330" t="s">
        <v>90</v>
      </c>
      <c r="E330" t="s">
        <v>117</v>
      </c>
      <c r="F330" s="51" t="str">
        <f>IFERROR(VLOOKUP(D330,'Tabelas auxiliares'!$A$3:$B$61,2,FALSE),"")</f>
        <v>SUGEPE-FOLHA - PASEP + AUX. MORADIA</v>
      </c>
      <c r="G330" s="51" t="str">
        <f>IFERROR(VLOOKUP($B330,'Tabelas auxiliares'!$A$65:$C$102,2,FALSE),"")</f>
        <v>Folha de pagamento - Ativos, Previdência, PASEP</v>
      </c>
      <c r="H330" s="51" t="str">
        <f>IFERROR(VLOOKUP($B330,'Tabelas auxiliares'!$A$65:$C$102,3,FALSE),"")</f>
        <v>FOLHA DE PAGAMENTO / CONTRIBUICAO PARA O PSS / SUBSTITUICOES / INSS PATRONAL / PASEP</v>
      </c>
      <c r="I330" t="s">
        <v>1337</v>
      </c>
      <c r="J330" t="s">
        <v>2225</v>
      </c>
      <c r="K330" t="s">
        <v>2231</v>
      </c>
      <c r="L330" t="s">
        <v>223</v>
      </c>
      <c r="M330" t="s">
        <v>176</v>
      </c>
      <c r="N330" t="s">
        <v>135</v>
      </c>
      <c r="O330" t="s">
        <v>178</v>
      </c>
      <c r="P330" t="s">
        <v>208</v>
      </c>
      <c r="Q330" t="s">
        <v>179</v>
      </c>
      <c r="R330" t="s">
        <v>176</v>
      </c>
      <c r="S330" t="s">
        <v>120</v>
      </c>
      <c r="T330" t="s">
        <v>173</v>
      </c>
      <c r="U330" t="s">
        <v>144</v>
      </c>
      <c r="V330" t="s">
        <v>763</v>
      </c>
      <c r="W330" t="s">
        <v>660</v>
      </c>
      <c r="X330" s="51" t="str">
        <f t="shared" si="10"/>
        <v>3</v>
      </c>
      <c r="Y330" s="51" t="str">
        <f>IF(T330="","",IF(AND(T330&lt;&gt;'Tabelas auxiliares'!$B$236,T330&lt;&gt;'Tabelas auxiliares'!$B$237,T330&lt;&gt;'Tabelas auxiliares'!$C$236,T330&lt;&gt;'Tabelas auxiliares'!$C$237,T330&lt;&gt;'Tabelas auxiliares'!$D$236),"FOLHA DE PESSOAL",IF(X330='Tabelas auxiliares'!$A$237,"CUSTEIO",IF(X330='Tabelas auxiliares'!$A$236,"INVESTIMENTO","ERRO - VERIFICAR"))))</f>
        <v>FOLHA DE PESSOAL</v>
      </c>
      <c r="Z330" s="64">
        <f t="shared" si="11"/>
        <v>13595.31</v>
      </c>
      <c r="AA330" s="44">
        <v>78.63</v>
      </c>
      <c r="AC330" s="44">
        <v>13516.68</v>
      </c>
      <c r="AD330" s="73" t="s">
        <v>349</v>
      </c>
      <c r="AE330" s="73" t="s">
        <v>351</v>
      </c>
      <c r="AF330" s="73" t="s">
        <v>177</v>
      </c>
      <c r="AG330" s="73" t="s">
        <v>178</v>
      </c>
      <c r="AH330" s="73" t="s">
        <v>288</v>
      </c>
      <c r="AI330" s="73" t="s">
        <v>179</v>
      </c>
      <c r="AJ330" s="73" t="s">
        <v>176</v>
      </c>
      <c r="AK330" s="73" t="s">
        <v>120</v>
      </c>
      <c r="AL330" s="73" t="s">
        <v>174</v>
      </c>
      <c r="AM330" s="73" t="s">
        <v>119</v>
      </c>
      <c r="AN330" s="73" t="s">
        <v>783</v>
      </c>
      <c r="AO330" s="73" t="s">
        <v>672</v>
      </c>
    </row>
    <row r="331" spans="1:41" x14ac:dyDescent="0.25">
      <c r="A331" t="s">
        <v>1111</v>
      </c>
      <c r="B331" t="s">
        <v>483</v>
      </c>
      <c r="C331" t="s">
        <v>1112</v>
      </c>
      <c r="D331" t="s">
        <v>90</v>
      </c>
      <c r="E331" t="s">
        <v>117</v>
      </c>
      <c r="F331" s="51" t="str">
        <f>IFERROR(VLOOKUP(D331,'Tabelas auxiliares'!$A$3:$B$61,2,FALSE),"")</f>
        <v>SUGEPE-FOLHA - PASEP + AUX. MORADIA</v>
      </c>
      <c r="G331" s="51" t="str">
        <f>IFERROR(VLOOKUP($B331,'Tabelas auxiliares'!$A$65:$C$102,2,FALSE),"")</f>
        <v>Folha de pagamento - Ativos, Previdência, PASEP</v>
      </c>
      <c r="H331" s="51" t="str">
        <f>IFERROR(VLOOKUP($B331,'Tabelas auxiliares'!$A$65:$C$102,3,FALSE),"")</f>
        <v>FOLHA DE PAGAMENTO / CONTRIBUICAO PARA O PSS / SUBSTITUICOES / INSS PATRONAL / PASEP</v>
      </c>
      <c r="I331" t="s">
        <v>1337</v>
      </c>
      <c r="J331" t="s">
        <v>2225</v>
      </c>
      <c r="K331" t="s">
        <v>2232</v>
      </c>
      <c r="L331" t="s">
        <v>223</v>
      </c>
      <c r="M331" t="s">
        <v>176</v>
      </c>
      <c r="N331" t="s">
        <v>135</v>
      </c>
      <c r="O331" t="s">
        <v>178</v>
      </c>
      <c r="P331" t="s">
        <v>208</v>
      </c>
      <c r="Q331" t="s">
        <v>179</v>
      </c>
      <c r="R331" t="s">
        <v>176</v>
      </c>
      <c r="S331" t="s">
        <v>120</v>
      </c>
      <c r="T331" t="s">
        <v>173</v>
      </c>
      <c r="U331" t="s">
        <v>144</v>
      </c>
      <c r="V331" t="s">
        <v>767</v>
      </c>
      <c r="W331" t="s">
        <v>661</v>
      </c>
      <c r="X331" s="51" t="str">
        <f t="shared" si="10"/>
        <v>3</v>
      </c>
      <c r="Y331" s="51" t="str">
        <f>IF(T331="","",IF(AND(T331&lt;&gt;'Tabelas auxiliares'!$B$236,T331&lt;&gt;'Tabelas auxiliares'!$B$237,T331&lt;&gt;'Tabelas auxiliares'!$C$236,T331&lt;&gt;'Tabelas auxiliares'!$C$237,T331&lt;&gt;'Tabelas auxiliares'!$D$236),"FOLHA DE PESSOAL",IF(X331='Tabelas auxiliares'!$A$237,"CUSTEIO",IF(X331='Tabelas auxiliares'!$A$236,"INVESTIMENTO","ERRO - VERIFICAR"))))</f>
        <v>FOLHA DE PESSOAL</v>
      </c>
      <c r="Z331" s="64">
        <f t="shared" si="11"/>
        <v>3014.23</v>
      </c>
      <c r="AA331" s="44">
        <v>3014.23</v>
      </c>
      <c r="AD331" s="73" t="s">
        <v>349</v>
      </c>
      <c r="AE331" s="73" t="s">
        <v>350</v>
      </c>
      <c r="AF331" s="73" t="s">
        <v>177</v>
      </c>
      <c r="AG331" s="73" t="s">
        <v>178</v>
      </c>
      <c r="AH331" s="73" t="s">
        <v>288</v>
      </c>
      <c r="AI331" s="73" t="s">
        <v>179</v>
      </c>
      <c r="AJ331" s="73" t="s">
        <v>176</v>
      </c>
      <c r="AK331" s="73" t="s">
        <v>120</v>
      </c>
      <c r="AL331" s="73" t="s">
        <v>174</v>
      </c>
      <c r="AM331" s="73" t="s">
        <v>119</v>
      </c>
      <c r="AN331" s="73" t="s">
        <v>783</v>
      </c>
      <c r="AO331" s="73" t="s">
        <v>672</v>
      </c>
    </row>
    <row r="332" spans="1:41" x14ac:dyDescent="0.25">
      <c r="A332" t="s">
        <v>1111</v>
      </c>
      <c r="B332" t="s">
        <v>483</v>
      </c>
      <c r="C332" t="s">
        <v>1112</v>
      </c>
      <c r="D332" t="s">
        <v>90</v>
      </c>
      <c r="E332" t="s">
        <v>117</v>
      </c>
      <c r="F332" s="51" t="str">
        <f>IFERROR(VLOOKUP(D332,'Tabelas auxiliares'!$A$3:$B$61,2,FALSE),"")</f>
        <v>SUGEPE-FOLHA - PASEP + AUX. MORADIA</v>
      </c>
      <c r="G332" s="51" t="str">
        <f>IFERROR(VLOOKUP($B332,'Tabelas auxiliares'!$A$65:$C$102,2,FALSE),"")</f>
        <v>Folha de pagamento - Ativos, Previdência, PASEP</v>
      </c>
      <c r="H332" s="51" t="str">
        <f>IFERROR(VLOOKUP($B332,'Tabelas auxiliares'!$A$65:$C$102,3,FALSE),"")</f>
        <v>FOLHA DE PAGAMENTO / CONTRIBUICAO PARA O PSS / SUBSTITUICOES / INSS PATRONAL / PASEP</v>
      </c>
      <c r="I332" t="s">
        <v>1337</v>
      </c>
      <c r="J332" t="s">
        <v>2225</v>
      </c>
      <c r="K332" t="s">
        <v>2233</v>
      </c>
      <c r="L332" t="s">
        <v>223</v>
      </c>
      <c r="M332" t="s">
        <v>176</v>
      </c>
      <c r="N332" t="s">
        <v>135</v>
      </c>
      <c r="O332" t="s">
        <v>178</v>
      </c>
      <c r="P332" t="s">
        <v>208</v>
      </c>
      <c r="Q332" t="s">
        <v>179</v>
      </c>
      <c r="R332" t="s">
        <v>176</v>
      </c>
      <c r="S332" t="s">
        <v>120</v>
      </c>
      <c r="T332" t="s">
        <v>173</v>
      </c>
      <c r="U332" t="s">
        <v>144</v>
      </c>
      <c r="V332" t="s">
        <v>764</v>
      </c>
      <c r="W332" t="s">
        <v>929</v>
      </c>
      <c r="X332" s="51" t="str">
        <f t="shared" si="10"/>
        <v>3</v>
      </c>
      <c r="Y332" s="51" t="str">
        <f>IF(T332="","",IF(AND(T332&lt;&gt;'Tabelas auxiliares'!$B$236,T332&lt;&gt;'Tabelas auxiliares'!$B$237,T332&lt;&gt;'Tabelas auxiliares'!$C$236,T332&lt;&gt;'Tabelas auxiliares'!$C$237,T332&lt;&gt;'Tabelas auxiliares'!$D$236),"FOLHA DE PESSOAL",IF(X332='Tabelas auxiliares'!$A$237,"CUSTEIO",IF(X332='Tabelas auxiliares'!$A$236,"INVESTIMENTO","ERRO - VERIFICAR"))))</f>
        <v>FOLHA DE PESSOAL</v>
      </c>
      <c r="Z332" s="64">
        <f t="shared" si="11"/>
        <v>101979.6</v>
      </c>
      <c r="AC332" s="44">
        <v>101979.6</v>
      </c>
      <c r="AD332" s="73" t="s">
        <v>348</v>
      </c>
      <c r="AE332" s="73" t="s">
        <v>1048</v>
      </c>
      <c r="AF332" s="73" t="s">
        <v>177</v>
      </c>
      <c r="AG332" s="73" t="s">
        <v>178</v>
      </c>
      <c r="AH332" s="73" t="s">
        <v>288</v>
      </c>
      <c r="AI332" s="73" t="s">
        <v>179</v>
      </c>
      <c r="AJ332" s="73" t="s">
        <v>176</v>
      </c>
      <c r="AK332" s="73" t="s">
        <v>120</v>
      </c>
      <c r="AL332" s="73" t="s">
        <v>174</v>
      </c>
      <c r="AM332" s="73" t="s">
        <v>119</v>
      </c>
      <c r="AN332" s="73" t="s">
        <v>781</v>
      </c>
      <c r="AO332" s="73" t="s">
        <v>671</v>
      </c>
    </row>
    <row r="333" spans="1:41" x14ac:dyDescent="0.25">
      <c r="A333" t="s">
        <v>1111</v>
      </c>
      <c r="B333" t="s">
        <v>483</v>
      </c>
      <c r="C333" t="s">
        <v>1112</v>
      </c>
      <c r="D333" t="s">
        <v>90</v>
      </c>
      <c r="E333" t="s">
        <v>117</v>
      </c>
      <c r="F333" s="51" t="str">
        <f>IFERROR(VLOOKUP(D333,'Tabelas auxiliares'!$A$3:$B$61,2,FALSE),"")</f>
        <v>SUGEPE-FOLHA - PASEP + AUX. MORADIA</v>
      </c>
      <c r="G333" s="51" t="str">
        <f>IFERROR(VLOOKUP($B333,'Tabelas auxiliares'!$A$65:$C$102,2,FALSE),"")</f>
        <v>Folha de pagamento - Ativos, Previdência, PASEP</v>
      </c>
      <c r="H333" s="51" t="str">
        <f>IFERROR(VLOOKUP($B333,'Tabelas auxiliares'!$A$65:$C$102,3,FALSE),"")</f>
        <v>FOLHA DE PAGAMENTO / CONTRIBUICAO PARA O PSS / SUBSTITUICOES / INSS PATRONAL / PASEP</v>
      </c>
      <c r="I333" t="s">
        <v>1337</v>
      </c>
      <c r="J333" t="s">
        <v>2225</v>
      </c>
      <c r="K333" t="s">
        <v>2234</v>
      </c>
      <c r="L333" t="s">
        <v>223</v>
      </c>
      <c r="M333" t="s">
        <v>1047</v>
      </c>
      <c r="N333" t="s">
        <v>135</v>
      </c>
      <c r="O333" t="s">
        <v>178</v>
      </c>
      <c r="P333" t="s">
        <v>208</v>
      </c>
      <c r="Q333" t="s">
        <v>179</v>
      </c>
      <c r="R333" t="s">
        <v>176</v>
      </c>
      <c r="S333" t="s">
        <v>120</v>
      </c>
      <c r="T333" t="s">
        <v>173</v>
      </c>
      <c r="U333" t="s">
        <v>144</v>
      </c>
      <c r="V333" t="s">
        <v>765</v>
      </c>
      <c r="W333" t="s">
        <v>930</v>
      </c>
      <c r="X333" s="51" t="str">
        <f t="shared" si="10"/>
        <v>3</v>
      </c>
      <c r="Y333" s="51" t="str">
        <f>IF(T333="","",IF(AND(T333&lt;&gt;'Tabelas auxiliares'!$B$236,T333&lt;&gt;'Tabelas auxiliares'!$B$237,T333&lt;&gt;'Tabelas auxiliares'!$C$236,T333&lt;&gt;'Tabelas auxiliares'!$C$237,T333&lt;&gt;'Tabelas auxiliares'!$D$236),"FOLHA DE PESSOAL",IF(X333='Tabelas auxiliares'!$A$237,"CUSTEIO",IF(X333='Tabelas auxiliares'!$A$236,"INVESTIMENTO","ERRO - VERIFICAR"))))</f>
        <v>FOLHA DE PESSOAL</v>
      </c>
      <c r="Z333" s="64">
        <f t="shared" si="11"/>
        <v>108056.37</v>
      </c>
      <c r="AC333" s="44">
        <v>108056.37</v>
      </c>
      <c r="AD333" s="73" t="s">
        <v>948</v>
      </c>
      <c r="AE333" s="73" t="s">
        <v>949</v>
      </c>
      <c r="AF333" s="73" t="s">
        <v>177</v>
      </c>
      <c r="AG333" s="73" t="s">
        <v>178</v>
      </c>
      <c r="AH333" s="73" t="s">
        <v>288</v>
      </c>
      <c r="AI333" s="73" t="s">
        <v>179</v>
      </c>
      <c r="AJ333" s="73" t="s">
        <v>176</v>
      </c>
      <c r="AK333" s="73" t="s">
        <v>120</v>
      </c>
      <c r="AL333" s="73" t="s">
        <v>174</v>
      </c>
      <c r="AM333" s="73" t="s">
        <v>119</v>
      </c>
      <c r="AN333" s="73" t="s">
        <v>820</v>
      </c>
      <c r="AO333" s="73" t="s">
        <v>705</v>
      </c>
    </row>
    <row r="334" spans="1:41" x14ac:dyDescent="0.25">
      <c r="A334" t="s">
        <v>1111</v>
      </c>
      <c r="B334" t="s">
        <v>483</v>
      </c>
      <c r="C334" t="s">
        <v>1112</v>
      </c>
      <c r="D334" t="s">
        <v>90</v>
      </c>
      <c r="E334" t="s">
        <v>117</v>
      </c>
      <c r="F334" s="51" t="str">
        <f>IFERROR(VLOOKUP(D334,'Tabelas auxiliares'!$A$3:$B$61,2,FALSE),"")</f>
        <v>SUGEPE-FOLHA - PASEP + AUX. MORADIA</v>
      </c>
      <c r="G334" s="51" t="str">
        <f>IFERROR(VLOOKUP($B334,'Tabelas auxiliares'!$A$65:$C$102,2,FALSE),"")</f>
        <v>Folha de pagamento - Ativos, Previdência, PASEP</v>
      </c>
      <c r="H334" s="51" t="str">
        <f>IFERROR(VLOOKUP($B334,'Tabelas auxiliares'!$A$65:$C$102,3,FALSE),"")</f>
        <v>FOLHA DE PAGAMENTO / CONTRIBUICAO PARA O PSS / SUBSTITUICOES / INSS PATRONAL / PASEP</v>
      </c>
      <c r="I334" t="s">
        <v>1337</v>
      </c>
      <c r="J334" t="s">
        <v>2225</v>
      </c>
      <c r="K334" t="s">
        <v>2235</v>
      </c>
      <c r="L334" t="s">
        <v>223</v>
      </c>
      <c r="M334" t="s">
        <v>931</v>
      </c>
      <c r="N334" t="s">
        <v>134</v>
      </c>
      <c r="O334" t="s">
        <v>178</v>
      </c>
      <c r="P334" t="s">
        <v>213</v>
      </c>
      <c r="Q334" t="s">
        <v>179</v>
      </c>
      <c r="R334" t="s">
        <v>176</v>
      </c>
      <c r="S334" t="s">
        <v>120</v>
      </c>
      <c r="T334" t="s">
        <v>172</v>
      </c>
      <c r="U334" t="s">
        <v>122</v>
      </c>
      <c r="V334" t="s">
        <v>740</v>
      </c>
      <c r="W334" t="s">
        <v>647</v>
      </c>
      <c r="X334" s="51" t="str">
        <f t="shared" si="10"/>
        <v>3</v>
      </c>
      <c r="Y334" s="51" t="str">
        <f>IF(T334="","",IF(AND(T334&lt;&gt;'Tabelas auxiliares'!$B$236,T334&lt;&gt;'Tabelas auxiliares'!$B$237,T334&lt;&gt;'Tabelas auxiliares'!$C$236,T334&lt;&gt;'Tabelas auxiliares'!$C$237,T334&lt;&gt;'Tabelas auxiliares'!$D$236),"FOLHA DE PESSOAL",IF(X334='Tabelas auxiliares'!$A$237,"CUSTEIO",IF(X334='Tabelas auxiliares'!$A$236,"INVESTIMENTO","ERRO - VERIFICAR"))))</f>
        <v>FOLHA DE PESSOAL</v>
      </c>
      <c r="Z334" s="64">
        <f t="shared" si="11"/>
        <v>3477391.1</v>
      </c>
      <c r="AC334" s="44">
        <v>3477391.1</v>
      </c>
      <c r="AD334" s="73" t="s">
        <v>344</v>
      </c>
      <c r="AE334" s="73" t="s">
        <v>345</v>
      </c>
      <c r="AF334" s="73" t="s">
        <v>177</v>
      </c>
      <c r="AG334" s="73" t="s">
        <v>178</v>
      </c>
      <c r="AH334" s="73" t="s">
        <v>288</v>
      </c>
      <c r="AI334" s="73" t="s">
        <v>179</v>
      </c>
      <c r="AJ334" s="73" t="s">
        <v>176</v>
      </c>
      <c r="AK334" s="73" t="s">
        <v>120</v>
      </c>
      <c r="AL334" s="73" t="s">
        <v>174</v>
      </c>
      <c r="AM334" s="73" t="s">
        <v>119</v>
      </c>
      <c r="AN334" s="73" t="s">
        <v>794</v>
      </c>
      <c r="AO334" s="73" t="s">
        <v>670</v>
      </c>
    </row>
    <row r="335" spans="1:41" x14ac:dyDescent="0.25">
      <c r="A335" t="s">
        <v>1111</v>
      </c>
      <c r="B335" t="s">
        <v>483</v>
      </c>
      <c r="C335" t="s">
        <v>1112</v>
      </c>
      <c r="D335" t="s">
        <v>90</v>
      </c>
      <c r="E335" t="s">
        <v>117</v>
      </c>
      <c r="F335" s="51" t="str">
        <f>IFERROR(VLOOKUP(D335,'Tabelas auxiliares'!$A$3:$B$61,2,FALSE),"")</f>
        <v>SUGEPE-FOLHA - PASEP + AUX. MORADIA</v>
      </c>
      <c r="G335" s="51" t="str">
        <f>IFERROR(VLOOKUP($B335,'Tabelas auxiliares'!$A$65:$C$102,2,FALSE),"")</f>
        <v>Folha de pagamento - Ativos, Previdência, PASEP</v>
      </c>
      <c r="H335" s="51" t="str">
        <f>IFERROR(VLOOKUP($B335,'Tabelas auxiliares'!$A$65:$C$102,3,FALSE),"")</f>
        <v>FOLHA DE PAGAMENTO / CONTRIBUICAO PARA O PSS / SUBSTITUICOES / INSS PATRONAL / PASEP</v>
      </c>
      <c r="I335" t="s">
        <v>1337</v>
      </c>
      <c r="J335" t="s">
        <v>2225</v>
      </c>
      <c r="K335" t="s">
        <v>2236</v>
      </c>
      <c r="L335" t="s">
        <v>223</v>
      </c>
      <c r="M335" t="s">
        <v>217</v>
      </c>
      <c r="N335" t="s">
        <v>177</v>
      </c>
      <c r="O335" t="s">
        <v>178</v>
      </c>
      <c r="P335" t="s">
        <v>288</v>
      </c>
      <c r="Q335" t="s">
        <v>179</v>
      </c>
      <c r="R335" t="s">
        <v>176</v>
      </c>
      <c r="S335" t="s">
        <v>120</v>
      </c>
      <c r="T335" t="s">
        <v>174</v>
      </c>
      <c r="U335" t="s">
        <v>119</v>
      </c>
      <c r="V335" t="s">
        <v>766</v>
      </c>
      <c r="W335" t="s">
        <v>932</v>
      </c>
      <c r="X335" s="51" t="str">
        <f t="shared" si="10"/>
        <v>3</v>
      </c>
      <c r="Y335" s="51" t="str">
        <f>IF(T335="","",IF(AND(T335&lt;&gt;'Tabelas auxiliares'!$B$236,T335&lt;&gt;'Tabelas auxiliares'!$B$237,T335&lt;&gt;'Tabelas auxiliares'!$C$236,T335&lt;&gt;'Tabelas auxiliares'!$C$237,T335&lt;&gt;'Tabelas auxiliares'!$D$236),"FOLHA DE PESSOAL",IF(X335='Tabelas auxiliares'!$A$237,"CUSTEIO",IF(X335='Tabelas auxiliares'!$A$236,"INVESTIMENTO","ERRO - VERIFICAR"))))</f>
        <v>CUSTEIO</v>
      </c>
      <c r="Z335" s="64">
        <f t="shared" si="11"/>
        <v>168118.41</v>
      </c>
      <c r="AC335" s="44">
        <v>168118.41</v>
      </c>
      <c r="AD335" s="73" t="s">
        <v>1015</v>
      </c>
      <c r="AE335" s="73" t="s">
        <v>1016</v>
      </c>
      <c r="AF335" s="73" t="s">
        <v>177</v>
      </c>
      <c r="AG335" s="73" t="s">
        <v>178</v>
      </c>
      <c r="AH335" s="73" t="s">
        <v>288</v>
      </c>
      <c r="AI335" s="73" t="s">
        <v>179</v>
      </c>
      <c r="AJ335" s="73" t="s">
        <v>176</v>
      </c>
      <c r="AK335" s="73" t="s">
        <v>120</v>
      </c>
      <c r="AL335" s="73" t="s">
        <v>174</v>
      </c>
      <c r="AM335" s="73" t="s">
        <v>119</v>
      </c>
      <c r="AN335" s="73" t="s">
        <v>780</v>
      </c>
      <c r="AO335" s="73" t="s">
        <v>670</v>
      </c>
    </row>
    <row r="336" spans="1:41" x14ac:dyDescent="0.25">
      <c r="A336" t="s">
        <v>1111</v>
      </c>
      <c r="B336" t="s">
        <v>483</v>
      </c>
      <c r="C336" t="s">
        <v>1112</v>
      </c>
      <c r="D336" t="s">
        <v>90</v>
      </c>
      <c r="E336" t="s">
        <v>117</v>
      </c>
      <c r="F336" s="51" t="str">
        <f>IFERROR(VLOOKUP(D336,'Tabelas auxiliares'!$A$3:$B$61,2,FALSE),"")</f>
        <v>SUGEPE-FOLHA - PASEP + AUX. MORADIA</v>
      </c>
      <c r="G336" s="51" t="str">
        <f>IFERROR(VLOOKUP($B336,'Tabelas auxiliares'!$A$65:$C$102,2,FALSE),"")</f>
        <v>Folha de pagamento - Ativos, Previdência, PASEP</v>
      </c>
      <c r="H336" s="51" t="str">
        <f>IFERROR(VLOOKUP($B336,'Tabelas auxiliares'!$A$65:$C$102,3,FALSE),"")</f>
        <v>FOLHA DE PAGAMENTO / CONTRIBUICAO PARA O PSS / SUBSTITUICOES / INSS PATRONAL / PASEP</v>
      </c>
      <c r="I336" t="s">
        <v>1341</v>
      </c>
      <c r="J336" t="s">
        <v>2225</v>
      </c>
      <c r="K336" t="s">
        <v>2237</v>
      </c>
      <c r="L336" t="s">
        <v>419</v>
      </c>
      <c r="M336" t="s">
        <v>176</v>
      </c>
      <c r="N336" t="s">
        <v>133</v>
      </c>
      <c r="O336" t="s">
        <v>178</v>
      </c>
      <c r="P336" t="s">
        <v>215</v>
      </c>
      <c r="Q336" t="s">
        <v>179</v>
      </c>
      <c r="R336" t="s">
        <v>176</v>
      </c>
      <c r="S336" t="s">
        <v>216</v>
      </c>
      <c r="T336" t="s">
        <v>173</v>
      </c>
      <c r="U336" t="s">
        <v>143</v>
      </c>
      <c r="V336" t="s">
        <v>769</v>
      </c>
      <c r="W336" t="s">
        <v>934</v>
      </c>
      <c r="X336" s="51" t="str">
        <f t="shared" si="10"/>
        <v>3</v>
      </c>
      <c r="Y336" s="51" t="str">
        <f>IF(T336="","",IF(AND(T336&lt;&gt;'Tabelas auxiliares'!$B$236,T336&lt;&gt;'Tabelas auxiliares'!$B$237,T336&lt;&gt;'Tabelas auxiliares'!$C$236,T336&lt;&gt;'Tabelas auxiliares'!$C$237,T336&lt;&gt;'Tabelas auxiliares'!$D$236),"FOLHA DE PESSOAL",IF(X336='Tabelas auxiliares'!$A$237,"CUSTEIO",IF(X336='Tabelas auxiliares'!$A$236,"INVESTIMENTO","ERRO - VERIFICAR"))))</f>
        <v>FOLHA DE PESSOAL</v>
      </c>
      <c r="Z336" s="64">
        <f t="shared" si="11"/>
        <v>22835.21</v>
      </c>
      <c r="AC336" s="44">
        <v>22835.21</v>
      </c>
      <c r="AD336" s="73" t="s">
        <v>1004</v>
      </c>
      <c r="AE336" s="73" t="s">
        <v>1035</v>
      </c>
      <c r="AF336" s="73" t="s">
        <v>177</v>
      </c>
      <c r="AG336" s="73" t="s">
        <v>178</v>
      </c>
      <c r="AH336" s="73" t="s">
        <v>288</v>
      </c>
      <c r="AI336" s="73" t="s">
        <v>179</v>
      </c>
      <c r="AJ336" s="73" t="s">
        <v>176</v>
      </c>
      <c r="AK336" s="73" t="s">
        <v>120</v>
      </c>
      <c r="AL336" s="73" t="s">
        <v>174</v>
      </c>
      <c r="AM336" s="73" t="s">
        <v>119</v>
      </c>
      <c r="AN336" s="73" t="s">
        <v>784</v>
      </c>
      <c r="AO336" s="73" t="s">
        <v>947</v>
      </c>
    </row>
    <row r="337" spans="1:41" x14ac:dyDescent="0.25">
      <c r="A337" t="s">
        <v>1111</v>
      </c>
      <c r="B337" t="s">
        <v>483</v>
      </c>
      <c r="C337" t="s">
        <v>1112</v>
      </c>
      <c r="D337" t="s">
        <v>90</v>
      </c>
      <c r="E337" t="s">
        <v>117</v>
      </c>
      <c r="F337" s="51" t="str">
        <f>IFERROR(VLOOKUP(D337,'Tabelas auxiliares'!$A$3:$B$61,2,FALSE),"")</f>
        <v>SUGEPE-FOLHA - PASEP + AUX. MORADIA</v>
      </c>
      <c r="G337" s="51" t="str">
        <f>IFERROR(VLOOKUP($B337,'Tabelas auxiliares'!$A$65:$C$102,2,FALSE),"")</f>
        <v>Folha de pagamento - Ativos, Previdência, PASEP</v>
      </c>
      <c r="H337" s="51" t="str">
        <f>IFERROR(VLOOKUP($B337,'Tabelas auxiliares'!$A$65:$C$102,3,FALSE),"")</f>
        <v>FOLHA DE PAGAMENTO / CONTRIBUICAO PARA O PSS / SUBSTITUICOES / INSS PATRONAL / PASEP</v>
      </c>
      <c r="I337" t="s">
        <v>1632</v>
      </c>
      <c r="J337" t="s">
        <v>2225</v>
      </c>
      <c r="K337" t="s">
        <v>2238</v>
      </c>
      <c r="L337" t="s">
        <v>223</v>
      </c>
      <c r="M337" t="s">
        <v>199</v>
      </c>
      <c r="N337" t="s">
        <v>135</v>
      </c>
      <c r="O337" t="s">
        <v>178</v>
      </c>
      <c r="P337" t="s">
        <v>208</v>
      </c>
      <c r="Q337" t="s">
        <v>179</v>
      </c>
      <c r="R337" t="s">
        <v>176</v>
      </c>
      <c r="S337" t="s">
        <v>120</v>
      </c>
      <c r="T337" t="s">
        <v>173</v>
      </c>
      <c r="U337" t="s">
        <v>144</v>
      </c>
      <c r="V337" t="s">
        <v>737</v>
      </c>
      <c r="W337" t="s">
        <v>917</v>
      </c>
      <c r="X337" s="51" t="str">
        <f t="shared" si="10"/>
        <v>3</v>
      </c>
      <c r="Y337" s="51" t="str">
        <f>IF(T337="","",IF(AND(T337&lt;&gt;'Tabelas auxiliares'!$B$236,T337&lt;&gt;'Tabelas auxiliares'!$B$237,T337&lt;&gt;'Tabelas auxiliares'!$C$236,T337&lt;&gt;'Tabelas auxiliares'!$C$237,T337&lt;&gt;'Tabelas auxiliares'!$D$236),"FOLHA DE PESSOAL",IF(X337='Tabelas auxiliares'!$A$237,"CUSTEIO",IF(X337='Tabelas auxiliares'!$A$236,"INVESTIMENTO","ERRO - VERIFICAR"))))</f>
        <v>FOLHA DE PESSOAL</v>
      </c>
      <c r="Z337" s="64">
        <f t="shared" si="11"/>
        <v>129663.65</v>
      </c>
      <c r="AC337" s="44">
        <v>129663.65</v>
      </c>
      <c r="AD337" s="73" t="s">
        <v>246</v>
      </c>
      <c r="AE337" s="73" t="s">
        <v>247</v>
      </c>
      <c r="AF337" s="73" t="s">
        <v>177</v>
      </c>
      <c r="AG337" s="73" t="s">
        <v>178</v>
      </c>
      <c r="AH337" s="73" t="s">
        <v>288</v>
      </c>
      <c r="AI337" s="73" t="s">
        <v>179</v>
      </c>
      <c r="AJ337" s="73" t="s">
        <v>176</v>
      </c>
      <c r="AK337" s="73" t="s">
        <v>120</v>
      </c>
      <c r="AL337" s="73" t="s">
        <v>174</v>
      </c>
      <c r="AM337" s="73" t="s">
        <v>119</v>
      </c>
      <c r="AN337" s="73" t="s">
        <v>786</v>
      </c>
      <c r="AO337" s="73" t="s">
        <v>674</v>
      </c>
    </row>
    <row r="338" spans="1:41" x14ac:dyDescent="0.25">
      <c r="A338" t="s">
        <v>1111</v>
      </c>
      <c r="B338" t="s">
        <v>483</v>
      </c>
      <c r="C338" t="s">
        <v>1112</v>
      </c>
      <c r="D338" t="s">
        <v>90</v>
      </c>
      <c r="E338" t="s">
        <v>117</v>
      </c>
      <c r="F338" s="51" t="str">
        <f>IFERROR(VLOOKUP(D338,'Tabelas auxiliares'!$A$3:$B$61,2,FALSE),"")</f>
        <v>SUGEPE-FOLHA - PASEP + AUX. MORADIA</v>
      </c>
      <c r="G338" s="51" t="str">
        <f>IFERROR(VLOOKUP($B338,'Tabelas auxiliares'!$A$65:$C$102,2,FALSE),"")</f>
        <v>Folha de pagamento - Ativos, Previdência, PASEP</v>
      </c>
      <c r="H338" s="51" t="str">
        <f>IFERROR(VLOOKUP($B338,'Tabelas auxiliares'!$A$65:$C$102,3,FALSE),"")</f>
        <v>FOLHA DE PAGAMENTO / CONTRIBUICAO PARA O PSS / SUBSTITUICOES / INSS PATRONAL / PASEP</v>
      </c>
      <c r="I338" t="s">
        <v>1632</v>
      </c>
      <c r="J338" t="s">
        <v>2225</v>
      </c>
      <c r="K338" t="s">
        <v>2238</v>
      </c>
      <c r="L338" t="s">
        <v>223</v>
      </c>
      <c r="M338" t="s">
        <v>199</v>
      </c>
      <c r="N338" t="s">
        <v>135</v>
      </c>
      <c r="O338" t="s">
        <v>178</v>
      </c>
      <c r="P338" t="s">
        <v>208</v>
      </c>
      <c r="Q338" t="s">
        <v>179</v>
      </c>
      <c r="R338" t="s">
        <v>176</v>
      </c>
      <c r="S338" t="s">
        <v>120</v>
      </c>
      <c r="T338" t="s">
        <v>173</v>
      </c>
      <c r="U338" t="s">
        <v>144</v>
      </c>
      <c r="V338" t="s">
        <v>738</v>
      </c>
      <c r="W338" t="s">
        <v>918</v>
      </c>
      <c r="X338" s="51" t="str">
        <f t="shared" si="10"/>
        <v>3</v>
      </c>
      <c r="Y338" s="51" t="str">
        <f>IF(T338="","",IF(AND(T338&lt;&gt;'Tabelas auxiliares'!$B$236,T338&lt;&gt;'Tabelas auxiliares'!$B$237,T338&lt;&gt;'Tabelas auxiliares'!$C$236,T338&lt;&gt;'Tabelas auxiliares'!$C$237,T338&lt;&gt;'Tabelas auxiliares'!$D$236),"FOLHA DE PESSOAL",IF(X338='Tabelas auxiliares'!$A$237,"CUSTEIO",IF(X338='Tabelas auxiliares'!$A$236,"INVESTIMENTO","ERRO - VERIFICAR"))))</f>
        <v>FOLHA DE PESSOAL</v>
      </c>
      <c r="Z338" s="64">
        <f t="shared" si="11"/>
        <v>6483.18</v>
      </c>
      <c r="AC338" s="44">
        <v>6483.18</v>
      </c>
      <c r="AD338" s="73" t="s">
        <v>1017</v>
      </c>
      <c r="AE338" s="73" t="s">
        <v>1018</v>
      </c>
      <c r="AF338" s="73" t="s">
        <v>177</v>
      </c>
      <c r="AG338" s="73" t="s">
        <v>178</v>
      </c>
      <c r="AH338" s="73" t="s">
        <v>288</v>
      </c>
      <c r="AI338" s="73" t="s">
        <v>179</v>
      </c>
      <c r="AJ338" s="73" t="s">
        <v>176</v>
      </c>
      <c r="AK338" s="73" t="s">
        <v>120</v>
      </c>
      <c r="AL338" s="73" t="s">
        <v>174</v>
      </c>
      <c r="AM338" s="73" t="s">
        <v>119</v>
      </c>
      <c r="AN338" s="73" t="s">
        <v>786</v>
      </c>
      <c r="AO338" s="73" t="s">
        <v>674</v>
      </c>
    </row>
    <row r="339" spans="1:41" x14ac:dyDescent="0.25">
      <c r="A339" t="s">
        <v>1111</v>
      </c>
      <c r="B339" t="s">
        <v>483</v>
      </c>
      <c r="C339" t="s">
        <v>1112</v>
      </c>
      <c r="D339" t="s">
        <v>90</v>
      </c>
      <c r="E339" t="s">
        <v>117</v>
      </c>
      <c r="F339" s="51" t="str">
        <f>IFERROR(VLOOKUP(D339,'Tabelas auxiliares'!$A$3:$B$61,2,FALSE),"")</f>
        <v>SUGEPE-FOLHA - PASEP + AUX. MORADIA</v>
      </c>
      <c r="G339" s="51" t="str">
        <f>IFERROR(VLOOKUP($B339,'Tabelas auxiliares'!$A$65:$C$102,2,FALSE),"")</f>
        <v>Folha de pagamento - Ativos, Previdência, PASEP</v>
      </c>
      <c r="H339" s="51" t="str">
        <f>IFERROR(VLOOKUP($B339,'Tabelas auxiliares'!$A$65:$C$102,3,FALSE),"")</f>
        <v>FOLHA DE PAGAMENTO / CONTRIBUICAO PARA O PSS / SUBSTITUICOES / INSS PATRONAL / PASEP</v>
      </c>
      <c r="I339" t="s">
        <v>2239</v>
      </c>
      <c r="J339" t="s">
        <v>2240</v>
      </c>
      <c r="K339" t="s">
        <v>2241</v>
      </c>
      <c r="L339" t="s">
        <v>935</v>
      </c>
      <c r="M339" t="s">
        <v>176</v>
      </c>
      <c r="N339" t="s">
        <v>133</v>
      </c>
      <c r="O339" t="s">
        <v>178</v>
      </c>
      <c r="P339" t="s">
        <v>215</v>
      </c>
      <c r="Q339" t="s">
        <v>179</v>
      </c>
      <c r="R339" t="s">
        <v>176</v>
      </c>
      <c r="S339" t="s">
        <v>216</v>
      </c>
      <c r="T339" t="s">
        <v>173</v>
      </c>
      <c r="U339" t="s">
        <v>143</v>
      </c>
      <c r="V339" t="s">
        <v>741</v>
      </c>
      <c r="W339" t="s">
        <v>919</v>
      </c>
      <c r="X339" s="51" t="str">
        <f t="shared" si="10"/>
        <v>3</v>
      </c>
      <c r="Y339" s="51" t="str">
        <f>IF(T339="","",IF(AND(T339&lt;&gt;'Tabelas auxiliares'!$B$236,T339&lt;&gt;'Tabelas auxiliares'!$B$237,T339&lt;&gt;'Tabelas auxiliares'!$C$236,T339&lt;&gt;'Tabelas auxiliares'!$C$237,T339&lt;&gt;'Tabelas auxiliares'!$D$236),"FOLHA DE PESSOAL",IF(X339='Tabelas auxiliares'!$A$237,"CUSTEIO",IF(X339='Tabelas auxiliares'!$A$236,"INVESTIMENTO","ERRO - VERIFICAR"))))</f>
        <v>FOLHA DE PESSOAL</v>
      </c>
      <c r="Z339" s="64">
        <f t="shared" si="11"/>
        <v>369093.99</v>
      </c>
      <c r="AC339" s="44">
        <v>369093.99</v>
      </c>
      <c r="AD339" s="73" t="s">
        <v>1017</v>
      </c>
      <c r="AE339" s="73" t="s">
        <v>1019</v>
      </c>
      <c r="AF339" s="73" t="s">
        <v>177</v>
      </c>
      <c r="AG339" s="73" t="s">
        <v>178</v>
      </c>
      <c r="AH339" s="73" t="s">
        <v>288</v>
      </c>
      <c r="AI339" s="73" t="s">
        <v>179</v>
      </c>
      <c r="AJ339" s="73" t="s">
        <v>176</v>
      </c>
      <c r="AK339" s="73" t="s">
        <v>120</v>
      </c>
      <c r="AL339" s="73" t="s">
        <v>174</v>
      </c>
      <c r="AM339" s="73" t="s">
        <v>119</v>
      </c>
      <c r="AN339" s="73" t="s">
        <v>786</v>
      </c>
      <c r="AO339" s="73" t="s">
        <v>674</v>
      </c>
    </row>
    <row r="340" spans="1:41" x14ac:dyDescent="0.25">
      <c r="A340" t="s">
        <v>1111</v>
      </c>
      <c r="B340" t="s">
        <v>483</v>
      </c>
      <c r="C340" t="s">
        <v>1112</v>
      </c>
      <c r="D340" t="s">
        <v>90</v>
      </c>
      <c r="E340" t="s">
        <v>117</v>
      </c>
      <c r="F340" s="51" t="str">
        <f>IFERROR(VLOOKUP(D340,'Tabelas auxiliares'!$A$3:$B$61,2,FALSE),"")</f>
        <v>SUGEPE-FOLHA - PASEP + AUX. MORADIA</v>
      </c>
      <c r="G340" s="51" t="str">
        <f>IFERROR(VLOOKUP($B340,'Tabelas auxiliares'!$A$65:$C$102,2,FALSE),"")</f>
        <v>Folha de pagamento - Ativos, Previdência, PASEP</v>
      </c>
      <c r="H340" s="51" t="str">
        <f>IFERROR(VLOOKUP($B340,'Tabelas auxiliares'!$A$65:$C$102,3,FALSE),"")</f>
        <v>FOLHA DE PAGAMENTO / CONTRIBUICAO PARA O PSS / SUBSTITUICOES / INSS PATRONAL / PASEP</v>
      </c>
      <c r="I340" t="s">
        <v>2239</v>
      </c>
      <c r="J340" t="s">
        <v>2240</v>
      </c>
      <c r="K340" t="s">
        <v>2241</v>
      </c>
      <c r="L340" t="s">
        <v>935</v>
      </c>
      <c r="M340" t="s">
        <v>176</v>
      </c>
      <c r="N340" t="s">
        <v>133</v>
      </c>
      <c r="O340" t="s">
        <v>178</v>
      </c>
      <c r="P340" t="s">
        <v>215</v>
      </c>
      <c r="Q340" t="s">
        <v>179</v>
      </c>
      <c r="R340" t="s">
        <v>176</v>
      </c>
      <c r="S340" t="s">
        <v>216</v>
      </c>
      <c r="T340" t="s">
        <v>173</v>
      </c>
      <c r="U340" t="s">
        <v>143</v>
      </c>
      <c r="V340" t="s">
        <v>742</v>
      </c>
      <c r="W340" t="s">
        <v>920</v>
      </c>
      <c r="X340" s="51" t="str">
        <f t="shared" si="10"/>
        <v>3</v>
      </c>
      <c r="Y340" s="51" t="str">
        <f>IF(T340="","",IF(AND(T340&lt;&gt;'Tabelas auxiliares'!$B$236,T340&lt;&gt;'Tabelas auxiliares'!$B$237,T340&lt;&gt;'Tabelas auxiliares'!$C$236,T340&lt;&gt;'Tabelas auxiliares'!$C$237,T340&lt;&gt;'Tabelas auxiliares'!$D$236),"FOLHA DE PESSOAL",IF(X340='Tabelas auxiliares'!$A$237,"CUSTEIO",IF(X340='Tabelas auxiliares'!$A$236,"INVESTIMENTO","ERRO - VERIFICAR"))))</f>
        <v>FOLHA DE PESSOAL</v>
      </c>
      <c r="Z340" s="64">
        <f t="shared" si="11"/>
        <v>7463.45</v>
      </c>
      <c r="AC340" s="44">
        <v>7463.45</v>
      </c>
      <c r="AD340" s="73" t="s">
        <v>1017</v>
      </c>
      <c r="AE340" s="73" t="s">
        <v>359</v>
      </c>
      <c r="AF340" s="73" t="s">
        <v>177</v>
      </c>
      <c r="AG340" s="73" t="s">
        <v>178</v>
      </c>
      <c r="AH340" s="73" t="s">
        <v>288</v>
      </c>
      <c r="AI340" s="73" t="s">
        <v>179</v>
      </c>
      <c r="AJ340" s="73" t="s">
        <v>176</v>
      </c>
      <c r="AK340" s="73" t="s">
        <v>120</v>
      </c>
      <c r="AL340" s="73" t="s">
        <v>174</v>
      </c>
      <c r="AM340" s="73" t="s">
        <v>119</v>
      </c>
      <c r="AN340" s="73" t="s">
        <v>786</v>
      </c>
      <c r="AO340" s="73" t="s">
        <v>674</v>
      </c>
    </row>
    <row r="341" spans="1:41" x14ac:dyDescent="0.25">
      <c r="A341" t="s">
        <v>1111</v>
      </c>
      <c r="B341" t="s">
        <v>483</v>
      </c>
      <c r="C341" t="s">
        <v>1112</v>
      </c>
      <c r="D341" t="s">
        <v>90</v>
      </c>
      <c r="E341" t="s">
        <v>117</v>
      </c>
      <c r="F341" s="51" t="str">
        <f>IFERROR(VLOOKUP(D341,'Tabelas auxiliares'!$A$3:$B$61,2,FALSE),"")</f>
        <v>SUGEPE-FOLHA - PASEP + AUX. MORADIA</v>
      </c>
      <c r="G341" s="51" t="str">
        <f>IFERROR(VLOOKUP($B341,'Tabelas auxiliares'!$A$65:$C$102,2,FALSE),"")</f>
        <v>Folha de pagamento - Ativos, Previdência, PASEP</v>
      </c>
      <c r="H341" s="51" t="str">
        <f>IFERROR(VLOOKUP($B341,'Tabelas auxiliares'!$A$65:$C$102,3,FALSE),"")</f>
        <v>FOLHA DE PAGAMENTO / CONTRIBUICAO PARA O PSS / SUBSTITUICOES / INSS PATRONAL / PASEP</v>
      </c>
      <c r="I341" t="s">
        <v>2239</v>
      </c>
      <c r="J341" t="s">
        <v>2240</v>
      </c>
      <c r="K341" t="s">
        <v>2241</v>
      </c>
      <c r="L341" t="s">
        <v>935</v>
      </c>
      <c r="M341" t="s">
        <v>176</v>
      </c>
      <c r="N341" t="s">
        <v>133</v>
      </c>
      <c r="O341" t="s">
        <v>178</v>
      </c>
      <c r="P341" t="s">
        <v>215</v>
      </c>
      <c r="Q341" t="s">
        <v>179</v>
      </c>
      <c r="R341" t="s">
        <v>176</v>
      </c>
      <c r="S341" t="s">
        <v>216</v>
      </c>
      <c r="T341" t="s">
        <v>173</v>
      </c>
      <c r="U341" t="s">
        <v>143</v>
      </c>
      <c r="V341" t="s">
        <v>743</v>
      </c>
      <c r="W341" t="s">
        <v>921</v>
      </c>
      <c r="X341" s="51" t="str">
        <f t="shared" si="10"/>
        <v>3</v>
      </c>
      <c r="Y341" s="51" t="str">
        <f>IF(T341="","",IF(AND(T341&lt;&gt;'Tabelas auxiliares'!$B$236,T341&lt;&gt;'Tabelas auxiliares'!$B$237,T341&lt;&gt;'Tabelas auxiliares'!$C$236,T341&lt;&gt;'Tabelas auxiliares'!$C$237,T341&lt;&gt;'Tabelas auxiliares'!$D$236),"FOLHA DE PESSOAL",IF(X341='Tabelas auxiliares'!$A$237,"CUSTEIO",IF(X341='Tabelas auxiliares'!$A$236,"INVESTIMENTO","ERRO - VERIFICAR"))))</f>
        <v>FOLHA DE PESSOAL</v>
      </c>
      <c r="Z341" s="64">
        <f t="shared" si="11"/>
        <v>252.37</v>
      </c>
      <c r="AC341" s="44">
        <v>252.37</v>
      </c>
      <c r="AD341" s="73" t="s">
        <v>872</v>
      </c>
      <c r="AE341" s="73" t="s">
        <v>1020</v>
      </c>
      <c r="AF341" s="73" t="s">
        <v>177</v>
      </c>
      <c r="AG341" s="73" t="s">
        <v>178</v>
      </c>
      <c r="AH341" s="73" t="s">
        <v>288</v>
      </c>
      <c r="AI341" s="73" t="s">
        <v>179</v>
      </c>
      <c r="AJ341" s="73" t="s">
        <v>176</v>
      </c>
      <c r="AK341" s="73" t="s">
        <v>120</v>
      </c>
      <c r="AL341" s="73" t="s">
        <v>174</v>
      </c>
      <c r="AM341" s="73" t="s">
        <v>119</v>
      </c>
      <c r="AN341" s="73" t="s">
        <v>786</v>
      </c>
      <c r="AO341" s="73" t="s">
        <v>674</v>
      </c>
    </row>
    <row r="342" spans="1:41" x14ac:dyDescent="0.25">
      <c r="A342" t="s">
        <v>1111</v>
      </c>
      <c r="B342" t="s">
        <v>483</v>
      </c>
      <c r="C342" t="s">
        <v>1112</v>
      </c>
      <c r="D342" t="s">
        <v>90</v>
      </c>
      <c r="E342" t="s">
        <v>117</v>
      </c>
      <c r="F342" s="51" t="str">
        <f>IFERROR(VLOOKUP(D342,'Tabelas auxiliares'!$A$3:$B$61,2,FALSE),"")</f>
        <v>SUGEPE-FOLHA - PASEP + AUX. MORADIA</v>
      </c>
      <c r="G342" s="51" t="str">
        <f>IFERROR(VLOOKUP($B342,'Tabelas auxiliares'!$A$65:$C$102,2,FALSE),"")</f>
        <v>Folha de pagamento - Ativos, Previdência, PASEP</v>
      </c>
      <c r="H342" s="51" t="str">
        <f>IFERROR(VLOOKUP($B342,'Tabelas auxiliares'!$A$65:$C$102,3,FALSE),"")</f>
        <v>FOLHA DE PAGAMENTO / CONTRIBUICAO PARA O PSS / SUBSTITUICOES / INSS PATRONAL / PASEP</v>
      </c>
      <c r="I342" t="s">
        <v>2239</v>
      </c>
      <c r="J342" t="s">
        <v>2240</v>
      </c>
      <c r="K342" t="s">
        <v>2242</v>
      </c>
      <c r="L342" t="s">
        <v>935</v>
      </c>
      <c r="M342" t="s">
        <v>176</v>
      </c>
      <c r="N342" t="s">
        <v>133</v>
      </c>
      <c r="O342" t="s">
        <v>178</v>
      </c>
      <c r="P342" t="s">
        <v>215</v>
      </c>
      <c r="Q342" t="s">
        <v>179</v>
      </c>
      <c r="R342" t="s">
        <v>176</v>
      </c>
      <c r="S342" t="s">
        <v>216</v>
      </c>
      <c r="T342" t="s">
        <v>173</v>
      </c>
      <c r="U342" t="s">
        <v>143</v>
      </c>
      <c r="V342" t="s">
        <v>744</v>
      </c>
      <c r="W342" t="s">
        <v>648</v>
      </c>
      <c r="X342" s="51" t="str">
        <f t="shared" si="10"/>
        <v>3</v>
      </c>
      <c r="Y342" s="51" t="str">
        <f>IF(T342="","",IF(AND(T342&lt;&gt;'Tabelas auxiliares'!$B$236,T342&lt;&gt;'Tabelas auxiliares'!$B$237,T342&lt;&gt;'Tabelas auxiliares'!$C$236,T342&lt;&gt;'Tabelas auxiliares'!$C$237,T342&lt;&gt;'Tabelas auxiliares'!$D$236),"FOLHA DE PESSOAL",IF(X342='Tabelas auxiliares'!$A$237,"CUSTEIO",IF(X342='Tabelas auxiliares'!$A$236,"INVESTIMENTO","ERRO - VERIFICAR"))))</f>
        <v>FOLHA DE PESSOAL</v>
      </c>
      <c r="Z342" s="64">
        <f t="shared" si="11"/>
        <v>68277.13</v>
      </c>
      <c r="AC342" s="44">
        <v>68277.13</v>
      </c>
      <c r="AD342" s="73" t="s">
        <v>1017</v>
      </c>
      <c r="AE342" s="73" t="s">
        <v>356</v>
      </c>
      <c r="AF342" s="73" t="s">
        <v>177</v>
      </c>
      <c r="AG342" s="73" t="s">
        <v>178</v>
      </c>
      <c r="AH342" s="73" t="s">
        <v>288</v>
      </c>
      <c r="AI342" s="73" t="s">
        <v>179</v>
      </c>
      <c r="AJ342" s="73" t="s">
        <v>176</v>
      </c>
      <c r="AK342" s="73" t="s">
        <v>120</v>
      </c>
      <c r="AL342" s="73" t="s">
        <v>174</v>
      </c>
      <c r="AM342" s="73" t="s">
        <v>119</v>
      </c>
      <c r="AN342" s="73" t="s">
        <v>786</v>
      </c>
      <c r="AO342" s="73" t="s">
        <v>674</v>
      </c>
    </row>
    <row r="343" spans="1:41" x14ac:dyDescent="0.25">
      <c r="A343" t="s">
        <v>1111</v>
      </c>
      <c r="B343" t="s">
        <v>483</v>
      </c>
      <c r="C343" t="s">
        <v>1112</v>
      </c>
      <c r="D343" t="s">
        <v>90</v>
      </c>
      <c r="E343" t="s">
        <v>117</v>
      </c>
      <c r="F343" s="51" t="str">
        <f>IFERROR(VLOOKUP(D343,'Tabelas auxiliares'!$A$3:$B$61,2,FALSE),"")</f>
        <v>SUGEPE-FOLHA - PASEP + AUX. MORADIA</v>
      </c>
      <c r="G343" s="51" t="str">
        <f>IFERROR(VLOOKUP($B343,'Tabelas auxiliares'!$A$65:$C$102,2,FALSE),"")</f>
        <v>Folha de pagamento - Ativos, Previdência, PASEP</v>
      </c>
      <c r="H343" s="51" t="str">
        <f>IFERROR(VLOOKUP($B343,'Tabelas auxiliares'!$A$65:$C$102,3,FALSE),"")</f>
        <v>FOLHA DE PAGAMENTO / CONTRIBUICAO PARA O PSS / SUBSTITUICOES / INSS PATRONAL / PASEP</v>
      </c>
      <c r="I343" t="s">
        <v>2239</v>
      </c>
      <c r="J343" t="s">
        <v>2240</v>
      </c>
      <c r="K343" t="s">
        <v>2243</v>
      </c>
      <c r="L343" t="s">
        <v>935</v>
      </c>
      <c r="M343" t="s">
        <v>176</v>
      </c>
      <c r="N343" t="s">
        <v>135</v>
      </c>
      <c r="O343" t="s">
        <v>178</v>
      </c>
      <c r="P343" t="s">
        <v>208</v>
      </c>
      <c r="Q343" t="s">
        <v>179</v>
      </c>
      <c r="R343" t="s">
        <v>176</v>
      </c>
      <c r="S343" t="s">
        <v>120</v>
      </c>
      <c r="T343" t="s">
        <v>173</v>
      </c>
      <c r="U343" t="s">
        <v>144</v>
      </c>
      <c r="V343" t="s">
        <v>745</v>
      </c>
      <c r="W343" t="s">
        <v>649</v>
      </c>
      <c r="X343" s="51" t="str">
        <f t="shared" si="10"/>
        <v>3</v>
      </c>
      <c r="Y343" s="51" t="str">
        <f>IF(T343="","",IF(AND(T343&lt;&gt;'Tabelas auxiliares'!$B$236,T343&lt;&gt;'Tabelas auxiliares'!$B$237,T343&lt;&gt;'Tabelas auxiliares'!$C$236,T343&lt;&gt;'Tabelas auxiliares'!$C$237,T343&lt;&gt;'Tabelas auxiliares'!$D$236),"FOLHA DE PESSOAL",IF(X343='Tabelas auxiliares'!$A$237,"CUSTEIO",IF(X343='Tabelas auxiliares'!$A$236,"INVESTIMENTO","ERRO - VERIFICAR"))))</f>
        <v>FOLHA DE PESSOAL</v>
      </c>
      <c r="Z343" s="64">
        <f t="shared" si="11"/>
        <v>632470.55000000005</v>
      </c>
      <c r="AA343" s="44">
        <v>5160.0600000000004</v>
      </c>
      <c r="AC343" s="44">
        <v>627310.49</v>
      </c>
      <c r="AD343" s="73" t="s">
        <v>1017</v>
      </c>
      <c r="AE343" s="73" t="s">
        <v>1021</v>
      </c>
      <c r="AF343" s="73" t="s">
        <v>177</v>
      </c>
      <c r="AG343" s="73" t="s">
        <v>178</v>
      </c>
      <c r="AH343" s="73" t="s">
        <v>288</v>
      </c>
      <c r="AI343" s="73" t="s">
        <v>179</v>
      </c>
      <c r="AJ343" s="73" t="s">
        <v>176</v>
      </c>
      <c r="AK343" s="73" t="s">
        <v>120</v>
      </c>
      <c r="AL343" s="73" t="s">
        <v>174</v>
      </c>
      <c r="AM343" s="73" t="s">
        <v>119</v>
      </c>
      <c r="AN343" s="73" t="s">
        <v>786</v>
      </c>
      <c r="AO343" s="73" t="s">
        <v>674</v>
      </c>
    </row>
    <row r="344" spans="1:41" x14ac:dyDescent="0.25">
      <c r="A344" t="s">
        <v>1111</v>
      </c>
      <c r="B344" t="s">
        <v>483</v>
      </c>
      <c r="C344" t="s">
        <v>1112</v>
      </c>
      <c r="D344" t="s">
        <v>90</v>
      </c>
      <c r="E344" t="s">
        <v>117</v>
      </c>
      <c r="F344" s="51" t="str">
        <f>IFERROR(VLOOKUP(D344,'Tabelas auxiliares'!$A$3:$B$61,2,FALSE),"")</f>
        <v>SUGEPE-FOLHA - PASEP + AUX. MORADIA</v>
      </c>
      <c r="G344" s="51" t="str">
        <f>IFERROR(VLOOKUP($B344,'Tabelas auxiliares'!$A$65:$C$102,2,FALSE),"")</f>
        <v>Folha de pagamento - Ativos, Previdência, PASEP</v>
      </c>
      <c r="H344" s="51" t="str">
        <f>IFERROR(VLOOKUP($B344,'Tabelas auxiliares'!$A$65:$C$102,3,FALSE),"")</f>
        <v>FOLHA DE PAGAMENTO / CONTRIBUICAO PARA O PSS / SUBSTITUICOES / INSS PATRONAL / PASEP</v>
      </c>
      <c r="I344" t="s">
        <v>2239</v>
      </c>
      <c r="J344" t="s">
        <v>2240</v>
      </c>
      <c r="K344" t="s">
        <v>2243</v>
      </c>
      <c r="L344" t="s">
        <v>935</v>
      </c>
      <c r="M344" t="s">
        <v>176</v>
      </c>
      <c r="N344" t="s">
        <v>135</v>
      </c>
      <c r="O344" t="s">
        <v>178</v>
      </c>
      <c r="P344" t="s">
        <v>208</v>
      </c>
      <c r="Q344" t="s">
        <v>179</v>
      </c>
      <c r="R344" t="s">
        <v>176</v>
      </c>
      <c r="S344" t="s">
        <v>120</v>
      </c>
      <c r="T344" t="s">
        <v>173</v>
      </c>
      <c r="U344" t="s">
        <v>144</v>
      </c>
      <c r="V344" t="s">
        <v>746</v>
      </c>
      <c r="W344" t="s">
        <v>922</v>
      </c>
      <c r="X344" s="51" t="str">
        <f t="shared" si="10"/>
        <v>3</v>
      </c>
      <c r="Y344" s="51" t="str">
        <f>IF(T344="","",IF(AND(T344&lt;&gt;'Tabelas auxiliares'!$B$236,T344&lt;&gt;'Tabelas auxiliares'!$B$237,T344&lt;&gt;'Tabelas auxiliares'!$C$236,T344&lt;&gt;'Tabelas auxiliares'!$C$237,T344&lt;&gt;'Tabelas auxiliares'!$D$236),"FOLHA DE PESSOAL",IF(X344='Tabelas auxiliares'!$A$237,"CUSTEIO",IF(X344='Tabelas auxiliares'!$A$236,"INVESTIMENTO","ERRO - VERIFICAR"))))</f>
        <v>FOLHA DE PESSOAL</v>
      </c>
      <c r="Z344" s="64">
        <f t="shared" si="11"/>
        <v>20416.22</v>
      </c>
      <c r="AC344" s="44">
        <v>20416.22</v>
      </c>
      <c r="AD344" s="73" t="s">
        <v>1017</v>
      </c>
      <c r="AE344" s="73" t="s">
        <v>341</v>
      </c>
      <c r="AF344" s="73" t="s">
        <v>177</v>
      </c>
      <c r="AG344" s="73" t="s">
        <v>178</v>
      </c>
      <c r="AH344" s="73" t="s">
        <v>288</v>
      </c>
      <c r="AI344" s="73" t="s">
        <v>179</v>
      </c>
      <c r="AJ344" s="73" t="s">
        <v>176</v>
      </c>
      <c r="AK344" s="73" t="s">
        <v>120</v>
      </c>
      <c r="AL344" s="73" t="s">
        <v>174</v>
      </c>
      <c r="AM344" s="73" t="s">
        <v>119</v>
      </c>
      <c r="AN344" s="73" t="s">
        <v>786</v>
      </c>
      <c r="AO344" s="73" t="s">
        <v>674</v>
      </c>
    </row>
    <row r="345" spans="1:41" x14ac:dyDescent="0.25">
      <c r="A345" t="s">
        <v>1111</v>
      </c>
      <c r="B345" t="s">
        <v>483</v>
      </c>
      <c r="C345" t="s">
        <v>1112</v>
      </c>
      <c r="D345" t="s">
        <v>90</v>
      </c>
      <c r="E345" t="s">
        <v>117</v>
      </c>
      <c r="F345" s="51" t="str">
        <f>IFERROR(VLOOKUP(D345,'Tabelas auxiliares'!$A$3:$B$61,2,FALSE),"")</f>
        <v>SUGEPE-FOLHA - PASEP + AUX. MORADIA</v>
      </c>
      <c r="G345" s="51" t="str">
        <f>IFERROR(VLOOKUP($B345,'Tabelas auxiliares'!$A$65:$C$102,2,FALSE),"")</f>
        <v>Folha de pagamento - Ativos, Previdência, PASEP</v>
      </c>
      <c r="H345" s="51" t="str">
        <f>IFERROR(VLOOKUP($B345,'Tabelas auxiliares'!$A$65:$C$102,3,FALSE),"")</f>
        <v>FOLHA DE PAGAMENTO / CONTRIBUICAO PARA O PSS / SUBSTITUICOES / INSS PATRONAL / PASEP</v>
      </c>
      <c r="I345" t="s">
        <v>2239</v>
      </c>
      <c r="J345" t="s">
        <v>2240</v>
      </c>
      <c r="K345" t="s">
        <v>2243</v>
      </c>
      <c r="L345" t="s">
        <v>935</v>
      </c>
      <c r="M345" t="s">
        <v>176</v>
      </c>
      <c r="N345" t="s">
        <v>135</v>
      </c>
      <c r="O345" t="s">
        <v>178</v>
      </c>
      <c r="P345" t="s">
        <v>208</v>
      </c>
      <c r="Q345" t="s">
        <v>179</v>
      </c>
      <c r="R345" t="s">
        <v>176</v>
      </c>
      <c r="S345" t="s">
        <v>120</v>
      </c>
      <c r="T345" t="s">
        <v>173</v>
      </c>
      <c r="U345" t="s">
        <v>144</v>
      </c>
      <c r="V345" t="s">
        <v>768</v>
      </c>
      <c r="W345" t="s">
        <v>933</v>
      </c>
      <c r="X345" s="51" t="str">
        <f t="shared" si="10"/>
        <v>3</v>
      </c>
      <c r="Y345" s="51" t="str">
        <f>IF(T345="","",IF(AND(T345&lt;&gt;'Tabelas auxiliares'!$B$236,T345&lt;&gt;'Tabelas auxiliares'!$B$237,T345&lt;&gt;'Tabelas auxiliares'!$C$236,T345&lt;&gt;'Tabelas auxiliares'!$C$237,T345&lt;&gt;'Tabelas auxiliares'!$D$236),"FOLHA DE PESSOAL",IF(X345='Tabelas auxiliares'!$A$237,"CUSTEIO",IF(X345='Tabelas auxiliares'!$A$236,"INVESTIMENTO","ERRO - VERIFICAR"))))</f>
        <v>FOLHA DE PESSOAL</v>
      </c>
      <c r="Z345" s="64">
        <f t="shared" si="11"/>
        <v>2647.87</v>
      </c>
      <c r="AC345" s="44">
        <v>2647.87</v>
      </c>
      <c r="AD345" s="73" t="s">
        <v>1017</v>
      </c>
      <c r="AE345" s="73" t="s">
        <v>341</v>
      </c>
      <c r="AF345" s="73" t="s">
        <v>177</v>
      </c>
      <c r="AG345" s="73" t="s">
        <v>178</v>
      </c>
      <c r="AH345" s="73" t="s">
        <v>288</v>
      </c>
      <c r="AI345" s="73" t="s">
        <v>179</v>
      </c>
      <c r="AJ345" s="73" t="s">
        <v>176</v>
      </c>
      <c r="AK345" s="73" t="s">
        <v>120</v>
      </c>
      <c r="AL345" s="73" t="s">
        <v>174</v>
      </c>
      <c r="AM345" s="73" t="s">
        <v>119</v>
      </c>
      <c r="AN345" s="73" t="s">
        <v>1022</v>
      </c>
      <c r="AO345" s="73" t="s">
        <v>1023</v>
      </c>
    </row>
    <row r="346" spans="1:41" x14ac:dyDescent="0.25">
      <c r="A346" t="s">
        <v>1111</v>
      </c>
      <c r="B346" t="s">
        <v>483</v>
      </c>
      <c r="C346" t="s">
        <v>1112</v>
      </c>
      <c r="D346" t="s">
        <v>90</v>
      </c>
      <c r="E346" t="s">
        <v>117</v>
      </c>
      <c r="F346" s="51" t="str">
        <f>IFERROR(VLOOKUP(D346,'Tabelas auxiliares'!$A$3:$B$61,2,FALSE),"")</f>
        <v>SUGEPE-FOLHA - PASEP + AUX. MORADIA</v>
      </c>
      <c r="G346" s="51" t="str">
        <f>IFERROR(VLOOKUP($B346,'Tabelas auxiliares'!$A$65:$C$102,2,FALSE),"")</f>
        <v>Folha de pagamento - Ativos, Previdência, PASEP</v>
      </c>
      <c r="H346" s="51" t="str">
        <f>IFERROR(VLOOKUP($B346,'Tabelas auxiliares'!$A$65:$C$102,3,FALSE),"")</f>
        <v>FOLHA DE PAGAMENTO / CONTRIBUICAO PARA O PSS / SUBSTITUICOES / INSS PATRONAL / PASEP</v>
      </c>
      <c r="I346" t="s">
        <v>2239</v>
      </c>
      <c r="J346" t="s">
        <v>2240</v>
      </c>
      <c r="K346" t="s">
        <v>2243</v>
      </c>
      <c r="L346" t="s">
        <v>935</v>
      </c>
      <c r="M346" t="s">
        <v>176</v>
      </c>
      <c r="N346" t="s">
        <v>135</v>
      </c>
      <c r="O346" t="s">
        <v>178</v>
      </c>
      <c r="P346" t="s">
        <v>208</v>
      </c>
      <c r="Q346" t="s">
        <v>179</v>
      </c>
      <c r="R346" t="s">
        <v>176</v>
      </c>
      <c r="S346" t="s">
        <v>120</v>
      </c>
      <c r="T346" t="s">
        <v>173</v>
      </c>
      <c r="U346" t="s">
        <v>144</v>
      </c>
      <c r="V346" t="s">
        <v>747</v>
      </c>
      <c r="W346" t="s">
        <v>923</v>
      </c>
      <c r="X346" s="51" t="str">
        <f t="shared" si="10"/>
        <v>3</v>
      </c>
      <c r="Y346" s="51" t="str">
        <f>IF(T346="","",IF(AND(T346&lt;&gt;'Tabelas auxiliares'!$B$236,T346&lt;&gt;'Tabelas auxiliares'!$B$237,T346&lt;&gt;'Tabelas auxiliares'!$C$236,T346&lt;&gt;'Tabelas auxiliares'!$C$237,T346&lt;&gt;'Tabelas auxiliares'!$D$236),"FOLHA DE PESSOAL",IF(X346='Tabelas auxiliares'!$A$237,"CUSTEIO",IF(X346='Tabelas auxiliares'!$A$236,"INVESTIMENTO","ERRO - VERIFICAR"))))</f>
        <v>FOLHA DE PESSOAL</v>
      </c>
      <c r="Z346" s="64">
        <f t="shared" si="11"/>
        <v>6805.4</v>
      </c>
      <c r="AC346" s="44">
        <v>6805.4</v>
      </c>
      <c r="AD346" s="73" t="s">
        <v>1017</v>
      </c>
      <c r="AE346" s="73" t="s">
        <v>354</v>
      </c>
      <c r="AF346" s="73" t="s">
        <v>177</v>
      </c>
      <c r="AG346" s="73" t="s">
        <v>178</v>
      </c>
      <c r="AH346" s="73" t="s">
        <v>288</v>
      </c>
      <c r="AI346" s="73" t="s">
        <v>179</v>
      </c>
      <c r="AJ346" s="73" t="s">
        <v>176</v>
      </c>
      <c r="AK346" s="73" t="s">
        <v>120</v>
      </c>
      <c r="AL346" s="73" t="s">
        <v>174</v>
      </c>
      <c r="AM346" s="73" t="s">
        <v>119</v>
      </c>
      <c r="AN346" s="73" t="s">
        <v>786</v>
      </c>
      <c r="AO346" s="73" t="s">
        <v>674</v>
      </c>
    </row>
    <row r="347" spans="1:41" x14ac:dyDescent="0.25">
      <c r="A347" t="s">
        <v>1111</v>
      </c>
      <c r="B347" t="s">
        <v>483</v>
      </c>
      <c r="C347" t="s">
        <v>1112</v>
      </c>
      <c r="D347" t="s">
        <v>90</v>
      </c>
      <c r="E347" t="s">
        <v>117</v>
      </c>
      <c r="F347" s="51" t="str">
        <f>IFERROR(VLOOKUP(D347,'Tabelas auxiliares'!$A$3:$B$61,2,FALSE),"")</f>
        <v>SUGEPE-FOLHA - PASEP + AUX. MORADIA</v>
      </c>
      <c r="G347" s="51" t="str">
        <f>IFERROR(VLOOKUP($B347,'Tabelas auxiliares'!$A$65:$C$102,2,FALSE),"")</f>
        <v>Folha de pagamento - Ativos, Previdência, PASEP</v>
      </c>
      <c r="H347" s="51" t="str">
        <f>IFERROR(VLOOKUP($B347,'Tabelas auxiliares'!$A$65:$C$102,3,FALSE),"")</f>
        <v>FOLHA DE PAGAMENTO / CONTRIBUICAO PARA O PSS / SUBSTITUICOES / INSS PATRONAL / PASEP</v>
      </c>
      <c r="I347" t="s">
        <v>2239</v>
      </c>
      <c r="J347" t="s">
        <v>2240</v>
      </c>
      <c r="K347" t="s">
        <v>2244</v>
      </c>
      <c r="L347" t="s">
        <v>935</v>
      </c>
      <c r="M347" t="s">
        <v>176</v>
      </c>
      <c r="N347" t="s">
        <v>135</v>
      </c>
      <c r="O347" t="s">
        <v>178</v>
      </c>
      <c r="P347" t="s">
        <v>208</v>
      </c>
      <c r="Q347" t="s">
        <v>179</v>
      </c>
      <c r="R347" t="s">
        <v>176</v>
      </c>
      <c r="S347" t="s">
        <v>120</v>
      </c>
      <c r="T347" t="s">
        <v>173</v>
      </c>
      <c r="U347" t="s">
        <v>144</v>
      </c>
      <c r="V347" t="s">
        <v>748</v>
      </c>
      <c r="W347" t="s">
        <v>650</v>
      </c>
      <c r="X347" s="51" t="str">
        <f t="shared" si="10"/>
        <v>3</v>
      </c>
      <c r="Y347" s="51" t="str">
        <f>IF(T347="","",IF(AND(T347&lt;&gt;'Tabelas auxiliares'!$B$236,T347&lt;&gt;'Tabelas auxiliares'!$B$237,T347&lt;&gt;'Tabelas auxiliares'!$C$236,T347&lt;&gt;'Tabelas auxiliares'!$C$237,T347&lt;&gt;'Tabelas auxiliares'!$D$236),"FOLHA DE PESSOAL",IF(X347='Tabelas auxiliares'!$A$237,"CUSTEIO",IF(X347='Tabelas auxiliares'!$A$236,"INVESTIMENTO","ERRO - VERIFICAR"))))</f>
        <v>FOLHA DE PESSOAL</v>
      </c>
      <c r="Z347" s="64">
        <f t="shared" si="11"/>
        <v>8268844.4100000001</v>
      </c>
      <c r="AA347" s="44">
        <v>11086.37</v>
      </c>
      <c r="AC347" s="44">
        <v>8257758.04</v>
      </c>
      <c r="AD347" s="73" t="s">
        <v>1017</v>
      </c>
      <c r="AE347" s="73" t="s">
        <v>354</v>
      </c>
      <c r="AF347" s="73" t="s">
        <v>177</v>
      </c>
      <c r="AG347" s="73" t="s">
        <v>178</v>
      </c>
      <c r="AH347" s="73" t="s">
        <v>288</v>
      </c>
      <c r="AI347" s="73" t="s">
        <v>179</v>
      </c>
      <c r="AJ347" s="73" t="s">
        <v>176</v>
      </c>
      <c r="AK347" s="73" t="s">
        <v>120</v>
      </c>
      <c r="AL347" s="73" t="s">
        <v>174</v>
      </c>
      <c r="AM347" s="73" t="s">
        <v>119</v>
      </c>
      <c r="AN347" s="73" t="s">
        <v>1022</v>
      </c>
      <c r="AO347" s="73" t="s">
        <v>1023</v>
      </c>
    </row>
    <row r="348" spans="1:41" x14ac:dyDescent="0.25">
      <c r="A348" t="s">
        <v>1111</v>
      </c>
      <c r="B348" t="s">
        <v>483</v>
      </c>
      <c r="C348" t="s">
        <v>1112</v>
      </c>
      <c r="D348" t="s">
        <v>90</v>
      </c>
      <c r="E348" t="s">
        <v>117</v>
      </c>
      <c r="F348" s="51" t="str">
        <f>IFERROR(VLOOKUP(D348,'Tabelas auxiliares'!$A$3:$B$61,2,FALSE),"")</f>
        <v>SUGEPE-FOLHA - PASEP + AUX. MORADIA</v>
      </c>
      <c r="G348" s="51" t="str">
        <f>IFERROR(VLOOKUP($B348,'Tabelas auxiliares'!$A$65:$C$102,2,FALSE),"")</f>
        <v>Folha de pagamento - Ativos, Previdência, PASEP</v>
      </c>
      <c r="H348" s="51" t="str">
        <f>IFERROR(VLOOKUP($B348,'Tabelas auxiliares'!$A$65:$C$102,3,FALSE),"")</f>
        <v>FOLHA DE PAGAMENTO / CONTRIBUICAO PARA O PSS / SUBSTITUICOES / INSS PATRONAL / PASEP</v>
      </c>
      <c r="I348" t="s">
        <v>2239</v>
      </c>
      <c r="J348" t="s">
        <v>2240</v>
      </c>
      <c r="K348" t="s">
        <v>2244</v>
      </c>
      <c r="L348" t="s">
        <v>935</v>
      </c>
      <c r="M348" t="s">
        <v>176</v>
      </c>
      <c r="N348" t="s">
        <v>135</v>
      </c>
      <c r="O348" t="s">
        <v>178</v>
      </c>
      <c r="P348" t="s">
        <v>208</v>
      </c>
      <c r="Q348" t="s">
        <v>179</v>
      </c>
      <c r="R348" t="s">
        <v>176</v>
      </c>
      <c r="S348" t="s">
        <v>120</v>
      </c>
      <c r="T348" t="s">
        <v>173</v>
      </c>
      <c r="U348" t="s">
        <v>144</v>
      </c>
      <c r="V348" t="s">
        <v>749</v>
      </c>
      <c r="W348" t="s">
        <v>924</v>
      </c>
      <c r="X348" s="51" t="str">
        <f t="shared" si="10"/>
        <v>3</v>
      </c>
      <c r="Y348" s="51" t="str">
        <f>IF(T348="","",IF(AND(T348&lt;&gt;'Tabelas auxiliares'!$B$236,T348&lt;&gt;'Tabelas auxiliares'!$B$237,T348&lt;&gt;'Tabelas auxiliares'!$C$236,T348&lt;&gt;'Tabelas auxiliares'!$C$237,T348&lt;&gt;'Tabelas auxiliares'!$D$236),"FOLHA DE PESSOAL",IF(X348='Tabelas auxiliares'!$A$237,"CUSTEIO",IF(X348='Tabelas auxiliares'!$A$236,"INVESTIMENTO","ERRO - VERIFICAR"))))</f>
        <v>FOLHA DE PESSOAL</v>
      </c>
      <c r="Z348" s="64">
        <f t="shared" si="11"/>
        <v>2524.94</v>
      </c>
      <c r="AC348" s="44">
        <v>2524.94</v>
      </c>
      <c r="AD348" s="73" t="s">
        <v>872</v>
      </c>
      <c r="AE348" s="73" t="s">
        <v>1024</v>
      </c>
      <c r="AF348" s="73" t="s">
        <v>177</v>
      </c>
      <c r="AG348" s="73" t="s">
        <v>178</v>
      </c>
      <c r="AH348" s="73" t="s">
        <v>288</v>
      </c>
      <c r="AI348" s="73" t="s">
        <v>179</v>
      </c>
      <c r="AJ348" s="73" t="s">
        <v>176</v>
      </c>
      <c r="AK348" s="73" t="s">
        <v>120</v>
      </c>
      <c r="AL348" s="73" t="s">
        <v>174</v>
      </c>
      <c r="AM348" s="73" t="s">
        <v>119</v>
      </c>
      <c r="AN348" s="73" t="s">
        <v>786</v>
      </c>
      <c r="AO348" s="73" t="s">
        <v>674</v>
      </c>
    </row>
    <row r="349" spans="1:41" x14ac:dyDescent="0.25">
      <c r="A349" t="s">
        <v>1111</v>
      </c>
      <c r="B349" t="s">
        <v>483</v>
      </c>
      <c r="C349" t="s">
        <v>1112</v>
      </c>
      <c r="D349" t="s">
        <v>90</v>
      </c>
      <c r="E349" t="s">
        <v>117</v>
      </c>
      <c r="F349" s="51" t="str">
        <f>IFERROR(VLOOKUP(D349,'Tabelas auxiliares'!$A$3:$B$61,2,FALSE),"")</f>
        <v>SUGEPE-FOLHA - PASEP + AUX. MORADIA</v>
      </c>
      <c r="G349" s="51" t="str">
        <f>IFERROR(VLOOKUP($B349,'Tabelas auxiliares'!$A$65:$C$102,2,FALSE),"")</f>
        <v>Folha de pagamento - Ativos, Previdência, PASEP</v>
      </c>
      <c r="H349" s="51" t="str">
        <f>IFERROR(VLOOKUP($B349,'Tabelas auxiliares'!$A$65:$C$102,3,FALSE),"")</f>
        <v>FOLHA DE PAGAMENTO / CONTRIBUICAO PARA O PSS / SUBSTITUICOES / INSS PATRONAL / PASEP</v>
      </c>
      <c r="I349" t="s">
        <v>2239</v>
      </c>
      <c r="J349" t="s">
        <v>2240</v>
      </c>
      <c r="K349" t="s">
        <v>2244</v>
      </c>
      <c r="L349" t="s">
        <v>935</v>
      </c>
      <c r="M349" t="s">
        <v>176</v>
      </c>
      <c r="N349" t="s">
        <v>135</v>
      </c>
      <c r="O349" t="s">
        <v>178</v>
      </c>
      <c r="P349" t="s">
        <v>208</v>
      </c>
      <c r="Q349" t="s">
        <v>179</v>
      </c>
      <c r="R349" t="s">
        <v>176</v>
      </c>
      <c r="S349" t="s">
        <v>120</v>
      </c>
      <c r="T349" t="s">
        <v>173</v>
      </c>
      <c r="U349" t="s">
        <v>144</v>
      </c>
      <c r="V349" t="s">
        <v>750</v>
      </c>
      <c r="W349" t="s">
        <v>925</v>
      </c>
      <c r="X349" s="51" t="str">
        <f t="shared" si="10"/>
        <v>3</v>
      </c>
      <c r="Y349" s="51" t="str">
        <f>IF(T349="","",IF(AND(T349&lt;&gt;'Tabelas auxiliares'!$B$236,T349&lt;&gt;'Tabelas auxiliares'!$B$237,T349&lt;&gt;'Tabelas auxiliares'!$C$236,T349&lt;&gt;'Tabelas auxiliares'!$C$237,T349&lt;&gt;'Tabelas auxiliares'!$D$236),"FOLHA DE PESSOAL",IF(X349='Tabelas auxiliares'!$A$237,"CUSTEIO",IF(X349='Tabelas auxiliares'!$A$236,"INVESTIMENTO","ERRO - VERIFICAR"))))</f>
        <v>FOLHA DE PESSOAL</v>
      </c>
      <c r="Z349" s="64">
        <f t="shared" si="11"/>
        <v>582.34</v>
      </c>
      <c r="AC349" s="44">
        <v>582.34</v>
      </c>
      <c r="AD349" s="73" t="s">
        <v>1017</v>
      </c>
      <c r="AE349" s="73" t="s">
        <v>353</v>
      </c>
      <c r="AF349" s="73" t="s">
        <v>177</v>
      </c>
      <c r="AG349" s="73" t="s">
        <v>178</v>
      </c>
      <c r="AH349" s="73" t="s">
        <v>288</v>
      </c>
      <c r="AI349" s="73" t="s">
        <v>179</v>
      </c>
      <c r="AJ349" s="73" t="s">
        <v>176</v>
      </c>
      <c r="AK349" s="73" t="s">
        <v>120</v>
      </c>
      <c r="AL349" s="73" t="s">
        <v>174</v>
      </c>
      <c r="AM349" s="73" t="s">
        <v>119</v>
      </c>
      <c r="AN349" s="73" t="s">
        <v>1022</v>
      </c>
      <c r="AO349" s="73" t="s">
        <v>1023</v>
      </c>
    </row>
    <row r="350" spans="1:41" x14ac:dyDescent="0.25">
      <c r="A350" t="s">
        <v>1111</v>
      </c>
      <c r="B350" t="s">
        <v>483</v>
      </c>
      <c r="C350" t="s">
        <v>1112</v>
      </c>
      <c r="D350" t="s">
        <v>90</v>
      </c>
      <c r="E350" t="s">
        <v>117</v>
      </c>
      <c r="F350" s="51" t="str">
        <f>IFERROR(VLOOKUP(D350,'Tabelas auxiliares'!$A$3:$B$61,2,FALSE),"")</f>
        <v>SUGEPE-FOLHA - PASEP + AUX. MORADIA</v>
      </c>
      <c r="G350" s="51" t="str">
        <f>IFERROR(VLOOKUP($B350,'Tabelas auxiliares'!$A$65:$C$102,2,FALSE),"")</f>
        <v>Folha de pagamento - Ativos, Previdência, PASEP</v>
      </c>
      <c r="H350" s="51" t="str">
        <f>IFERROR(VLOOKUP($B350,'Tabelas auxiliares'!$A$65:$C$102,3,FALSE),"")</f>
        <v>FOLHA DE PAGAMENTO / CONTRIBUICAO PARA O PSS / SUBSTITUICOES / INSS PATRONAL / PASEP</v>
      </c>
      <c r="I350" t="s">
        <v>2239</v>
      </c>
      <c r="J350" t="s">
        <v>2240</v>
      </c>
      <c r="K350" t="s">
        <v>2244</v>
      </c>
      <c r="L350" t="s">
        <v>935</v>
      </c>
      <c r="M350" t="s">
        <v>176</v>
      </c>
      <c r="N350" t="s">
        <v>135</v>
      </c>
      <c r="O350" t="s">
        <v>178</v>
      </c>
      <c r="P350" t="s">
        <v>208</v>
      </c>
      <c r="Q350" t="s">
        <v>179</v>
      </c>
      <c r="R350" t="s">
        <v>176</v>
      </c>
      <c r="S350" t="s">
        <v>120</v>
      </c>
      <c r="T350" t="s">
        <v>173</v>
      </c>
      <c r="U350" t="s">
        <v>144</v>
      </c>
      <c r="V350" t="s">
        <v>751</v>
      </c>
      <c r="W350" t="s">
        <v>926</v>
      </c>
      <c r="X350" s="51" t="str">
        <f t="shared" si="10"/>
        <v>3</v>
      </c>
      <c r="Y350" s="51" t="str">
        <f>IF(T350="","",IF(AND(T350&lt;&gt;'Tabelas auxiliares'!$B$236,T350&lt;&gt;'Tabelas auxiliares'!$B$237,T350&lt;&gt;'Tabelas auxiliares'!$C$236,T350&lt;&gt;'Tabelas auxiliares'!$C$237,T350&lt;&gt;'Tabelas auxiliares'!$D$236),"FOLHA DE PESSOAL",IF(X350='Tabelas auxiliares'!$A$237,"CUSTEIO",IF(X350='Tabelas auxiliares'!$A$236,"INVESTIMENTO","ERRO - VERIFICAR"))))</f>
        <v>FOLHA DE PESSOAL</v>
      </c>
      <c r="Z350" s="64">
        <f t="shared" si="11"/>
        <v>8700.17</v>
      </c>
      <c r="AC350" s="44">
        <v>8700.17</v>
      </c>
      <c r="AD350" s="73" t="s">
        <v>1017</v>
      </c>
      <c r="AE350" s="73" t="s">
        <v>355</v>
      </c>
      <c r="AF350" s="73" t="s">
        <v>177</v>
      </c>
      <c r="AG350" s="73" t="s">
        <v>178</v>
      </c>
      <c r="AH350" s="73" t="s">
        <v>288</v>
      </c>
      <c r="AI350" s="73" t="s">
        <v>179</v>
      </c>
      <c r="AJ350" s="73" t="s">
        <v>176</v>
      </c>
      <c r="AK350" s="73" t="s">
        <v>120</v>
      </c>
      <c r="AL350" s="73" t="s">
        <v>174</v>
      </c>
      <c r="AM350" s="73" t="s">
        <v>119</v>
      </c>
      <c r="AN350" s="73" t="s">
        <v>786</v>
      </c>
      <c r="AO350" s="73" t="s">
        <v>674</v>
      </c>
    </row>
    <row r="351" spans="1:41" x14ac:dyDescent="0.25">
      <c r="A351" t="s">
        <v>1111</v>
      </c>
      <c r="B351" t="s">
        <v>483</v>
      </c>
      <c r="C351" t="s">
        <v>1112</v>
      </c>
      <c r="D351" t="s">
        <v>90</v>
      </c>
      <c r="E351" t="s">
        <v>117</v>
      </c>
      <c r="F351" s="51" t="str">
        <f>IFERROR(VLOOKUP(D351,'Tabelas auxiliares'!$A$3:$B$61,2,FALSE),"")</f>
        <v>SUGEPE-FOLHA - PASEP + AUX. MORADIA</v>
      </c>
      <c r="G351" s="51" t="str">
        <f>IFERROR(VLOOKUP($B351,'Tabelas auxiliares'!$A$65:$C$102,2,FALSE),"")</f>
        <v>Folha de pagamento - Ativos, Previdência, PASEP</v>
      </c>
      <c r="H351" s="51" t="str">
        <f>IFERROR(VLOOKUP($B351,'Tabelas auxiliares'!$A$65:$C$102,3,FALSE),"")</f>
        <v>FOLHA DE PAGAMENTO / CONTRIBUICAO PARA O PSS / SUBSTITUICOES / INSS PATRONAL / PASEP</v>
      </c>
      <c r="I351" t="s">
        <v>2239</v>
      </c>
      <c r="J351" t="s">
        <v>2240</v>
      </c>
      <c r="K351" t="s">
        <v>2244</v>
      </c>
      <c r="L351" t="s">
        <v>935</v>
      </c>
      <c r="M351" t="s">
        <v>176</v>
      </c>
      <c r="N351" t="s">
        <v>135</v>
      </c>
      <c r="O351" t="s">
        <v>178</v>
      </c>
      <c r="P351" t="s">
        <v>208</v>
      </c>
      <c r="Q351" t="s">
        <v>179</v>
      </c>
      <c r="R351" t="s">
        <v>176</v>
      </c>
      <c r="S351" t="s">
        <v>120</v>
      </c>
      <c r="T351" t="s">
        <v>173</v>
      </c>
      <c r="U351" t="s">
        <v>144</v>
      </c>
      <c r="V351" t="s">
        <v>752</v>
      </c>
      <c r="W351" t="s">
        <v>651</v>
      </c>
      <c r="X351" s="51" t="str">
        <f t="shared" si="10"/>
        <v>3</v>
      </c>
      <c r="Y351" s="51" t="str">
        <f>IF(T351="","",IF(AND(T351&lt;&gt;'Tabelas auxiliares'!$B$236,T351&lt;&gt;'Tabelas auxiliares'!$B$237,T351&lt;&gt;'Tabelas auxiliares'!$C$236,T351&lt;&gt;'Tabelas auxiliares'!$C$237,T351&lt;&gt;'Tabelas auxiliares'!$D$236),"FOLHA DE PESSOAL",IF(X351='Tabelas auxiliares'!$A$237,"CUSTEIO",IF(X351='Tabelas auxiliares'!$A$236,"INVESTIMENTO","ERRO - VERIFICAR"))))</f>
        <v>FOLHA DE PESSOAL</v>
      </c>
      <c r="Z351" s="64">
        <f t="shared" si="11"/>
        <v>29027.83</v>
      </c>
      <c r="AC351" s="44">
        <v>29027.83</v>
      </c>
      <c r="AD351" s="73" t="s">
        <v>1017</v>
      </c>
      <c r="AE351" s="73" t="s">
        <v>1025</v>
      </c>
      <c r="AF351" s="73" t="s">
        <v>177</v>
      </c>
      <c r="AG351" s="73" t="s">
        <v>178</v>
      </c>
      <c r="AH351" s="73" t="s">
        <v>288</v>
      </c>
      <c r="AI351" s="73" t="s">
        <v>179</v>
      </c>
      <c r="AJ351" s="73" t="s">
        <v>176</v>
      </c>
      <c r="AK351" s="73" t="s">
        <v>120</v>
      </c>
      <c r="AL351" s="73" t="s">
        <v>174</v>
      </c>
      <c r="AM351" s="73" t="s">
        <v>119</v>
      </c>
      <c r="AN351" s="73" t="s">
        <v>786</v>
      </c>
      <c r="AO351" s="73" t="s">
        <v>674</v>
      </c>
    </row>
    <row r="352" spans="1:41" x14ac:dyDescent="0.25">
      <c r="A352" t="s">
        <v>1111</v>
      </c>
      <c r="B352" t="s">
        <v>483</v>
      </c>
      <c r="C352" t="s">
        <v>1112</v>
      </c>
      <c r="D352" t="s">
        <v>90</v>
      </c>
      <c r="E352" t="s">
        <v>117</v>
      </c>
      <c r="F352" s="51" t="str">
        <f>IFERROR(VLOOKUP(D352,'Tabelas auxiliares'!$A$3:$B$61,2,FALSE),"")</f>
        <v>SUGEPE-FOLHA - PASEP + AUX. MORADIA</v>
      </c>
      <c r="G352" s="51" t="str">
        <f>IFERROR(VLOOKUP($B352,'Tabelas auxiliares'!$A$65:$C$102,2,FALSE),"")</f>
        <v>Folha de pagamento - Ativos, Previdência, PASEP</v>
      </c>
      <c r="H352" s="51" t="str">
        <f>IFERROR(VLOOKUP($B352,'Tabelas auxiliares'!$A$65:$C$102,3,FALSE),"")</f>
        <v>FOLHA DE PAGAMENTO / CONTRIBUICAO PARA O PSS / SUBSTITUICOES / INSS PATRONAL / PASEP</v>
      </c>
      <c r="I352" t="s">
        <v>2239</v>
      </c>
      <c r="J352" t="s">
        <v>2240</v>
      </c>
      <c r="K352" t="s">
        <v>2244</v>
      </c>
      <c r="L352" t="s">
        <v>935</v>
      </c>
      <c r="M352" t="s">
        <v>176</v>
      </c>
      <c r="N352" t="s">
        <v>135</v>
      </c>
      <c r="O352" t="s">
        <v>178</v>
      </c>
      <c r="P352" t="s">
        <v>208</v>
      </c>
      <c r="Q352" t="s">
        <v>179</v>
      </c>
      <c r="R352" t="s">
        <v>176</v>
      </c>
      <c r="S352" t="s">
        <v>120</v>
      </c>
      <c r="T352" t="s">
        <v>173</v>
      </c>
      <c r="U352" t="s">
        <v>144</v>
      </c>
      <c r="V352" t="s">
        <v>753</v>
      </c>
      <c r="W352" t="s">
        <v>652</v>
      </c>
      <c r="X352" s="51" t="str">
        <f t="shared" si="10"/>
        <v>3</v>
      </c>
      <c r="Y352" s="51" t="str">
        <f>IF(T352="","",IF(AND(T352&lt;&gt;'Tabelas auxiliares'!$B$236,T352&lt;&gt;'Tabelas auxiliares'!$B$237,T352&lt;&gt;'Tabelas auxiliares'!$C$236,T352&lt;&gt;'Tabelas auxiliares'!$C$237,T352&lt;&gt;'Tabelas auxiliares'!$D$236),"FOLHA DE PESSOAL",IF(X352='Tabelas auxiliares'!$A$237,"CUSTEIO",IF(X352='Tabelas auxiliares'!$A$236,"INVESTIMENTO","ERRO - VERIFICAR"))))</f>
        <v>FOLHA DE PESSOAL</v>
      </c>
      <c r="Z352" s="64">
        <f t="shared" si="11"/>
        <v>8278.2200000000012</v>
      </c>
      <c r="AA352" s="44">
        <v>2477.92</v>
      </c>
      <c r="AC352" s="44">
        <v>5800.3</v>
      </c>
      <c r="AD352" s="73" t="s">
        <v>1017</v>
      </c>
      <c r="AE352" s="73" t="s">
        <v>358</v>
      </c>
      <c r="AF352" s="73" t="s">
        <v>177</v>
      </c>
      <c r="AG352" s="73" t="s">
        <v>178</v>
      </c>
      <c r="AH352" s="73" t="s">
        <v>288</v>
      </c>
      <c r="AI352" s="73" t="s">
        <v>179</v>
      </c>
      <c r="AJ352" s="73" t="s">
        <v>176</v>
      </c>
      <c r="AK352" s="73" t="s">
        <v>120</v>
      </c>
      <c r="AL352" s="73" t="s">
        <v>174</v>
      </c>
      <c r="AM352" s="73" t="s">
        <v>119</v>
      </c>
      <c r="AN352" s="73" t="s">
        <v>786</v>
      </c>
      <c r="AO352" s="73" t="s">
        <v>674</v>
      </c>
    </row>
    <row r="353" spans="1:41" x14ac:dyDescent="0.25">
      <c r="A353" t="s">
        <v>1111</v>
      </c>
      <c r="B353" t="s">
        <v>483</v>
      </c>
      <c r="C353" t="s">
        <v>1112</v>
      </c>
      <c r="D353" t="s">
        <v>90</v>
      </c>
      <c r="E353" t="s">
        <v>117</v>
      </c>
      <c r="F353" s="51" t="str">
        <f>IFERROR(VLOOKUP(D353,'Tabelas auxiliares'!$A$3:$B$61,2,FALSE),"")</f>
        <v>SUGEPE-FOLHA - PASEP + AUX. MORADIA</v>
      </c>
      <c r="G353" s="51" t="str">
        <f>IFERROR(VLOOKUP($B353,'Tabelas auxiliares'!$A$65:$C$102,2,FALSE),"")</f>
        <v>Folha de pagamento - Ativos, Previdência, PASEP</v>
      </c>
      <c r="H353" s="51" t="str">
        <f>IFERROR(VLOOKUP($B353,'Tabelas auxiliares'!$A$65:$C$102,3,FALSE),"")</f>
        <v>FOLHA DE PAGAMENTO / CONTRIBUICAO PARA O PSS / SUBSTITUICOES / INSS PATRONAL / PASEP</v>
      </c>
      <c r="I353" t="s">
        <v>2239</v>
      </c>
      <c r="J353" t="s">
        <v>2240</v>
      </c>
      <c r="K353" t="s">
        <v>2244</v>
      </c>
      <c r="L353" t="s">
        <v>935</v>
      </c>
      <c r="M353" t="s">
        <v>176</v>
      </c>
      <c r="N353" t="s">
        <v>135</v>
      </c>
      <c r="O353" t="s">
        <v>178</v>
      </c>
      <c r="P353" t="s">
        <v>208</v>
      </c>
      <c r="Q353" t="s">
        <v>179</v>
      </c>
      <c r="R353" t="s">
        <v>176</v>
      </c>
      <c r="S353" t="s">
        <v>120</v>
      </c>
      <c r="T353" t="s">
        <v>173</v>
      </c>
      <c r="U353" t="s">
        <v>144</v>
      </c>
      <c r="V353" t="s">
        <v>754</v>
      </c>
      <c r="W353" t="s">
        <v>653</v>
      </c>
      <c r="X353" s="51" t="str">
        <f t="shared" si="10"/>
        <v>3</v>
      </c>
      <c r="Y353" s="51" t="str">
        <f>IF(T353="","",IF(AND(T353&lt;&gt;'Tabelas auxiliares'!$B$236,T353&lt;&gt;'Tabelas auxiliares'!$B$237,T353&lt;&gt;'Tabelas auxiliares'!$C$236,T353&lt;&gt;'Tabelas auxiliares'!$C$237,T353&lt;&gt;'Tabelas auxiliares'!$D$236),"FOLHA DE PESSOAL",IF(X353='Tabelas auxiliares'!$A$237,"CUSTEIO",IF(X353='Tabelas auxiliares'!$A$236,"INVESTIMENTO","ERRO - VERIFICAR"))))</f>
        <v>FOLHA DE PESSOAL</v>
      </c>
      <c r="Z353" s="64">
        <f t="shared" si="11"/>
        <v>7063350.4299999997</v>
      </c>
      <c r="AA353" s="44">
        <v>4990.75</v>
      </c>
      <c r="AC353" s="44">
        <v>7058359.6799999997</v>
      </c>
      <c r="AD353" s="73" t="s">
        <v>1017</v>
      </c>
      <c r="AE353" s="73" t="s">
        <v>352</v>
      </c>
      <c r="AF353" s="73" t="s">
        <v>177</v>
      </c>
      <c r="AG353" s="73" t="s">
        <v>178</v>
      </c>
      <c r="AH353" s="73" t="s">
        <v>288</v>
      </c>
      <c r="AI353" s="73" t="s">
        <v>179</v>
      </c>
      <c r="AJ353" s="73" t="s">
        <v>176</v>
      </c>
      <c r="AK353" s="73" t="s">
        <v>120</v>
      </c>
      <c r="AL353" s="73" t="s">
        <v>174</v>
      </c>
      <c r="AM353" s="73" t="s">
        <v>119</v>
      </c>
      <c r="AN353" s="73" t="s">
        <v>1022</v>
      </c>
      <c r="AO353" s="73" t="s">
        <v>1023</v>
      </c>
    </row>
    <row r="354" spans="1:41" x14ac:dyDescent="0.25">
      <c r="A354" t="s">
        <v>1111</v>
      </c>
      <c r="B354" t="s">
        <v>483</v>
      </c>
      <c r="C354" t="s">
        <v>1112</v>
      </c>
      <c r="D354" t="s">
        <v>90</v>
      </c>
      <c r="E354" t="s">
        <v>117</v>
      </c>
      <c r="F354" s="51" t="str">
        <f>IFERROR(VLOOKUP(D354,'Tabelas auxiliares'!$A$3:$B$61,2,FALSE),"")</f>
        <v>SUGEPE-FOLHA - PASEP + AUX. MORADIA</v>
      </c>
      <c r="G354" s="51" t="str">
        <f>IFERROR(VLOOKUP($B354,'Tabelas auxiliares'!$A$65:$C$102,2,FALSE),"")</f>
        <v>Folha de pagamento - Ativos, Previdência, PASEP</v>
      </c>
      <c r="H354" s="51" t="str">
        <f>IFERROR(VLOOKUP($B354,'Tabelas auxiliares'!$A$65:$C$102,3,FALSE),"")</f>
        <v>FOLHA DE PAGAMENTO / CONTRIBUICAO PARA O PSS / SUBSTITUICOES / INSS PATRONAL / PASEP</v>
      </c>
      <c r="I354" t="s">
        <v>2239</v>
      </c>
      <c r="J354" t="s">
        <v>2240</v>
      </c>
      <c r="K354" t="s">
        <v>2244</v>
      </c>
      <c r="L354" t="s">
        <v>935</v>
      </c>
      <c r="M354" t="s">
        <v>176</v>
      </c>
      <c r="N354" t="s">
        <v>135</v>
      </c>
      <c r="O354" t="s">
        <v>178</v>
      </c>
      <c r="P354" t="s">
        <v>208</v>
      </c>
      <c r="Q354" t="s">
        <v>179</v>
      </c>
      <c r="R354" t="s">
        <v>176</v>
      </c>
      <c r="S354" t="s">
        <v>120</v>
      </c>
      <c r="T354" t="s">
        <v>173</v>
      </c>
      <c r="U354" t="s">
        <v>144</v>
      </c>
      <c r="V354" t="s">
        <v>755</v>
      </c>
      <c r="W354" t="s">
        <v>654</v>
      </c>
      <c r="X354" s="51" t="str">
        <f t="shared" si="10"/>
        <v>3</v>
      </c>
      <c r="Y354" s="51" t="str">
        <f>IF(T354="","",IF(AND(T354&lt;&gt;'Tabelas auxiliares'!$B$236,T354&lt;&gt;'Tabelas auxiliares'!$B$237,T354&lt;&gt;'Tabelas auxiliares'!$C$236,T354&lt;&gt;'Tabelas auxiliares'!$C$237,T354&lt;&gt;'Tabelas auxiliares'!$D$236),"FOLHA DE PESSOAL",IF(X354='Tabelas auxiliares'!$A$237,"CUSTEIO",IF(X354='Tabelas auxiliares'!$A$236,"INVESTIMENTO","ERRO - VERIFICAR"))))</f>
        <v>FOLHA DE PESSOAL</v>
      </c>
      <c r="Z354" s="64">
        <f t="shared" si="11"/>
        <v>106590.66</v>
      </c>
      <c r="AA354" s="44">
        <v>32.520000000000003</v>
      </c>
      <c r="AC354" s="44">
        <v>106558.14</v>
      </c>
      <c r="AD354" s="73" t="s">
        <v>1017</v>
      </c>
      <c r="AE354" s="73" t="s">
        <v>1026</v>
      </c>
      <c r="AF354" s="73" t="s">
        <v>177</v>
      </c>
      <c r="AG354" s="73" t="s">
        <v>178</v>
      </c>
      <c r="AH354" s="73" t="s">
        <v>288</v>
      </c>
      <c r="AI354" s="73" t="s">
        <v>179</v>
      </c>
      <c r="AJ354" s="73" t="s">
        <v>176</v>
      </c>
      <c r="AK354" s="73" t="s">
        <v>120</v>
      </c>
      <c r="AL354" s="73" t="s">
        <v>174</v>
      </c>
      <c r="AM354" s="73" t="s">
        <v>119</v>
      </c>
      <c r="AN354" s="73" t="s">
        <v>786</v>
      </c>
      <c r="AO354" s="73" t="s">
        <v>674</v>
      </c>
    </row>
    <row r="355" spans="1:41" x14ac:dyDescent="0.25">
      <c r="A355" t="s">
        <v>1111</v>
      </c>
      <c r="B355" t="s">
        <v>483</v>
      </c>
      <c r="C355" t="s">
        <v>1112</v>
      </c>
      <c r="D355" t="s">
        <v>90</v>
      </c>
      <c r="E355" t="s">
        <v>117</v>
      </c>
      <c r="F355" s="51" t="str">
        <f>IFERROR(VLOOKUP(D355,'Tabelas auxiliares'!$A$3:$B$61,2,FALSE),"")</f>
        <v>SUGEPE-FOLHA - PASEP + AUX. MORADIA</v>
      </c>
      <c r="G355" s="51" t="str">
        <f>IFERROR(VLOOKUP($B355,'Tabelas auxiliares'!$A$65:$C$102,2,FALSE),"")</f>
        <v>Folha de pagamento - Ativos, Previdência, PASEP</v>
      </c>
      <c r="H355" s="51" t="str">
        <f>IFERROR(VLOOKUP($B355,'Tabelas auxiliares'!$A$65:$C$102,3,FALSE),"")</f>
        <v>FOLHA DE PAGAMENTO / CONTRIBUICAO PARA O PSS / SUBSTITUICOES / INSS PATRONAL / PASEP</v>
      </c>
      <c r="I355" t="s">
        <v>2239</v>
      </c>
      <c r="J355" t="s">
        <v>2240</v>
      </c>
      <c r="K355" t="s">
        <v>2244</v>
      </c>
      <c r="L355" t="s">
        <v>935</v>
      </c>
      <c r="M355" t="s">
        <v>176</v>
      </c>
      <c r="N355" t="s">
        <v>135</v>
      </c>
      <c r="O355" t="s">
        <v>178</v>
      </c>
      <c r="P355" t="s">
        <v>208</v>
      </c>
      <c r="Q355" t="s">
        <v>179</v>
      </c>
      <c r="R355" t="s">
        <v>176</v>
      </c>
      <c r="S355" t="s">
        <v>120</v>
      </c>
      <c r="T355" t="s">
        <v>173</v>
      </c>
      <c r="U355" t="s">
        <v>144</v>
      </c>
      <c r="V355" t="s">
        <v>756</v>
      </c>
      <c r="W355" t="s">
        <v>927</v>
      </c>
      <c r="X355" s="51" t="str">
        <f t="shared" si="10"/>
        <v>3</v>
      </c>
      <c r="Y355" s="51" t="str">
        <f>IF(T355="","",IF(AND(T355&lt;&gt;'Tabelas auxiliares'!$B$236,T355&lt;&gt;'Tabelas auxiliares'!$B$237,T355&lt;&gt;'Tabelas auxiliares'!$C$236,T355&lt;&gt;'Tabelas auxiliares'!$C$237,T355&lt;&gt;'Tabelas auxiliares'!$D$236),"FOLHA DE PESSOAL",IF(X355='Tabelas auxiliares'!$A$237,"CUSTEIO",IF(X355='Tabelas auxiliares'!$A$236,"INVESTIMENTO","ERRO - VERIFICAR"))))</f>
        <v>FOLHA DE PESSOAL</v>
      </c>
      <c r="Z355" s="64">
        <f t="shared" si="11"/>
        <v>200482.13</v>
      </c>
      <c r="AA355" s="44">
        <v>12.43</v>
      </c>
      <c r="AC355" s="44">
        <v>200469.7</v>
      </c>
      <c r="AD355" s="73" t="s">
        <v>1017</v>
      </c>
      <c r="AE355" s="73" t="s">
        <v>357</v>
      </c>
      <c r="AF355" s="73" t="s">
        <v>177</v>
      </c>
      <c r="AG355" s="73" t="s">
        <v>178</v>
      </c>
      <c r="AH355" s="73" t="s">
        <v>288</v>
      </c>
      <c r="AI355" s="73" t="s">
        <v>179</v>
      </c>
      <c r="AJ355" s="73" t="s">
        <v>176</v>
      </c>
      <c r="AK355" s="73" t="s">
        <v>120</v>
      </c>
      <c r="AL355" s="73" t="s">
        <v>174</v>
      </c>
      <c r="AM355" s="73" t="s">
        <v>119</v>
      </c>
      <c r="AN355" s="73" t="s">
        <v>786</v>
      </c>
      <c r="AO355" s="73" t="s">
        <v>674</v>
      </c>
    </row>
    <row r="356" spans="1:41" x14ac:dyDescent="0.25">
      <c r="A356" t="s">
        <v>1111</v>
      </c>
      <c r="B356" t="s">
        <v>483</v>
      </c>
      <c r="C356" t="s">
        <v>1112</v>
      </c>
      <c r="D356" t="s">
        <v>90</v>
      </c>
      <c r="E356" t="s">
        <v>117</v>
      </c>
      <c r="F356" s="51" t="str">
        <f>IFERROR(VLOOKUP(D356,'Tabelas auxiliares'!$A$3:$B$61,2,FALSE),"")</f>
        <v>SUGEPE-FOLHA - PASEP + AUX. MORADIA</v>
      </c>
      <c r="G356" s="51" t="str">
        <f>IFERROR(VLOOKUP($B356,'Tabelas auxiliares'!$A$65:$C$102,2,FALSE),"")</f>
        <v>Folha de pagamento - Ativos, Previdência, PASEP</v>
      </c>
      <c r="H356" s="51" t="str">
        <f>IFERROR(VLOOKUP($B356,'Tabelas auxiliares'!$A$65:$C$102,3,FALSE),"")</f>
        <v>FOLHA DE PAGAMENTO / CONTRIBUICAO PARA O PSS / SUBSTITUICOES / INSS PATRONAL / PASEP</v>
      </c>
      <c r="I356" t="s">
        <v>2239</v>
      </c>
      <c r="J356" t="s">
        <v>2240</v>
      </c>
      <c r="K356" t="s">
        <v>2244</v>
      </c>
      <c r="L356" t="s">
        <v>935</v>
      </c>
      <c r="M356" t="s">
        <v>176</v>
      </c>
      <c r="N356" t="s">
        <v>135</v>
      </c>
      <c r="O356" t="s">
        <v>178</v>
      </c>
      <c r="P356" t="s">
        <v>208</v>
      </c>
      <c r="Q356" t="s">
        <v>179</v>
      </c>
      <c r="R356" t="s">
        <v>176</v>
      </c>
      <c r="S356" t="s">
        <v>120</v>
      </c>
      <c r="T356" t="s">
        <v>173</v>
      </c>
      <c r="U356" t="s">
        <v>144</v>
      </c>
      <c r="V356" t="s">
        <v>757</v>
      </c>
      <c r="W356" t="s">
        <v>655</v>
      </c>
      <c r="X356" s="51" t="str">
        <f t="shared" si="10"/>
        <v>3</v>
      </c>
      <c r="Y356" s="51" t="str">
        <f>IF(T356="","",IF(AND(T356&lt;&gt;'Tabelas auxiliares'!$B$236,T356&lt;&gt;'Tabelas auxiliares'!$B$237,T356&lt;&gt;'Tabelas auxiliares'!$C$236,T356&lt;&gt;'Tabelas auxiliares'!$C$237,T356&lt;&gt;'Tabelas auxiliares'!$D$236),"FOLHA DE PESSOAL",IF(X356='Tabelas auxiliares'!$A$237,"CUSTEIO",IF(X356='Tabelas auxiliares'!$A$236,"INVESTIMENTO","ERRO - VERIFICAR"))))</f>
        <v>FOLHA DE PESSOAL</v>
      </c>
      <c r="Z356" s="64">
        <f t="shared" si="11"/>
        <v>5017.25</v>
      </c>
      <c r="AC356" s="44">
        <v>5017.25</v>
      </c>
      <c r="AD356" s="73" t="s">
        <v>1017</v>
      </c>
      <c r="AE356" s="73" t="s">
        <v>359</v>
      </c>
      <c r="AF356" s="73" t="s">
        <v>177</v>
      </c>
      <c r="AG356" s="73" t="s">
        <v>178</v>
      </c>
      <c r="AH356" s="73" t="s">
        <v>288</v>
      </c>
      <c r="AI356" s="73" t="s">
        <v>179</v>
      </c>
      <c r="AJ356" s="73" t="s">
        <v>176</v>
      </c>
      <c r="AK356" s="73" t="s">
        <v>120</v>
      </c>
      <c r="AL356" s="73" t="s">
        <v>174</v>
      </c>
      <c r="AM356" s="73" t="s">
        <v>119</v>
      </c>
      <c r="AN356" s="73" t="s">
        <v>786</v>
      </c>
      <c r="AO356" s="73" t="s">
        <v>674</v>
      </c>
    </row>
    <row r="357" spans="1:41" x14ac:dyDescent="0.25">
      <c r="A357" t="s">
        <v>1111</v>
      </c>
      <c r="B357" t="s">
        <v>483</v>
      </c>
      <c r="C357" t="s">
        <v>1112</v>
      </c>
      <c r="D357" t="s">
        <v>90</v>
      </c>
      <c r="E357" t="s">
        <v>117</v>
      </c>
      <c r="F357" s="51" t="str">
        <f>IFERROR(VLOOKUP(D357,'Tabelas auxiliares'!$A$3:$B$61,2,FALSE),"")</f>
        <v>SUGEPE-FOLHA - PASEP + AUX. MORADIA</v>
      </c>
      <c r="G357" s="51" t="str">
        <f>IFERROR(VLOOKUP($B357,'Tabelas auxiliares'!$A$65:$C$102,2,FALSE),"")</f>
        <v>Folha de pagamento - Ativos, Previdência, PASEP</v>
      </c>
      <c r="H357" s="51" t="str">
        <f>IFERROR(VLOOKUP($B357,'Tabelas auxiliares'!$A$65:$C$102,3,FALSE),"")</f>
        <v>FOLHA DE PAGAMENTO / CONTRIBUICAO PARA O PSS / SUBSTITUICOES / INSS PATRONAL / PASEP</v>
      </c>
      <c r="I357" t="s">
        <v>2239</v>
      </c>
      <c r="J357" t="s">
        <v>2240</v>
      </c>
      <c r="K357" t="s">
        <v>2244</v>
      </c>
      <c r="L357" t="s">
        <v>935</v>
      </c>
      <c r="M357" t="s">
        <v>176</v>
      </c>
      <c r="N357" t="s">
        <v>135</v>
      </c>
      <c r="O357" t="s">
        <v>178</v>
      </c>
      <c r="P357" t="s">
        <v>208</v>
      </c>
      <c r="Q357" t="s">
        <v>179</v>
      </c>
      <c r="R357" t="s">
        <v>176</v>
      </c>
      <c r="S357" t="s">
        <v>120</v>
      </c>
      <c r="T357" t="s">
        <v>173</v>
      </c>
      <c r="U357" t="s">
        <v>144</v>
      </c>
      <c r="V357" t="s">
        <v>758</v>
      </c>
      <c r="W357" t="s">
        <v>656</v>
      </c>
      <c r="X357" s="51" t="str">
        <f t="shared" si="10"/>
        <v>3</v>
      </c>
      <c r="Y357" s="51" t="str">
        <f>IF(T357="","",IF(AND(T357&lt;&gt;'Tabelas auxiliares'!$B$236,T357&lt;&gt;'Tabelas auxiliares'!$B$237,T357&lt;&gt;'Tabelas auxiliares'!$C$236,T357&lt;&gt;'Tabelas auxiliares'!$C$237,T357&lt;&gt;'Tabelas auxiliares'!$D$236),"FOLHA DE PESSOAL",IF(X357='Tabelas auxiliares'!$A$237,"CUSTEIO",IF(X357='Tabelas auxiliares'!$A$236,"INVESTIMENTO","ERRO - VERIFICAR"))))</f>
        <v>FOLHA DE PESSOAL</v>
      </c>
      <c r="Z357" s="64">
        <f t="shared" si="11"/>
        <v>88227.61</v>
      </c>
      <c r="AA357" s="44">
        <v>2704.65</v>
      </c>
      <c r="AC357" s="44">
        <v>85522.96</v>
      </c>
      <c r="AD357" s="73" t="s">
        <v>1017</v>
      </c>
      <c r="AE357" s="73" t="s">
        <v>1020</v>
      </c>
      <c r="AF357" s="73" t="s">
        <v>177</v>
      </c>
      <c r="AG357" s="73" t="s">
        <v>178</v>
      </c>
      <c r="AH357" s="73" t="s">
        <v>288</v>
      </c>
      <c r="AI357" s="73" t="s">
        <v>179</v>
      </c>
      <c r="AJ357" s="73" t="s">
        <v>176</v>
      </c>
      <c r="AK357" s="73" t="s">
        <v>120</v>
      </c>
      <c r="AL357" s="73" t="s">
        <v>174</v>
      </c>
      <c r="AM357" s="73" t="s">
        <v>119</v>
      </c>
      <c r="AN357" s="73" t="s">
        <v>786</v>
      </c>
      <c r="AO357" s="73" t="s">
        <v>674</v>
      </c>
    </row>
    <row r="358" spans="1:41" x14ac:dyDescent="0.25">
      <c r="A358" t="s">
        <v>1111</v>
      </c>
      <c r="B358" t="s">
        <v>483</v>
      </c>
      <c r="C358" t="s">
        <v>1112</v>
      </c>
      <c r="D358" t="s">
        <v>90</v>
      </c>
      <c r="E358" t="s">
        <v>117</v>
      </c>
      <c r="F358" s="51" t="str">
        <f>IFERROR(VLOOKUP(D358,'Tabelas auxiliares'!$A$3:$B$61,2,FALSE),"")</f>
        <v>SUGEPE-FOLHA - PASEP + AUX. MORADIA</v>
      </c>
      <c r="G358" s="51" t="str">
        <f>IFERROR(VLOOKUP($B358,'Tabelas auxiliares'!$A$65:$C$102,2,FALSE),"")</f>
        <v>Folha de pagamento - Ativos, Previdência, PASEP</v>
      </c>
      <c r="H358" s="51" t="str">
        <f>IFERROR(VLOOKUP($B358,'Tabelas auxiliares'!$A$65:$C$102,3,FALSE),"")</f>
        <v>FOLHA DE PAGAMENTO / CONTRIBUICAO PARA O PSS / SUBSTITUICOES / INSS PATRONAL / PASEP</v>
      </c>
      <c r="I358" t="s">
        <v>2239</v>
      </c>
      <c r="J358" t="s">
        <v>2240</v>
      </c>
      <c r="K358" t="s">
        <v>2244</v>
      </c>
      <c r="L358" t="s">
        <v>935</v>
      </c>
      <c r="M358" t="s">
        <v>176</v>
      </c>
      <c r="N358" t="s">
        <v>135</v>
      </c>
      <c r="O358" t="s">
        <v>178</v>
      </c>
      <c r="P358" t="s">
        <v>208</v>
      </c>
      <c r="Q358" t="s">
        <v>179</v>
      </c>
      <c r="R358" t="s">
        <v>176</v>
      </c>
      <c r="S358" t="s">
        <v>120</v>
      </c>
      <c r="T358" t="s">
        <v>173</v>
      </c>
      <c r="U358" t="s">
        <v>144</v>
      </c>
      <c r="V358" t="s">
        <v>759</v>
      </c>
      <c r="W358" t="s">
        <v>657</v>
      </c>
      <c r="X358" s="51" t="str">
        <f t="shared" si="10"/>
        <v>3</v>
      </c>
      <c r="Y358" s="51" t="str">
        <f>IF(T358="","",IF(AND(T358&lt;&gt;'Tabelas auxiliares'!$B$236,T358&lt;&gt;'Tabelas auxiliares'!$B$237,T358&lt;&gt;'Tabelas auxiliares'!$C$236,T358&lt;&gt;'Tabelas auxiliares'!$C$237,T358&lt;&gt;'Tabelas auxiliares'!$D$236),"FOLHA DE PESSOAL",IF(X358='Tabelas auxiliares'!$A$237,"CUSTEIO",IF(X358='Tabelas auxiliares'!$A$236,"INVESTIMENTO","ERRO - VERIFICAR"))))</f>
        <v>FOLHA DE PESSOAL</v>
      </c>
      <c r="Z358" s="64">
        <f t="shared" si="11"/>
        <v>117099.06</v>
      </c>
      <c r="AA358" s="44">
        <v>6636.79</v>
      </c>
      <c r="AC358" s="44">
        <v>110462.27</v>
      </c>
      <c r="AD358" s="73" t="s">
        <v>1017</v>
      </c>
      <c r="AE358" s="73" t="s">
        <v>354</v>
      </c>
      <c r="AF358" s="73" t="s">
        <v>177</v>
      </c>
      <c r="AG358" s="73" t="s">
        <v>178</v>
      </c>
      <c r="AH358" s="73" t="s">
        <v>288</v>
      </c>
      <c r="AI358" s="73" t="s">
        <v>179</v>
      </c>
      <c r="AJ358" s="73" t="s">
        <v>176</v>
      </c>
      <c r="AK358" s="73" t="s">
        <v>120</v>
      </c>
      <c r="AL358" s="73" t="s">
        <v>174</v>
      </c>
      <c r="AM358" s="73" t="s">
        <v>119</v>
      </c>
      <c r="AN358" s="73" t="s">
        <v>786</v>
      </c>
      <c r="AO358" s="73" t="s">
        <v>674</v>
      </c>
    </row>
    <row r="359" spans="1:41" x14ac:dyDescent="0.25">
      <c r="A359" t="s">
        <v>1111</v>
      </c>
      <c r="B359" t="s">
        <v>483</v>
      </c>
      <c r="C359" t="s">
        <v>1112</v>
      </c>
      <c r="D359" t="s">
        <v>90</v>
      </c>
      <c r="E359" t="s">
        <v>117</v>
      </c>
      <c r="F359" s="51" t="str">
        <f>IFERROR(VLOOKUP(D359,'Tabelas auxiliares'!$A$3:$B$61,2,FALSE),"")</f>
        <v>SUGEPE-FOLHA - PASEP + AUX. MORADIA</v>
      </c>
      <c r="G359" s="51" t="str">
        <f>IFERROR(VLOOKUP($B359,'Tabelas auxiliares'!$A$65:$C$102,2,FALSE),"")</f>
        <v>Folha de pagamento - Ativos, Previdência, PASEP</v>
      </c>
      <c r="H359" s="51" t="str">
        <f>IFERROR(VLOOKUP($B359,'Tabelas auxiliares'!$A$65:$C$102,3,FALSE),"")</f>
        <v>FOLHA DE PAGAMENTO / CONTRIBUICAO PARA O PSS / SUBSTITUICOES / INSS PATRONAL / PASEP</v>
      </c>
      <c r="I359" t="s">
        <v>2239</v>
      </c>
      <c r="J359" t="s">
        <v>2240</v>
      </c>
      <c r="K359" t="s">
        <v>2244</v>
      </c>
      <c r="L359" t="s">
        <v>935</v>
      </c>
      <c r="M359" t="s">
        <v>176</v>
      </c>
      <c r="N359" t="s">
        <v>135</v>
      </c>
      <c r="O359" t="s">
        <v>178</v>
      </c>
      <c r="P359" t="s">
        <v>208</v>
      </c>
      <c r="Q359" t="s">
        <v>179</v>
      </c>
      <c r="R359" t="s">
        <v>176</v>
      </c>
      <c r="S359" t="s">
        <v>120</v>
      </c>
      <c r="T359" t="s">
        <v>173</v>
      </c>
      <c r="U359" t="s">
        <v>144</v>
      </c>
      <c r="V359" t="s">
        <v>760</v>
      </c>
      <c r="W359" t="s">
        <v>658</v>
      </c>
      <c r="X359" s="51" t="str">
        <f t="shared" si="10"/>
        <v>3</v>
      </c>
      <c r="Y359" s="51" t="str">
        <f>IF(T359="","",IF(AND(T359&lt;&gt;'Tabelas auxiliares'!$B$236,T359&lt;&gt;'Tabelas auxiliares'!$B$237,T359&lt;&gt;'Tabelas auxiliares'!$C$236,T359&lt;&gt;'Tabelas auxiliares'!$C$237,T359&lt;&gt;'Tabelas auxiliares'!$D$236),"FOLHA DE PESSOAL",IF(X359='Tabelas auxiliares'!$A$237,"CUSTEIO",IF(X359='Tabelas auxiliares'!$A$236,"INVESTIMENTO","ERRO - VERIFICAR"))))</f>
        <v>FOLHA DE PESSOAL</v>
      </c>
      <c r="Z359" s="64">
        <f t="shared" si="11"/>
        <v>208079.86</v>
      </c>
      <c r="AA359" s="44">
        <v>34533.269999999997</v>
      </c>
      <c r="AC359" s="44">
        <v>173546.59</v>
      </c>
      <c r="AD359" s="73" t="s">
        <v>1017</v>
      </c>
      <c r="AE359" s="73" t="s">
        <v>355</v>
      </c>
      <c r="AF359" s="73" t="s">
        <v>177</v>
      </c>
      <c r="AG359" s="73" t="s">
        <v>178</v>
      </c>
      <c r="AH359" s="73" t="s">
        <v>288</v>
      </c>
      <c r="AI359" s="73" t="s">
        <v>179</v>
      </c>
      <c r="AJ359" s="73" t="s">
        <v>176</v>
      </c>
      <c r="AK359" s="73" t="s">
        <v>120</v>
      </c>
      <c r="AL359" s="73" t="s">
        <v>174</v>
      </c>
      <c r="AM359" s="73" t="s">
        <v>119</v>
      </c>
      <c r="AN359" s="73" t="s">
        <v>786</v>
      </c>
      <c r="AO359" s="73" t="s">
        <v>674</v>
      </c>
    </row>
    <row r="360" spans="1:41" x14ac:dyDescent="0.25">
      <c r="A360" t="s">
        <v>1111</v>
      </c>
      <c r="B360" t="s">
        <v>483</v>
      </c>
      <c r="C360" t="s">
        <v>1112</v>
      </c>
      <c r="D360" t="s">
        <v>90</v>
      </c>
      <c r="E360" t="s">
        <v>117</v>
      </c>
      <c r="F360" s="51" t="str">
        <f>IFERROR(VLOOKUP(D360,'Tabelas auxiliares'!$A$3:$B$61,2,FALSE),"")</f>
        <v>SUGEPE-FOLHA - PASEP + AUX. MORADIA</v>
      </c>
      <c r="G360" s="51" t="str">
        <f>IFERROR(VLOOKUP($B360,'Tabelas auxiliares'!$A$65:$C$102,2,FALSE),"")</f>
        <v>Folha de pagamento - Ativos, Previdência, PASEP</v>
      </c>
      <c r="H360" s="51" t="str">
        <f>IFERROR(VLOOKUP($B360,'Tabelas auxiliares'!$A$65:$C$102,3,FALSE),"")</f>
        <v>FOLHA DE PAGAMENTO / CONTRIBUICAO PARA O PSS / SUBSTITUICOES / INSS PATRONAL / PASEP</v>
      </c>
      <c r="I360" t="s">
        <v>2239</v>
      </c>
      <c r="J360" t="s">
        <v>2240</v>
      </c>
      <c r="K360" t="s">
        <v>2244</v>
      </c>
      <c r="L360" t="s">
        <v>935</v>
      </c>
      <c r="M360" t="s">
        <v>176</v>
      </c>
      <c r="N360" t="s">
        <v>135</v>
      </c>
      <c r="O360" t="s">
        <v>178</v>
      </c>
      <c r="P360" t="s">
        <v>208</v>
      </c>
      <c r="Q360" t="s">
        <v>179</v>
      </c>
      <c r="R360" t="s">
        <v>176</v>
      </c>
      <c r="S360" t="s">
        <v>120</v>
      </c>
      <c r="T360" t="s">
        <v>173</v>
      </c>
      <c r="U360" t="s">
        <v>144</v>
      </c>
      <c r="V360" t="s">
        <v>761</v>
      </c>
      <c r="W360" t="s">
        <v>659</v>
      </c>
      <c r="X360" s="51" t="str">
        <f t="shared" si="10"/>
        <v>3</v>
      </c>
      <c r="Y360" s="51" t="str">
        <f>IF(T360="","",IF(AND(T360&lt;&gt;'Tabelas auxiliares'!$B$236,T360&lt;&gt;'Tabelas auxiliares'!$B$237,T360&lt;&gt;'Tabelas auxiliares'!$C$236,T360&lt;&gt;'Tabelas auxiliares'!$C$237,T360&lt;&gt;'Tabelas auxiliares'!$D$236),"FOLHA DE PESSOAL",IF(X360='Tabelas auxiliares'!$A$237,"CUSTEIO",IF(X360='Tabelas auxiliares'!$A$236,"INVESTIMENTO","ERRO - VERIFICAR"))))</f>
        <v>FOLHA DE PESSOAL</v>
      </c>
      <c r="Z360" s="64">
        <f t="shared" si="11"/>
        <v>18613.21</v>
      </c>
      <c r="AA360" s="44">
        <v>5291.22</v>
      </c>
      <c r="AC360" s="44">
        <v>13321.99</v>
      </c>
      <c r="AD360" s="73" t="s">
        <v>1017</v>
      </c>
      <c r="AE360" s="73" t="s">
        <v>359</v>
      </c>
      <c r="AF360" s="73" t="s">
        <v>177</v>
      </c>
      <c r="AG360" s="73" t="s">
        <v>178</v>
      </c>
      <c r="AH360" s="73" t="s">
        <v>288</v>
      </c>
      <c r="AI360" s="73" t="s">
        <v>179</v>
      </c>
      <c r="AJ360" s="73" t="s">
        <v>176</v>
      </c>
      <c r="AK360" s="73" t="s">
        <v>180</v>
      </c>
      <c r="AL360" s="73" t="s">
        <v>174</v>
      </c>
      <c r="AM360" s="73" t="s">
        <v>119</v>
      </c>
      <c r="AN360" s="73" t="s">
        <v>786</v>
      </c>
      <c r="AO360" s="73" t="s">
        <v>674</v>
      </c>
    </row>
    <row r="361" spans="1:41" x14ac:dyDescent="0.25">
      <c r="A361" t="s">
        <v>1111</v>
      </c>
      <c r="B361" t="s">
        <v>483</v>
      </c>
      <c r="C361" t="s">
        <v>1112</v>
      </c>
      <c r="D361" t="s">
        <v>90</v>
      </c>
      <c r="E361" t="s">
        <v>117</v>
      </c>
      <c r="F361" s="51" t="str">
        <f>IFERROR(VLOOKUP(D361,'Tabelas auxiliares'!$A$3:$B$61,2,FALSE),"")</f>
        <v>SUGEPE-FOLHA - PASEP + AUX. MORADIA</v>
      </c>
      <c r="G361" s="51" t="str">
        <f>IFERROR(VLOOKUP($B361,'Tabelas auxiliares'!$A$65:$C$102,2,FALSE),"")</f>
        <v>Folha de pagamento - Ativos, Previdência, PASEP</v>
      </c>
      <c r="H361" s="51" t="str">
        <f>IFERROR(VLOOKUP($B361,'Tabelas auxiliares'!$A$65:$C$102,3,FALSE),"")</f>
        <v>FOLHA DE PAGAMENTO / CONTRIBUICAO PARA O PSS / SUBSTITUICOES / INSS PATRONAL / PASEP</v>
      </c>
      <c r="I361" t="s">
        <v>2239</v>
      </c>
      <c r="J361" t="s">
        <v>2240</v>
      </c>
      <c r="K361" t="s">
        <v>2245</v>
      </c>
      <c r="L361" t="s">
        <v>935</v>
      </c>
      <c r="M361" t="s">
        <v>176</v>
      </c>
      <c r="N361" t="s">
        <v>135</v>
      </c>
      <c r="O361" t="s">
        <v>178</v>
      </c>
      <c r="P361" t="s">
        <v>208</v>
      </c>
      <c r="Q361" t="s">
        <v>179</v>
      </c>
      <c r="R361" t="s">
        <v>176</v>
      </c>
      <c r="S361" t="s">
        <v>120</v>
      </c>
      <c r="T361" t="s">
        <v>173</v>
      </c>
      <c r="U361" t="s">
        <v>144</v>
      </c>
      <c r="V361" t="s">
        <v>762</v>
      </c>
      <c r="W361" t="s">
        <v>928</v>
      </c>
      <c r="X361" s="51" t="str">
        <f t="shared" si="10"/>
        <v>3</v>
      </c>
      <c r="Y361" s="51" t="str">
        <f>IF(T361="","",IF(AND(T361&lt;&gt;'Tabelas auxiliares'!$B$236,T361&lt;&gt;'Tabelas auxiliares'!$B$237,T361&lt;&gt;'Tabelas auxiliares'!$C$236,T361&lt;&gt;'Tabelas auxiliares'!$C$237,T361&lt;&gt;'Tabelas auxiliares'!$D$236),"FOLHA DE PESSOAL",IF(X361='Tabelas auxiliares'!$A$237,"CUSTEIO",IF(X361='Tabelas auxiliares'!$A$236,"INVESTIMENTO","ERRO - VERIFICAR"))))</f>
        <v>FOLHA DE PESSOAL</v>
      </c>
      <c r="Z361" s="64">
        <f t="shared" si="11"/>
        <v>23174.47</v>
      </c>
      <c r="AC361" s="44">
        <v>23174.47</v>
      </c>
      <c r="AD361" s="73" t="s">
        <v>1017</v>
      </c>
      <c r="AE361" s="73" t="s">
        <v>359</v>
      </c>
      <c r="AF361" s="73" t="s">
        <v>177</v>
      </c>
      <c r="AG361" s="73" t="s">
        <v>178</v>
      </c>
      <c r="AH361" s="73" t="s">
        <v>288</v>
      </c>
      <c r="AI361" s="73" t="s">
        <v>179</v>
      </c>
      <c r="AJ361" s="73" t="s">
        <v>176</v>
      </c>
      <c r="AK361" s="73" t="s">
        <v>180</v>
      </c>
      <c r="AL361" s="73" t="s">
        <v>174</v>
      </c>
      <c r="AM361" s="73" t="s">
        <v>119</v>
      </c>
      <c r="AN361" s="73" t="s">
        <v>786</v>
      </c>
      <c r="AO361" s="73" t="s">
        <v>674</v>
      </c>
    </row>
    <row r="362" spans="1:41" x14ac:dyDescent="0.25">
      <c r="A362" t="s">
        <v>1111</v>
      </c>
      <c r="B362" t="s">
        <v>483</v>
      </c>
      <c r="C362" t="s">
        <v>1112</v>
      </c>
      <c r="D362" t="s">
        <v>90</v>
      </c>
      <c r="E362" t="s">
        <v>117</v>
      </c>
      <c r="F362" s="51" t="str">
        <f>IFERROR(VLOOKUP(D362,'Tabelas auxiliares'!$A$3:$B$61,2,FALSE),"")</f>
        <v>SUGEPE-FOLHA - PASEP + AUX. MORADIA</v>
      </c>
      <c r="G362" s="51" t="str">
        <f>IFERROR(VLOOKUP($B362,'Tabelas auxiliares'!$A$65:$C$102,2,FALSE),"")</f>
        <v>Folha de pagamento - Ativos, Previdência, PASEP</v>
      </c>
      <c r="H362" s="51" t="str">
        <f>IFERROR(VLOOKUP($B362,'Tabelas auxiliares'!$A$65:$C$102,3,FALSE),"")</f>
        <v>FOLHA DE PAGAMENTO / CONTRIBUICAO PARA O PSS / SUBSTITUICOES / INSS PATRONAL / PASEP</v>
      </c>
      <c r="I362" t="s">
        <v>2239</v>
      </c>
      <c r="J362" t="s">
        <v>2240</v>
      </c>
      <c r="K362" t="s">
        <v>2246</v>
      </c>
      <c r="L362" t="s">
        <v>935</v>
      </c>
      <c r="M362" t="s">
        <v>176</v>
      </c>
      <c r="N362" t="s">
        <v>135</v>
      </c>
      <c r="O362" t="s">
        <v>178</v>
      </c>
      <c r="P362" t="s">
        <v>208</v>
      </c>
      <c r="Q362" t="s">
        <v>179</v>
      </c>
      <c r="R362" t="s">
        <v>176</v>
      </c>
      <c r="S362" t="s">
        <v>120</v>
      </c>
      <c r="T362" t="s">
        <v>173</v>
      </c>
      <c r="U362" t="s">
        <v>144</v>
      </c>
      <c r="V362" t="s">
        <v>763</v>
      </c>
      <c r="W362" t="s">
        <v>660</v>
      </c>
      <c r="X362" s="51" t="str">
        <f t="shared" si="10"/>
        <v>3</v>
      </c>
      <c r="Y362" s="51" t="str">
        <f>IF(T362="","",IF(AND(T362&lt;&gt;'Tabelas auxiliares'!$B$236,T362&lt;&gt;'Tabelas auxiliares'!$B$237,T362&lt;&gt;'Tabelas auxiliares'!$C$236,T362&lt;&gt;'Tabelas auxiliares'!$C$237,T362&lt;&gt;'Tabelas auxiliares'!$D$236),"FOLHA DE PESSOAL",IF(X362='Tabelas auxiliares'!$A$237,"CUSTEIO",IF(X362='Tabelas auxiliares'!$A$236,"INVESTIMENTO","ERRO - VERIFICAR"))))</f>
        <v>FOLHA DE PESSOAL</v>
      </c>
      <c r="Z362" s="64">
        <f t="shared" si="11"/>
        <v>13815.060000000001</v>
      </c>
      <c r="AA362" s="44">
        <v>134.69</v>
      </c>
      <c r="AC362" s="44">
        <v>13680.37</v>
      </c>
      <c r="AD362" s="73" t="s">
        <v>1017</v>
      </c>
      <c r="AE362" s="73" t="s">
        <v>1020</v>
      </c>
      <c r="AF362" s="73" t="s">
        <v>177</v>
      </c>
      <c r="AG362" s="73" t="s">
        <v>178</v>
      </c>
      <c r="AH362" s="73" t="s">
        <v>288</v>
      </c>
      <c r="AI362" s="73" t="s">
        <v>179</v>
      </c>
      <c r="AJ362" s="73" t="s">
        <v>176</v>
      </c>
      <c r="AK362" s="73" t="s">
        <v>180</v>
      </c>
      <c r="AL362" s="73" t="s">
        <v>174</v>
      </c>
      <c r="AM362" s="73" t="s">
        <v>119</v>
      </c>
      <c r="AN362" s="73" t="s">
        <v>786</v>
      </c>
      <c r="AO362" s="73" t="s">
        <v>674</v>
      </c>
    </row>
    <row r="363" spans="1:41" x14ac:dyDescent="0.25">
      <c r="A363" t="s">
        <v>1111</v>
      </c>
      <c r="B363" t="s">
        <v>483</v>
      </c>
      <c r="C363" t="s">
        <v>1112</v>
      </c>
      <c r="D363" t="s">
        <v>90</v>
      </c>
      <c r="E363" t="s">
        <v>117</v>
      </c>
      <c r="F363" s="51" t="str">
        <f>IFERROR(VLOOKUP(D363,'Tabelas auxiliares'!$A$3:$B$61,2,FALSE),"")</f>
        <v>SUGEPE-FOLHA - PASEP + AUX. MORADIA</v>
      </c>
      <c r="G363" s="51" t="str">
        <f>IFERROR(VLOOKUP($B363,'Tabelas auxiliares'!$A$65:$C$102,2,FALSE),"")</f>
        <v>Folha de pagamento - Ativos, Previdência, PASEP</v>
      </c>
      <c r="H363" s="51" t="str">
        <f>IFERROR(VLOOKUP($B363,'Tabelas auxiliares'!$A$65:$C$102,3,FALSE),"")</f>
        <v>FOLHA DE PAGAMENTO / CONTRIBUICAO PARA O PSS / SUBSTITUICOES / INSS PATRONAL / PASEP</v>
      </c>
      <c r="I363" t="s">
        <v>2239</v>
      </c>
      <c r="J363" t="s">
        <v>2240</v>
      </c>
      <c r="K363" t="s">
        <v>2247</v>
      </c>
      <c r="L363" t="s">
        <v>935</v>
      </c>
      <c r="M363" t="s">
        <v>176</v>
      </c>
      <c r="N363" t="s">
        <v>135</v>
      </c>
      <c r="O363" t="s">
        <v>178</v>
      </c>
      <c r="P363" t="s">
        <v>208</v>
      </c>
      <c r="Q363" t="s">
        <v>179</v>
      </c>
      <c r="R363" t="s">
        <v>176</v>
      </c>
      <c r="S363" t="s">
        <v>120</v>
      </c>
      <c r="T363" t="s">
        <v>173</v>
      </c>
      <c r="U363" t="s">
        <v>144</v>
      </c>
      <c r="V363" t="s">
        <v>764</v>
      </c>
      <c r="W363" t="s">
        <v>929</v>
      </c>
      <c r="X363" s="51" t="str">
        <f t="shared" si="10"/>
        <v>3</v>
      </c>
      <c r="Y363" s="51" t="str">
        <f>IF(T363="","",IF(AND(T363&lt;&gt;'Tabelas auxiliares'!$B$236,T363&lt;&gt;'Tabelas auxiliares'!$B$237,T363&lt;&gt;'Tabelas auxiliares'!$C$236,T363&lt;&gt;'Tabelas auxiliares'!$C$237,T363&lt;&gt;'Tabelas auxiliares'!$D$236),"FOLHA DE PESSOAL",IF(X363='Tabelas auxiliares'!$A$237,"CUSTEIO",IF(X363='Tabelas auxiliares'!$A$236,"INVESTIMENTO","ERRO - VERIFICAR"))))</f>
        <v>FOLHA DE PESSOAL</v>
      </c>
      <c r="Z363" s="64">
        <f t="shared" si="11"/>
        <v>48275.88</v>
      </c>
      <c r="AC363" s="44">
        <v>48275.88</v>
      </c>
      <c r="AD363" s="73" t="s">
        <v>1017</v>
      </c>
      <c r="AE363" s="73" t="s">
        <v>1019</v>
      </c>
      <c r="AF363" s="73" t="s">
        <v>177</v>
      </c>
      <c r="AG363" s="73" t="s">
        <v>178</v>
      </c>
      <c r="AH363" s="73" t="s">
        <v>288</v>
      </c>
      <c r="AI363" s="73" t="s">
        <v>179</v>
      </c>
      <c r="AJ363" s="73" t="s">
        <v>176</v>
      </c>
      <c r="AK363" s="73" t="s">
        <v>180</v>
      </c>
      <c r="AL363" s="73" t="s">
        <v>174</v>
      </c>
      <c r="AM363" s="73" t="s">
        <v>119</v>
      </c>
      <c r="AN363" s="73" t="s">
        <v>786</v>
      </c>
      <c r="AO363" s="73" t="s">
        <v>674</v>
      </c>
    </row>
    <row r="364" spans="1:41" x14ac:dyDescent="0.25">
      <c r="A364" t="s">
        <v>1111</v>
      </c>
      <c r="B364" t="s">
        <v>483</v>
      </c>
      <c r="C364" t="s">
        <v>1112</v>
      </c>
      <c r="D364" t="s">
        <v>90</v>
      </c>
      <c r="E364" t="s">
        <v>117</v>
      </c>
      <c r="F364" s="51" t="str">
        <f>IFERROR(VLOOKUP(D364,'Tabelas auxiliares'!$A$3:$B$61,2,FALSE),"")</f>
        <v>SUGEPE-FOLHA - PASEP + AUX. MORADIA</v>
      </c>
      <c r="G364" s="51" t="str">
        <f>IFERROR(VLOOKUP($B364,'Tabelas auxiliares'!$A$65:$C$102,2,FALSE),"")</f>
        <v>Folha de pagamento - Ativos, Previdência, PASEP</v>
      </c>
      <c r="H364" s="51" t="str">
        <f>IFERROR(VLOOKUP($B364,'Tabelas auxiliares'!$A$65:$C$102,3,FALSE),"")</f>
        <v>FOLHA DE PAGAMENTO / CONTRIBUICAO PARA O PSS / SUBSTITUICOES / INSS PATRONAL / PASEP</v>
      </c>
      <c r="I364" t="s">
        <v>2239</v>
      </c>
      <c r="J364" t="s">
        <v>2240</v>
      </c>
      <c r="K364" t="s">
        <v>2248</v>
      </c>
      <c r="L364" t="s">
        <v>935</v>
      </c>
      <c r="M364" t="s">
        <v>1047</v>
      </c>
      <c r="N364" t="s">
        <v>135</v>
      </c>
      <c r="O364" t="s">
        <v>178</v>
      </c>
      <c r="P364" t="s">
        <v>208</v>
      </c>
      <c r="Q364" t="s">
        <v>179</v>
      </c>
      <c r="R364" t="s">
        <v>176</v>
      </c>
      <c r="S364" t="s">
        <v>120</v>
      </c>
      <c r="T364" t="s">
        <v>173</v>
      </c>
      <c r="U364" t="s">
        <v>144</v>
      </c>
      <c r="V364" t="s">
        <v>765</v>
      </c>
      <c r="W364" t="s">
        <v>930</v>
      </c>
      <c r="X364" s="51" t="str">
        <f t="shared" si="10"/>
        <v>3</v>
      </c>
      <c r="Y364" s="51" t="str">
        <f>IF(T364="","",IF(AND(T364&lt;&gt;'Tabelas auxiliares'!$B$236,T364&lt;&gt;'Tabelas auxiliares'!$B$237,T364&lt;&gt;'Tabelas auxiliares'!$C$236,T364&lt;&gt;'Tabelas auxiliares'!$C$237,T364&lt;&gt;'Tabelas auxiliares'!$D$236),"FOLHA DE PESSOAL",IF(X364='Tabelas auxiliares'!$A$237,"CUSTEIO",IF(X364='Tabelas auxiliares'!$A$236,"INVESTIMENTO","ERRO - VERIFICAR"))))</f>
        <v>FOLHA DE PESSOAL</v>
      </c>
      <c r="Z364" s="64">
        <f t="shared" si="11"/>
        <v>107006.11</v>
      </c>
      <c r="AC364" s="44">
        <v>107006.11</v>
      </c>
      <c r="AD364" s="73" t="s">
        <v>1017</v>
      </c>
      <c r="AE364" s="73" t="s">
        <v>356</v>
      </c>
      <c r="AF364" s="73" t="s">
        <v>177</v>
      </c>
      <c r="AG364" s="73" t="s">
        <v>178</v>
      </c>
      <c r="AH364" s="73" t="s">
        <v>288</v>
      </c>
      <c r="AI364" s="73" t="s">
        <v>179</v>
      </c>
      <c r="AJ364" s="73" t="s">
        <v>176</v>
      </c>
      <c r="AK364" s="73" t="s">
        <v>180</v>
      </c>
      <c r="AL364" s="73" t="s">
        <v>174</v>
      </c>
      <c r="AM364" s="73" t="s">
        <v>119</v>
      </c>
      <c r="AN364" s="73" t="s">
        <v>786</v>
      </c>
      <c r="AO364" s="73" t="s">
        <v>674</v>
      </c>
    </row>
    <row r="365" spans="1:41" x14ac:dyDescent="0.25">
      <c r="A365" t="s">
        <v>1111</v>
      </c>
      <c r="B365" t="s">
        <v>483</v>
      </c>
      <c r="C365" t="s">
        <v>1112</v>
      </c>
      <c r="D365" t="s">
        <v>90</v>
      </c>
      <c r="E365" t="s">
        <v>117</v>
      </c>
      <c r="F365" s="51" t="str">
        <f>IFERROR(VLOOKUP(D365,'Tabelas auxiliares'!$A$3:$B$61,2,FALSE),"")</f>
        <v>SUGEPE-FOLHA - PASEP + AUX. MORADIA</v>
      </c>
      <c r="G365" s="51" t="str">
        <f>IFERROR(VLOOKUP($B365,'Tabelas auxiliares'!$A$65:$C$102,2,FALSE),"")</f>
        <v>Folha de pagamento - Ativos, Previdência, PASEP</v>
      </c>
      <c r="H365" s="51" t="str">
        <f>IFERROR(VLOOKUP($B365,'Tabelas auxiliares'!$A$65:$C$102,3,FALSE),"")</f>
        <v>FOLHA DE PAGAMENTO / CONTRIBUICAO PARA O PSS / SUBSTITUICOES / INSS PATRONAL / PASEP</v>
      </c>
      <c r="I365" t="s">
        <v>2239</v>
      </c>
      <c r="J365" t="s">
        <v>2240</v>
      </c>
      <c r="K365" t="s">
        <v>2249</v>
      </c>
      <c r="L365" t="s">
        <v>935</v>
      </c>
      <c r="M365" t="s">
        <v>931</v>
      </c>
      <c r="N365" t="s">
        <v>134</v>
      </c>
      <c r="O365" t="s">
        <v>178</v>
      </c>
      <c r="P365" t="s">
        <v>213</v>
      </c>
      <c r="Q365" t="s">
        <v>179</v>
      </c>
      <c r="R365" t="s">
        <v>176</v>
      </c>
      <c r="S365" t="s">
        <v>120</v>
      </c>
      <c r="T365" t="s">
        <v>172</v>
      </c>
      <c r="U365" t="s">
        <v>122</v>
      </c>
      <c r="V365" t="s">
        <v>740</v>
      </c>
      <c r="W365" t="s">
        <v>647</v>
      </c>
      <c r="X365" s="51" t="str">
        <f t="shared" si="10"/>
        <v>3</v>
      </c>
      <c r="Y365" s="51" t="str">
        <f>IF(T365="","",IF(AND(T365&lt;&gt;'Tabelas auxiliares'!$B$236,T365&lt;&gt;'Tabelas auxiliares'!$B$237,T365&lt;&gt;'Tabelas auxiliares'!$C$236,T365&lt;&gt;'Tabelas auxiliares'!$C$237,T365&lt;&gt;'Tabelas auxiliares'!$D$236),"FOLHA DE PESSOAL",IF(X365='Tabelas auxiliares'!$A$237,"CUSTEIO",IF(X365='Tabelas auxiliares'!$A$236,"INVESTIMENTO","ERRO - VERIFICAR"))))</f>
        <v>FOLHA DE PESSOAL</v>
      </c>
      <c r="Z365" s="64">
        <f t="shared" si="11"/>
        <v>3528970.5</v>
      </c>
      <c r="AC365" s="44">
        <v>3528970.5</v>
      </c>
      <c r="AD365" s="73" t="s">
        <v>1017</v>
      </c>
      <c r="AE365" s="73" t="s">
        <v>354</v>
      </c>
      <c r="AF365" s="73" t="s">
        <v>177</v>
      </c>
      <c r="AG365" s="73" t="s">
        <v>178</v>
      </c>
      <c r="AH365" s="73" t="s">
        <v>288</v>
      </c>
      <c r="AI365" s="73" t="s">
        <v>179</v>
      </c>
      <c r="AJ365" s="73" t="s">
        <v>176</v>
      </c>
      <c r="AK365" s="73" t="s">
        <v>180</v>
      </c>
      <c r="AL365" s="73" t="s">
        <v>174</v>
      </c>
      <c r="AM365" s="73" t="s">
        <v>119</v>
      </c>
      <c r="AN365" s="73" t="s">
        <v>786</v>
      </c>
      <c r="AO365" s="73" t="s">
        <v>674</v>
      </c>
    </row>
    <row r="366" spans="1:41" x14ac:dyDescent="0.25">
      <c r="A366" t="s">
        <v>1111</v>
      </c>
      <c r="B366" t="s">
        <v>483</v>
      </c>
      <c r="C366" t="s">
        <v>1112</v>
      </c>
      <c r="D366" t="s">
        <v>90</v>
      </c>
      <c r="E366" t="s">
        <v>117</v>
      </c>
      <c r="F366" s="51" t="str">
        <f>IFERROR(VLOOKUP(D366,'Tabelas auxiliares'!$A$3:$B$61,2,FALSE),"")</f>
        <v>SUGEPE-FOLHA - PASEP + AUX. MORADIA</v>
      </c>
      <c r="G366" s="51" t="str">
        <f>IFERROR(VLOOKUP($B366,'Tabelas auxiliares'!$A$65:$C$102,2,FALSE),"")</f>
        <v>Folha de pagamento - Ativos, Previdência, PASEP</v>
      </c>
      <c r="H366" s="51" t="str">
        <f>IFERROR(VLOOKUP($B366,'Tabelas auxiliares'!$A$65:$C$102,3,FALSE),"")</f>
        <v>FOLHA DE PAGAMENTO / CONTRIBUICAO PARA O PSS / SUBSTITUICOES / INSS PATRONAL / PASEP</v>
      </c>
      <c r="I366" t="s">
        <v>2239</v>
      </c>
      <c r="J366" t="s">
        <v>2240</v>
      </c>
      <c r="K366" t="s">
        <v>2250</v>
      </c>
      <c r="L366" t="s">
        <v>935</v>
      </c>
      <c r="M366" t="s">
        <v>217</v>
      </c>
      <c r="N366" t="s">
        <v>177</v>
      </c>
      <c r="O366" t="s">
        <v>178</v>
      </c>
      <c r="P366" t="s">
        <v>288</v>
      </c>
      <c r="Q366" t="s">
        <v>179</v>
      </c>
      <c r="R366" t="s">
        <v>176</v>
      </c>
      <c r="S366" t="s">
        <v>120</v>
      </c>
      <c r="T366" t="s">
        <v>174</v>
      </c>
      <c r="U366" t="s">
        <v>119</v>
      </c>
      <c r="V366" t="s">
        <v>766</v>
      </c>
      <c r="W366" t="s">
        <v>932</v>
      </c>
      <c r="X366" s="51" t="str">
        <f t="shared" si="10"/>
        <v>3</v>
      </c>
      <c r="Y366" s="51" t="str">
        <f>IF(T366="","",IF(AND(T366&lt;&gt;'Tabelas auxiliares'!$B$236,T366&lt;&gt;'Tabelas auxiliares'!$B$237,T366&lt;&gt;'Tabelas auxiliares'!$C$236,T366&lt;&gt;'Tabelas auxiliares'!$C$237,T366&lt;&gt;'Tabelas auxiliares'!$D$236),"FOLHA DE PESSOAL",IF(X366='Tabelas auxiliares'!$A$237,"CUSTEIO",IF(X366='Tabelas auxiliares'!$A$236,"INVESTIMENTO","ERRO - VERIFICAR"))))</f>
        <v>CUSTEIO</v>
      </c>
      <c r="Z366" s="64">
        <f t="shared" si="11"/>
        <v>167999.63</v>
      </c>
      <c r="AC366" s="44">
        <v>167999.63</v>
      </c>
      <c r="AD366" s="73" t="s">
        <v>1017</v>
      </c>
      <c r="AE366" s="73" t="s">
        <v>341</v>
      </c>
      <c r="AF366" s="73" t="s">
        <v>177</v>
      </c>
      <c r="AG366" s="73" t="s">
        <v>178</v>
      </c>
      <c r="AH366" s="73" t="s">
        <v>288</v>
      </c>
      <c r="AI366" s="73" t="s">
        <v>179</v>
      </c>
      <c r="AJ366" s="73" t="s">
        <v>176</v>
      </c>
      <c r="AK366" s="73" t="s">
        <v>180</v>
      </c>
      <c r="AL366" s="73" t="s">
        <v>174</v>
      </c>
      <c r="AM366" s="73" t="s">
        <v>119</v>
      </c>
      <c r="AN366" s="73" t="s">
        <v>786</v>
      </c>
      <c r="AO366" s="73" t="s">
        <v>674</v>
      </c>
    </row>
    <row r="367" spans="1:41" x14ac:dyDescent="0.25">
      <c r="A367" t="s">
        <v>1111</v>
      </c>
      <c r="B367" t="s">
        <v>483</v>
      </c>
      <c r="C367" t="s">
        <v>1112</v>
      </c>
      <c r="D367" t="s">
        <v>90</v>
      </c>
      <c r="E367" t="s">
        <v>117</v>
      </c>
      <c r="F367" s="51" t="str">
        <f>IFERROR(VLOOKUP(D367,'Tabelas auxiliares'!$A$3:$B$61,2,FALSE),"")</f>
        <v>SUGEPE-FOLHA - PASEP + AUX. MORADIA</v>
      </c>
      <c r="G367" s="51" t="str">
        <f>IFERROR(VLOOKUP($B367,'Tabelas auxiliares'!$A$65:$C$102,2,FALSE),"")</f>
        <v>Folha de pagamento - Ativos, Previdência, PASEP</v>
      </c>
      <c r="H367" s="51" t="str">
        <f>IFERROR(VLOOKUP($B367,'Tabelas auxiliares'!$A$65:$C$102,3,FALSE),"")</f>
        <v>FOLHA DE PAGAMENTO / CONTRIBUICAO PARA O PSS / SUBSTITUICOES / INSS PATRONAL / PASEP</v>
      </c>
      <c r="I367" t="s">
        <v>1590</v>
      </c>
      <c r="J367" t="s">
        <v>1344</v>
      </c>
      <c r="K367" t="s">
        <v>2251</v>
      </c>
      <c r="L367" t="s">
        <v>342</v>
      </c>
      <c r="M367" t="s">
        <v>190</v>
      </c>
      <c r="N367" t="s">
        <v>134</v>
      </c>
      <c r="O367" t="s">
        <v>178</v>
      </c>
      <c r="P367" t="s">
        <v>213</v>
      </c>
      <c r="Q367" t="s">
        <v>179</v>
      </c>
      <c r="R367" t="s">
        <v>176</v>
      </c>
      <c r="S367" t="s">
        <v>120</v>
      </c>
      <c r="T367" t="s">
        <v>172</v>
      </c>
      <c r="U367" t="s">
        <v>122</v>
      </c>
      <c r="V367" t="s">
        <v>740</v>
      </c>
      <c r="W367" t="s">
        <v>647</v>
      </c>
      <c r="X367" s="51" t="str">
        <f t="shared" si="10"/>
        <v>3</v>
      </c>
      <c r="Y367" s="51" t="str">
        <f>IF(T367="","",IF(AND(T367&lt;&gt;'Tabelas auxiliares'!$B$236,T367&lt;&gt;'Tabelas auxiliares'!$B$237,T367&lt;&gt;'Tabelas auxiliares'!$C$236,T367&lt;&gt;'Tabelas auxiliares'!$C$237,T367&lt;&gt;'Tabelas auxiliares'!$D$236),"FOLHA DE PESSOAL",IF(X367='Tabelas auxiliares'!$A$237,"CUSTEIO",IF(X367='Tabelas auxiliares'!$A$236,"INVESTIMENTO","ERRO - VERIFICAR"))))</f>
        <v>FOLHA DE PESSOAL</v>
      </c>
      <c r="Z367" s="64">
        <f t="shared" si="11"/>
        <v>5184.92</v>
      </c>
      <c r="AC367" s="44">
        <v>5184.92</v>
      </c>
      <c r="AD367" s="73" t="s">
        <v>1017</v>
      </c>
      <c r="AE367" s="73" t="s">
        <v>355</v>
      </c>
      <c r="AF367" s="73" t="s">
        <v>177</v>
      </c>
      <c r="AG367" s="73" t="s">
        <v>178</v>
      </c>
      <c r="AH367" s="73" t="s">
        <v>288</v>
      </c>
      <c r="AI367" s="73" t="s">
        <v>179</v>
      </c>
      <c r="AJ367" s="73" t="s">
        <v>176</v>
      </c>
      <c r="AK367" s="73" t="s">
        <v>180</v>
      </c>
      <c r="AL367" s="73" t="s">
        <v>174</v>
      </c>
      <c r="AM367" s="73" t="s">
        <v>119</v>
      </c>
      <c r="AN367" s="73" t="s">
        <v>786</v>
      </c>
      <c r="AO367" s="73" t="s">
        <v>674</v>
      </c>
    </row>
    <row r="368" spans="1:41" x14ac:dyDescent="0.25">
      <c r="A368" t="s">
        <v>1111</v>
      </c>
      <c r="B368" t="s">
        <v>483</v>
      </c>
      <c r="C368" t="s">
        <v>1112</v>
      </c>
      <c r="D368" t="s">
        <v>90</v>
      </c>
      <c r="E368" t="s">
        <v>117</v>
      </c>
      <c r="F368" s="51" t="str">
        <f>IFERROR(VLOOKUP(D368,'Tabelas auxiliares'!$A$3:$B$61,2,FALSE),"")</f>
        <v>SUGEPE-FOLHA - PASEP + AUX. MORADIA</v>
      </c>
      <c r="G368" s="51" t="str">
        <f>IFERROR(VLOOKUP($B368,'Tabelas auxiliares'!$A$65:$C$102,2,FALSE),"")</f>
        <v>Folha de pagamento - Ativos, Previdência, PASEP</v>
      </c>
      <c r="H368" s="51" t="str">
        <f>IFERROR(VLOOKUP($B368,'Tabelas auxiliares'!$A$65:$C$102,3,FALSE),"")</f>
        <v>FOLHA DE PAGAMENTO / CONTRIBUICAO PARA O PSS / SUBSTITUICOES / INSS PATRONAL / PASEP</v>
      </c>
      <c r="I368" t="s">
        <v>1203</v>
      </c>
      <c r="J368" t="s">
        <v>2240</v>
      </c>
      <c r="K368" t="s">
        <v>2252</v>
      </c>
      <c r="L368" t="s">
        <v>935</v>
      </c>
      <c r="M368" t="s">
        <v>199</v>
      </c>
      <c r="N368" t="s">
        <v>135</v>
      </c>
      <c r="O368" t="s">
        <v>178</v>
      </c>
      <c r="P368" t="s">
        <v>208</v>
      </c>
      <c r="Q368" t="s">
        <v>179</v>
      </c>
      <c r="R368" t="s">
        <v>176</v>
      </c>
      <c r="S368" t="s">
        <v>120</v>
      </c>
      <c r="T368" t="s">
        <v>173</v>
      </c>
      <c r="U368" t="s">
        <v>144</v>
      </c>
      <c r="V368" t="s">
        <v>737</v>
      </c>
      <c r="W368" t="s">
        <v>917</v>
      </c>
      <c r="X368" s="51" t="str">
        <f t="shared" si="10"/>
        <v>3</v>
      </c>
      <c r="Y368" s="51" t="str">
        <f>IF(T368="","",IF(AND(T368&lt;&gt;'Tabelas auxiliares'!$B$236,T368&lt;&gt;'Tabelas auxiliares'!$B$237,T368&lt;&gt;'Tabelas auxiliares'!$C$236,T368&lt;&gt;'Tabelas auxiliares'!$C$237,T368&lt;&gt;'Tabelas auxiliares'!$D$236),"FOLHA DE PESSOAL",IF(X368='Tabelas auxiliares'!$A$237,"CUSTEIO",IF(X368='Tabelas auxiliares'!$A$236,"INVESTIMENTO","ERRO - VERIFICAR"))))</f>
        <v>FOLHA DE PESSOAL</v>
      </c>
      <c r="Z368" s="64">
        <f t="shared" si="11"/>
        <v>125624.5</v>
      </c>
      <c r="AC368" s="44">
        <v>125624.5</v>
      </c>
      <c r="AD368" s="73" t="s">
        <v>1017</v>
      </c>
      <c r="AE368" s="73" t="s">
        <v>1019</v>
      </c>
      <c r="AF368" s="73" t="s">
        <v>177</v>
      </c>
      <c r="AG368" s="73" t="s">
        <v>178</v>
      </c>
      <c r="AH368" s="73" t="s">
        <v>288</v>
      </c>
      <c r="AI368" s="73" t="s">
        <v>179</v>
      </c>
      <c r="AJ368" s="73" t="s">
        <v>176</v>
      </c>
      <c r="AK368" s="73" t="s">
        <v>180</v>
      </c>
      <c r="AL368" s="73" t="s">
        <v>174</v>
      </c>
      <c r="AM368" s="73" t="s">
        <v>119</v>
      </c>
      <c r="AN368" s="73" t="s">
        <v>786</v>
      </c>
      <c r="AO368" s="73" t="s">
        <v>674</v>
      </c>
    </row>
    <row r="369" spans="1:41" x14ac:dyDescent="0.25">
      <c r="A369" t="s">
        <v>1111</v>
      </c>
      <c r="B369" t="s">
        <v>483</v>
      </c>
      <c r="C369" t="s">
        <v>1112</v>
      </c>
      <c r="D369" t="s">
        <v>90</v>
      </c>
      <c r="E369" t="s">
        <v>117</v>
      </c>
      <c r="F369" s="51" t="str">
        <f>IFERROR(VLOOKUP(D369,'Tabelas auxiliares'!$A$3:$B$61,2,FALSE),"")</f>
        <v>SUGEPE-FOLHA - PASEP + AUX. MORADIA</v>
      </c>
      <c r="G369" s="51" t="str">
        <f>IFERROR(VLOOKUP($B369,'Tabelas auxiliares'!$A$65:$C$102,2,FALSE),"")</f>
        <v>Folha de pagamento - Ativos, Previdência, PASEP</v>
      </c>
      <c r="H369" s="51" t="str">
        <f>IFERROR(VLOOKUP($B369,'Tabelas auxiliares'!$A$65:$C$102,3,FALSE),"")</f>
        <v>FOLHA DE PAGAMENTO / CONTRIBUICAO PARA O PSS / SUBSTITUICOES / INSS PATRONAL / PASEP</v>
      </c>
      <c r="I369" t="s">
        <v>1203</v>
      </c>
      <c r="J369" t="s">
        <v>2240</v>
      </c>
      <c r="K369" t="s">
        <v>2252</v>
      </c>
      <c r="L369" t="s">
        <v>935</v>
      </c>
      <c r="M369" t="s">
        <v>199</v>
      </c>
      <c r="N369" t="s">
        <v>135</v>
      </c>
      <c r="O369" t="s">
        <v>178</v>
      </c>
      <c r="P369" t="s">
        <v>208</v>
      </c>
      <c r="Q369" t="s">
        <v>179</v>
      </c>
      <c r="R369" t="s">
        <v>176</v>
      </c>
      <c r="S369" t="s">
        <v>120</v>
      </c>
      <c r="T369" t="s">
        <v>173</v>
      </c>
      <c r="U369" t="s">
        <v>144</v>
      </c>
      <c r="V369" t="s">
        <v>738</v>
      </c>
      <c r="W369" t="s">
        <v>918</v>
      </c>
      <c r="X369" s="51" t="str">
        <f t="shared" si="10"/>
        <v>3</v>
      </c>
      <c r="Y369" s="51" t="str">
        <f>IF(T369="","",IF(AND(T369&lt;&gt;'Tabelas auxiliares'!$B$236,T369&lt;&gt;'Tabelas auxiliares'!$B$237,T369&lt;&gt;'Tabelas auxiliares'!$C$236,T369&lt;&gt;'Tabelas auxiliares'!$C$237,T369&lt;&gt;'Tabelas auxiliares'!$D$236),"FOLHA DE PESSOAL",IF(X369='Tabelas auxiliares'!$A$237,"CUSTEIO",IF(X369='Tabelas auxiliares'!$A$236,"INVESTIMENTO","ERRO - VERIFICAR"))))</f>
        <v>FOLHA DE PESSOAL</v>
      </c>
      <c r="Z369" s="64">
        <f t="shared" si="11"/>
        <v>6281.22</v>
      </c>
      <c r="AC369" s="44">
        <v>6281.22</v>
      </c>
      <c r="AD369" s="73" t="s">
        <v>1017</v>
      </c>
      <c r="AE369" s="73" t="s">
        <v>359</v>
      </c>
      <c r="AF369" s="73" t="s">
        <v>177</v>
      </c>
      <c r="AG369" s="73" t="s">
        <v>178</v>
      </c>
      <c r="AH369" s="73" t="s">
        <v>288</v>
      </c>
      <c r="AI369" s="73" t="s">
        <v>179</v>
      </c>
      <c r="AJ369" s="73" t="s">
        <v>176</v>
      </c>
      <c r="AK369" s="73" t="s">
        <v>180</v>
      </c>
      <c r="AL369" s="73" t="s">
        <v>174</v>
      </c>
      <c r="AM369" s="73" t="s">
        <v>119</v>
      </c>
      <c r="AN369" s="73" t="s">
        <v>786</v>
      </c>
      <c r="AO369" s="73" t="s">
        <v>674</v>
      </c>
    </row>
    <row r="370" spans="1:41" x14ac:dyDescent="0.25">
      <c r="A370" t="s">
        <v>1111</v>
      </c>
      <c r="B370" t="s">
        <v>483</v>
      </c>
      <c r="C370" t="s">
        <v>1112</v>
      </c>
      <c r="D370" t="s">
        <v>90</v>
      </c>
      <c r="E370" t="s">
        <v>117</v>
      </c>
      <c r="F370" s="51" t="str">
        <f>IFERROR(VLOOKUP(D370,'Tabelas auxiliares'!$A$3:$B$61,2,FALSE),"")</f>
        <v>SUGEPE-FOLHA - PASEP + AUX. MORADIA</v>
      </c>
      <c r="G370" s="51" t="str">
        <f>IFERROR(VLOOKUP($B370,'Tabelas auxiliares'!$A$65:$C$102,2,FALSE),"")</f>
        <v>Folha de pagamento - Ativos, Previdência, PASEP</v>
      </c>
      <c r="H370" s="51" t="str">
        <f>IFERROR(VLOOKUP($B370,'Tabelas auxiliares'!$A$65:$C$102,3,FALSE),"")</f>
        <v>FOLHA DE PAGAMENTO / CONTRIBUICAO PARA O PSS / SUBSTITUICOES / INSS PATRONAL / PASEP</v>
      </c>
      <c r="I370" t="s">
        <v>1602</v>
      </c>
      <c r="J370" t="s">
        <v>2253</v>
      </c>
      <c r="K370" t="s">
        <v>2254</v>
      </c>
      <c r="L370" t="s">
        <v>936</v>
      </c>
      <c r="M370" t="s">
        <v>176</v>
      </c>
      <c r="N370" t="s">
        <v>133</v>
      </c>
      <c r="O370" t="s">
        <v>178</v>
      </c>
      <c r="P370" t="s">
        <v>215</v>
      </c>
      <c r="Q370" t="s">
        <v>179</v>
      </c>
      <c r="R370" t="s">
        <v>176</v>
      </c>
      <c r="S370" t="s">
        <v>216</v>
      </c>
      <c r="T370" t="s">
        <v>173</v>
      </c>
      <c r="U370" t="s">
        <v>143</v>
      </c>
      <c r="V370" t="s">
        <v>741</v>
      </c>
      <c r="W370" t="s">
        <v>919</v>
      </c>
      <c r="X370" s="51" t="str">
        <f t="shared" si="10"/>
        <v>3</v>
      </c>
      <c r="Y370" s="51" t="str">
        <f>IF(T370="","",IF(AND(T370&lt;&gt;'Tabelas auxiliares'!$B$236,T370&lt;&gt;'Tabelas auxiliares'!$B$237,T370&lt;&gt;'Tabelas auxiliares'!$C$236,T370&lt;&gt;'Tabelas auxiliares'!$C$237,T370&lt;&gt;'Tabelas auxiliares'!$D$236),"FOLHA DE PESSOAL",IF(X370='Tabelas auxiliares'!$A$237,"CUSTEIO",IF(X370='Tabelas auxiliares'!$A$236,"INVESTIMENTO","ERRO - VERIFICAR"))))</f>
        <v>FOLHA DE PESSOAL</v>
      </c>
      <c r="Z370" s="64">
        <f t="shared" si="11"/>
        <v>379498.47</v>
      </c>
      <c r="AA370" s="44">
        <v>99.06</v>
      </c>
      <c r="AC370" s="44">
        <v>379399.41</v>
      </c>
      <c r="AD370" s="73" t="s">
        <v>432</v>
      </c>
      <c r="AE370" s="73" t="s">
        <v>675</v>
      </c>
      <c r="AF370" s="73" t="s">
        <v>177</v>
      </c>
      <c r="AG370" s="73" t="s">
        <v>178</v>
      </c>
      <c r="AH370" s="73" t="s">
        <v>288</v>
      </c>
      <c r="AI370" s="73" t="s">
        <v>179</v>
      </c>
      <c r="AJ370" s="73" t="s">
        <v>176</v>
      </c>
      <c r="AK370" s="73" t="s">
        <v>120</v>
      </c>
      <c r="AL370" s="73" t="s">
        <v>174</v>
      </c>
      <c r="AM370" s="73" t="s">
        <v>119</v>
      </c>
      <c r="AN370" s="73" t="s">
        <v>787</v>
      </c>
      <c r="AO370" s="73" t="s">
        <v>676</v>
      </c>
    </row>
    <row r="371" spans="1:41" x14ac:dyDescent="0.25">
      <c r="A371" t="s">
        <v>1111</v>
      </c>
      <c r="B371" t="s">
        <v>483</v>
      </c>
      <c r="C371" t="s">
        <v>1112</v>
      </c>
      <c r="D371" t="s">
        <v>90</v>
      </c>
      <c r="E371" t="s">
        <v>117</v>
      </c>
      <c r="F371" s="51" t="str">
        <f>IFERROR(VLOOKUP(D371,'Tabelas auxiliares'!$A$3:$B$61,2,FALSE),"")</f>
        <v>SUGEPE-FOLHA - PASEP + AUX. MORADIA</v>
      </c>
      <c r="G371" s="51" t="str">
        <f>IFERROR(VLOOKUP($B371,'Tabelas auxiliares'!$A$65:$C$102,2,FALSE),"")</f>
        <v>Folha de pagamento - Ativos, Previdência, PASEP</v>
      </c>
      <c r="H371" s="51" t="str">
        <f>IFERROR(VLOOKUP($B371,'Tabelas auxiliares'!$A$65:$C$102,3,FALSE),"")</f>
        <v>FOLHA DE PAGAMENTO / CONTRIBUICAO PARA O PSS / SUBSTITUICOES / INSS PATRONAL / PASEP</v>
      </c>
      <c r="I371" t="s">
        <v>1602</v>
      </c>
      <c r="J371" t="s">
        <v>2253</v>
      </c>
      <c r="K371" t="s">
        <v>2254</v>
      </c>
      <c r="L371" t="s">
        <v>936</v>
      </c>
      <c r="M371" t="s">
        <v>176</v>
      </c>
      <c r="N371" t="s">
        <v>133</v>
      </c>
      <c r="O371" t="s">
        <v>178</v>
      </c>
      <c r="P371" t="s">
        <v>215</v>
      </c>
      <c r="Q371" t="s">
        <v>179</v>
      </c>
      <c r="R371" t="s">
        <v>176</v>
      </c>
      <c r="S371" t="s">
        <v>216</v>
      </c>
      <c r="T371" t="s">
        <v>173</v>
      </c>
      <c r="U371" t="s">
        <v>143</v>
      </c>
      <c r="V371" t="s">
        <v>742</v>
      </c>
      <c r="W371" t="s">
        <v>920</v>
      </c>
      <c r="X371" s="51" t="str">
        <f t="shared" si="10"/>
        <v>3</v>
      </c>
      <c r="Y371" s="51" t="str">
        <f>IF(T371="","",IF(AND(T371&lt;&gt;'Tabelas auxiliares'!$B$236,T371&lt;&gt;'Tabelas auxiliares'!$B$237,T371&lt;&gt;'Tabelas auxiliares'!$C$236,T371&lt;&gt;'Tabelas auxiliares'!$C$237,T371&lt;&gt;'Tabelas auxiliares'!$D$236),"FOLHA DE PESSOAL",IF(X371='Tabelas auxiliares'!$A$237,"CUSTEIO",IF(X371='Tabelas auxiliares'!$A$236,"INVESTIMENTO","ERRO - VERIFICAR"))))</f>
        <v>FOLHA DE PESSOAL</v>
      </c>
      <c r="Z371" s="64">
        <f t="shared" si="11"/>
        <v>7463.45</v>
      </c>
      <c r="AC371" s="44">
        <v>7463.45</v>
      </c>
      <c r="AD371" s="73" t="s">
        <v>950</v>
      </c>
      <c r="AE371" s="73" t="s">
        <v>951</v>
      </c>
      <c r="AF371" s="73" t="s">
        <v>177</v>
      </c>
      <c r="AG371" s="73" t="s">
        <v>178</v>
      </c>
      <c r="AH371" s="73" t="s">
        <v>288</v>
      </c>
      <c r="AI371" s="73" t="s">
        <v>179</v>
      </c>
      <c r="AJ371" s="73" t="s">
        <v>176</v>
      </c>
      <c r="AK371" s="73" t="s">
        <v>120</v>
      </c>
      <c r="AL371" s="73" t="s">
        <v>174</v>
      </c>
      <c r="AM371" s="73" t="s">
        <v>119</v>
      </c>
      <c r="AN371" s="73" t="s">
        <v>952</v>
      </c>
      <c r="AO371" s="73" t="s">
        <v>953</v>
      </c>
    </row>
    <row r="372" spans="1:41" x14ac:dyDescent="0.25">
      <c r="A372" t="s">
        <v>1111</v>
      </c>
      <c r="B372" t="s">
        <v>483</v>
      </c>
      <c r="C372" t="s">
        <v>1112</v>
      </c>
      <c r="D372" t="s">
        <v>90</v>
      </c>
      <c r="E372" t="s">
        <v>117</v>
      </c>
      <c r="F372" s="51" t="str">
        <f>IFERROR(VLOOKUP(D372,'Tabelas auxiliares'!$A$3:$B$61,2,FALSE),"")</f>
        <v>SUGEPE-FOLHA - PASEP + AUX. MORADIA</v>
      </c>
      <c r="G372" s="51" t="str">
        <f>IFERROR(VLOOKUP($B372,'Tabelas auxiliares'!$A$65:$C$102,2,FALSE),"")</f>
        <v>Folha de pagamento - Ativos, Previdência, PASEP</v>
      </c>
      <c r="H372" s="51" t="str">
        <f>IFERROR(VLOOKUP($B372,'Tabelas auxiliares'!$A$65:$C$102,3,FALSE),"")</f>
        <v>FOLHA DE PAGAMENTO / CONTRIBUICAO PARA O PSS / SUBSTITUICOES / INSS PATRONAL / PASEP</v>
      </c>
      <c r="I372" t="s">
        <v>1602</v>
      </c>
      <c r="J372" t="s">
        <v>2253</v>
      </c>
      <c r="K372" t="s">
        <v>2254</v>
      </c>
      <c r="L372" t="s">
        <v>936</v>
      </c>
      <c r="M372" t="s">
        <v>176</v>
      </c>
      <c r="N372" t="s">
        <v>133</v>
      </c>
      <c r="O372" t="s">
        <v>178</v>
      </c>
      <c r="P372" t="s">
        <v>215</v>
      </c>
      <c r="Q372" t="s">
        <v>179</v>
      </c>
      <c r="R372" t="s">
        <v>176</v>
      </c>
      <c r="S372" t="s">
        <v>216</v>
      </c>
      <c r="T372" t="s">
        <v>173</v>
      </c>
      <c r="U372" t="s">
        <v>143</v>
      </c>
      <c r="V372" t="s">
        <v>743</v>
      </c>
      <c r="W372" t="s">
        <v>921</v>
      </c>
      <c r="X372" s="51" t="str">
        <f t="shared" si="10"/>
        <v>3</v>
      </c>
      <c r="Y372" s="51" t="str">
        <f>IF(T372="","",IF(AND(T372&lt;&gt;'Tabelas auxiliares'!$B$236,T372&lt;&gt;'Tabelas auxiliares'!$B$237,T372&lt;&gt;'Tabelas auxiliares'!$C$236,T372&lt;&gt;'Tabelas auxiliares'!$C$237,T372&lt;&gt;'Tabelas auxiliares'!$D$236),"FOLHA DE PESSOAL",IF(X372='Tabelas auxiliares'!$A$237,"CUSTEIO",IF(X372='Tabelas auxiliares'!$A$236,"INVESTIMENTO","ERRO - VERIFICAR"))))</f>
        <v>FOLHA DE PESSOAL</v>
      </c>
      <c r="Z372" s="64">
        <f t="shared" si="11"/>
        <v>252.37</v>
      </c>
      <c r="AC372" s="44">
        <v>252.37</v>
      </c>
      <c r="AD372" s="73" t="s">
        <v>954</v>
      </c>
      <c r="AE372" s="73" t="s">
        <v>955</v>
      </c>
      <c r="AF372" s="73" t="s">
        <v>177</v>
      </c>
      <c r="AG372" s="73" t="s">
        <v>178</v>
      </c>
      <c r="AH372" s="73" t="s">
        <v>288</v>
      </c>
      <c r="AI372" s="73" t="s">
        <v>179</v>
      </c>
      <c r="AJ372" s="73" t="s">
        <v>176</v>
      </c>
      <c r="AK372" s="73" t="s">
        <v>120</v>
      </c>
      <c r="AL372" s="73" t="s">
        <v>174</v>
      </c>
      <c r="AM372" s="73" t="s">
        <v>119</v>
      </c>
      <c r="AN372" s="73" t="s">
        <v>952</v>
      </c>
      <c r="AO372" s="73" t="s">
        <v>953</v>
      </c>
    </row>
    <row r="373" spans="1:41" x14ac:dyDescent="0.25">
      <c r="A373" t="s">
        <v>1111</v>
      </c>
      <c r="B373" t="s">
        <v>483</v>
      </c>
      <c r="C373" t="s">
        <v>1112</v>
      </c>
      <c r="D373" t="s">
        <v>90</v>
      </c>
      <c r="E373" t="s">
        <v>117</v>
      </c>
      <c r="F373" s="51" t="str">
        <f>IFERROR(VLOOKUP(D373,'Tabelas auxiliares'!$A$3:$B$61,2,FALSE),"")</f>
        <v>SUGEPE-FOLHA - PASEP + AUX. MORADIA</v>
      </c>
      <c r="G373" s="51" t="str">
        <f>IFERROR(VLOOKUP($B373,'Tabelas auxiliares'!$A$65:$C$102,2,FALSE),"")</f>
        <v>Folha de pagamento - Ativos, Previdência, PASEP</v>
      </c>
      <c r="H373" s="51" t="str">
        <f>IFERROR(VLOOKUP($B373,'Tabelas auxiliares'!$A$65:$C$102,3,FALSE),"")</f>
        <v>FOLHA DE PAGAMENTO / CONTRIBUICAO PARA O PSS / SUBSTITUICOES / INSS PATRONAL / PASEP</v>
      </c>
      <c r="I373" t="s">
        <v>1602</v>
      </c>
      <c r="J373" t="s">
        <v>2253</v>
      </c>
      <c r="K373" t="s">
        <v>2255</v>
      </c>
      <c r="L373" t="s">
        <v>936</v>
      </c>
      <c r="M373" t="s">
        <v>176</v>
      </c>
      <c r="N373" t="s">
        <v>133</v>
      </c>
      <c r="O373" t="s">
        <v>178</v>
      </c>
      <c r="P373" t="s">
        <v>215</v>
      </c>
      <c r="Q373" t="s">
        <v>179</v>
      </c>
      <c r="R373" t="s">
        <v>176</v>
      </c>
      <c r="S373" t="s">
        <v>216</v>
      </c>
      <c r="T373" t="s">
        <v>173</v>
      </c>
      <c r="U373" t="s">
        <v>143</v>
      </c>
      <c r="V373" t="s">
        <v>744</v>
      </c>
      <c r="W373" t="s">
        <v>648</v>
      </c>
      <c r="X373" s="51" t="str">
        <f t="shared" si="10"/>
        <v>3</v>
      </c>
      <c r="Y373" s="51" t="str">
        <f>IF(T373="","",IF(AND(T373&lt;&gt;'Tabelas auxiliares'!$B$236,T373&lt;&gt;'Tabelas auxiliares'!$B$237,T373&lt;&gt;'Tabelas auxiliares'!$C$236,T373&lt;&gt;'Tabelas auxiliares'!$C$237,T373&lt;&gt;'Tabelas auxiliares'!$D$236),"FOLHA DE PESSOAL",IF(X373='Tabelas auxiliares'!$A$237,"CUSTEIO",IF(X373='Tabelas auxiliares'!$A$236,"INVESTIMENTO","ERRO - VERIFICAR"))))</f>
        <v>FOLHA DE PESSOAL</v>
      </c>
      <c r="Z373" s="64">
        <f t="shared" si="11"/>
        <v>68277.13</v>
      </c>
      <c r="AC373" s="44">
        <v>68277.13</v>
      </c>
      <c r="AD373" s="73" t="s">
        <v>1049</v>
      </c>
      <c r="AE373" s="73" t="s">
        <v>1050</v>
      </c>
      <c r="AF373" s="73" t="s">
        <v>177</v>
      </c>
      <c r="AG373" s="73" t="s">
        <v>178</v>
      </c>
      <c r="AH373" s="73" t="s">
        <v>288</v>
      </c>
      <c r="AI373" s="73" t="s">
        <v>179</v>
      </c>
      <c r="AJ373" s="73" t="s">
        <v>176</v>
      </c>
      <c r="AK373" s="73" t="s">
        <v>120</v>
      </c>
      <c r="AL373" s="73" t="s">
        <v>174</v>
      </c>
      <c r="AM373" s="73" t="s">
        <v>119</v>
      </c>
      <c r="AN373" s="73" t="s">
        <v>810</v>
      </c>
      <c r="AO373" s="73" t="s">
        <v>697</v>
      </c>
    </row>
    <row r="374" spans="1:41" x14ac:dyDescent="0.25">
      <c r="A374" t="s">
        <v>1111</v>
      </c>
      <c r="B374" t="s">
        <v>483</v>
      </c>
      <c r="C374" t="s">
        <v>1112</v>
      </c>
      <c r="D374" t="s">
        <v>90</v>
      </c>
      <c r="E374" t="s">
        <v>117</v>
      </c>
      <c r="F374" s="51" t="str">
        <f>IFERROR(VLOOKUP(D374,'Tabelas auxiliares'!$A$3:$B$61,2,FALSE),"")</f>
        <v>SUGEPE-FOLHA - PASEP + AUX. MORADIA</v>
      </c>
      <c r="G374" s="51" t="str">
        <f>IFERROR(VLOOKUP($B374,'Tabelas auxiliares'!$A$65:$C$102,2,FALSE),"")</f>
        <v>Folha de pagamento - Ativos, Previdência, PASEP</v>
      </c>
      <c r="H374" s="51" t="str">
        <f>IFERROR(VLOOKUP($B374,'Tabelas auxiliares'!$A$65:$C$102,3,FALSE),"")</f>
        <v>FOLHA DE PAGAMENTO / CONTRIBUICAO PARA O PSS / SUBSTITUICOES / INSS PATRONAL / PASEP</v>
      </c>
      <c r="I374" t="s">
        <v>1602</v>
      </c>
      <c r="J374" t="s">
        <v>2253</v>
      </c>
      <c r="K374" t="s">
        <v>2256</v>
      </c>
      <c r="L374" t="s">
        <v>936</v>
      </c>
      <c r="M374" t="s">
        <v>176</v>
      </c>
      <c r="N374" t="s">
        <v>135</v>
      </c>
      <c r="O374" t="s">
        <v>178</v>
      </c>
      <c r="P374" t="s">
        <v>208</v>
      </c>
      <c r="Q374" t="s">
        <v>179</v>
      </c>
      <c r="R374" t="s">
        <v>176</v>
      </c>
      <c r="S374" t="s">
        <v>120</v>
      </c>
      <c r="T374" t="s">
        <v>173</v>
      </c>
      <c r="U374" t="s">
        <v>144</v>
      </c>
      <c r="V374" t="s">
        <v>745</v>
      </c>
      <c r="W374" t="s">
        <v>649</v>
      </c>
      <c r="X374" s="51" t="str">
        <f t="shared" si="10"/>
        <v>3</v>
      </c>
      <c r="Y374" s="51" t="str">
        <f>IF(T374="","",IF(AND(T374&lt;&gt;'Tabelas auxiliares'!$B$236,T374&lt;&gt;'Tabelas auxiliares'!$B$237,T374&lt;&gt;'Tabelas auxiliares'!$C$236,T374&lt;&gt;'Tabelas auxiliares'!$C$237,T374&lt;&gt;'Tabelas auxiliares'!$D$236),"FOLHA DE PESSOAL",IF(X374='Tabelas auxiliares'!$A$237,"CUSTEIO",IF(X374='Tabelas auxiliares'!$A$236,"INVESTIMENTO","ERRO - VERIFICAR"))))</f>
        <v>FOLHA DE PESSOAL</v>
      </c>
      <c r="Z374" s="64">
        <f t="shared" si="11"/>
        <v>644361.52</v>
      </c>
      <c r="AA374" s="44">
        <v>1923.24</v>
      </c>
      <c r="AC374" s="44">
        <v>642438.28</v>
      </c>
      <c r="AD374" s="73" t="s">
        <v>423</v>
      </c>
      <c r="AE374" s="73" t="s">
        <v>424</v>
      </c>
      <c r="AF374" s="73" t="s">
        <v>177</v>
      </c>
      <c r="AG374" s="73" t="s">
        <v>178</v>
      </c>
      <c r="AH374" s="73" t="s">
        <v>288</v>
      </c>
      <c r="AI374" s="73" t="s">
        <v>179</v>
      </c>
      <c r="AJ374" s="73" t="s">
        <v>176</v>
      </c>
      <c r="AK374" s="73" t="s">
        <v>120</v>
      </c>
      <c r="AL374" s="73" t="s">
        <v>174</v>
      </c>
      <c r="AM374" s="73" t="s">
        <v>119</v>
      </c>
      <c r="AN374" s="73" t="s">
        <v>788</v>
      </c>
      <c r="AO374" s="73" t="s">
        <v>956</v>
      </c>
    </row>
    <row r="375" spans="1:41" x14ac:dyDescent="0.25">
      <c r="A375" t="s">
        <v>1111</v>
      </c>
      <c r="B375" t="s">
        <v>483</v>
      </c>
      <c r="C375" t="s">
        <v>1112</v>
      </c>
      <c r="D375" t="s">
        <v>90</v>
      </c>
      <c r="E375" t="s">
        <v>117</v>
      </c>
      <c r="F375" s="51" t="str">
        <f>IFERROR(VLOOKUP(D375,'Tabelas auxiliares'!$A$3:$B$61,2,FALSE),"")</f>
        <v>SUGEPE-FOLHA - PASEP + AUX. MORADIA</v>
      </c>
      <c r="G375" s="51" t="str">
        <f>IFERROR(VLOOKUP($B375,'Tabelas auxiliares'!$A$65:$C$102,2,FALSE),"")</f>
        <v>Folha de pagamento - Ativos, Previdência, PASEP</v>
      </c>
      <c r="H375" s="51" t="str">
        <f>IFERROR(VLOOKUP($B375,'Tabelas auxiliares'!$A$65:$C$102,3,FALSE),"")</f>
        <v>FOLHA DE PAGAMENTO / CONTRIBUICAO PARA O PSS / SUBSTITUICOES / INSS PATRONAL / PASEP</v>
      </c>
      <c r="I375" t="s">
        <v>1602</v>
      </c>
      <c r="J375" t="s">
        <v>2253</v>
      </c>
      <c r="K375" t="s">
        <v>2256</v>
      </c>
      <c r="L375" t="s">
        <v>936</v>
      </c>
      <c r="M375" t="s">
        <v>176</v>
      </c>
      <c r="N375" t="s">
        <v>135</v>
      </c>
      <c r="O375" t="s">
        <v>178</v>
      </c>
      <c r="P375" t="s">
        <v>208</v>
      </c>
      <c r="Q375" t="s">
        <v>179</v>
      </c>
      <c r="R375" t="s">
        <v>176</v>
      </c>
      <c r="S375" t="s">
        <v>120</v>
      </c>
      <c r="T375" t="s">
        <v>173</v>
      </c>
      <c r="U375" t="s">
        <v>144</v>
      </c>
      <c r="V375" t="s">
        <v>746</v>
      </c>
      <c r="W375" t="s">
        <v>922</v>
      </c>
      <c r="X375" s="51" t="str">
        <f t="shared" si="10"/>
        <v>3</v>
      </c>
      <c r="Y375" s="51" t="str">
        <f>IF(T375="","",IF(AND(T375&lt;&gt;'Tabelas auxiliares'!$B$236,T375&lt;&gt;'Tabelas auxiliares'!$B$237,T375&lt;&gt;'Tabelas auxiliares'!$C$236,T375&lt;&gt;'Tabelas auxiliares'!$C$237,T375&lt;&gt;'Tabelas auxiliares'!$D$236),"FOLHA DE PESSOAL",IF(X375='Tabelas auxiliares'!$A$237,"CUSTEIO",IF(X375='Tabelas auxiliares'!$A$236,"INVESTIMENTO","ERRO - VERIFICAR"))))</f>
        <v>FOLHA DE PESSOAL</v>
      </c>
      <c r="Z375" s="64">
        <f t="shared" si="11"/>
        <v>4808.09</v>
      </c>
      <c r="AC375" s="44">
        <v>4808.09</v>
      </c>
      <c r="AD375" s="73" t="s">
        <v>361</v>
      </c>
      <c r="AE375" s="73" t="s">
        <v>360</v>
      </c>
      <c r="AF375" s="73" t="s">
        <v>177</v>
      </c>
      <c r="AG375" s="73" t="s">
        <v>178</v>
      </c>
      <c r="AH375" s="73" t="s">
        <v>288</v>
      </c>
      <c r="AI375" s="73" t="s">
        <v>179</v>
      </c>
      <c r="AJ375" s="73" t="s">
        <v>176</v>
      </c>
      <c r="AK375" s="73" t="s">
        <v>120</v>
      </c>
      <c r="AL375" s="73" t="s">
        <v>174</v>
      </c>
      <c r="AM375" s="73" t="s">
        <v>119</v>
      </c>
      <c r="AN375" s="73" t="s">
        <v>732</v>
      </c>
      <c r="AO375" s="73" t="s">
        <v>642</v>
      </c>
    </row>
    <row r="376" spans="1:41" x14ac:dyDescent="0.25">
      <c r="A376" t="s">
        <v>1111</v>
      </c>
      <c r="B376" t="s">
        <v>483</v>
      </c>
      <c r="C376" t="s">
        <v>1112</v>
      </c>
      <c r="D376" t="s">
        <v>90</v>
      </c>
      <c r="E376" t="s">
        <v>117</v>
      </c>
      <c r="F376" s="51" t="str">
        <f>IFERROR(VLOOKUP(D376,'Tabelas auxiliares'!$A$3:$B$61,2,FALSE),"")</f>
        <v>SUGEPE-FOLHA - PASEP + AUX. MORADIA</v>
      </c>
      <c r="G376" s="51" t="str">
        <f>IFERROR(VLOOKUP($B376,'Tabelas auxiliares'!$A$65:$C$102,2,FALSE),"")</f>
        <v>Folha de pagamento - Ativos, Previdência, PASEP</v>
      </c>
      <c r="H376" s="51" t="str">
        <f>IFERROR(VLOOKUP($B376,'Tabelas auxiliares'!$A$65:$C$102,3,FALSE),"")</f>
        <v>FOLHA DE PAGAMENTO / CONTRIBUICAO PARA O PSS / SUBSTITUICOES / INSS PATRONAL / PASEP</v>
      </c>
      <c r="I376" t="s">
        <v>1602</v>
      </c>
      <c r="J376" t="s">
        <v>2253</v>
      </c>
      <c r="K376" t="s">
        <v>2256</v>
      </c>
      <c r="L376" t="s">
        <v>936</v>
      </c>
      <c r="M376" t="s">
        <v>176</v>
      </c>
      <c r="N376" t="s">
        <v>135</v>
      </c>
      <c r="O376" t="s">
        <v>178</v>
      </c>
      <c r="P376" t="s">
        <v>208</v>
      </c>
      <c r="Q376" t="s">
        <v>179</v>
      </c>
      <c r="R376" t="s">
        <v>176</v>
      </c>
      <c r="S376" t="s">
        <v>120</v>
      </c>
      <c r="T376" t="s">
        <v>173</v>
      </c>
      <c r="U376" t="s">
        <v>144</v>
      </c>
      <c r="V376" t="s">
        <v>768</v>
      </c>
      <c r="W376" t="s">
        <v>933</v>
      </c>
      <c r="X376" s="51" t="str">
        <f t="shared" si="10"/>
        <v>3</v>
      </c>
      <c r="Y376" s="51" t="str">
        <f>IF(T376="","",IF(AND(T376&lt;&gt;'Tabelas auxiliares'!$B$236,T376&lt;&gt;'Tabelas auxiliares'!$B$237,T376&lt;&gt;'Tabelas auxiliares'!$C$236,T376&lt;&gt;'Tabelas auxiliares'!$C$237,T376&lt;&gt;'Tabelas auxiliares'!$D$236),"FOLHA DE PESSOAL",IF(X376='Tabelas auxiliares'!$A$237,"CUSTEIO",IF(X376='Tabelas auxiliares'!$A$236,"INVESTIMENTO","ERRO - VERIFICAR"))))</f>
        <v>FOLHA DE PESSOAL</v>
      </c>
      <c r="Z376" s="64">
        <f t="shared" si="11"/>
        <v>12020.23</v>
      </c>
      <c r="AC376" s="44">
        <v>12020.23</v>
      </c>
      <c r="AD376" s="73" t="s">
        <v>957</v>
      </c>
      <c r="AE376" s="73" t="s">
        <v>958</v>
      </c>
      <c r="AF376" s="73" t="s">
        <v>177</v>
      </c>
      <c r="AG376" s="73" t="s">
        <v>178</v>
      </c>
      <c r="AH376" s="73" t="s">
        <v>288</v>
      </c>
      <c r="AI376" s="73" t="s">
        <v>179</v>
      </c>
      <c r="AJ376" s="73" t="s">
        <v>176</v>
      </c>
      <c r="AK376" s="73" t="s">
        <v>120</v>
      </c>
      <c r="AL376" s="73" t="s">
        <v>174</v>
      </c>
      <c r="AM376" s="73" t="s">
        <v>119</v>
      </c>
      <c r="AN376" s="73" t="s">
        <v>821</v>
      </c>
      <c r="AO376" s="73" t="s">
        <v>706</v>
      </c>
    </row>
    <row r="377" spans="1:41" x14ac:dyDescent="0.25">
      <c r="A377" t="s">
        <v>1111</v>
      </c>
      <c r="B377" t="s">
        <v>483</v>
      </c>
      <c r="C377" t="s">
        <v>1112</v>
      </c>
      <c r="D377" t="s">
        <v>90</v>
      </c>
      <c r="E377" t="s">
        <v>117</v>
      </c>
      <c r="F377" s="51" t="str">
        <f>IFERROR(VLOOKUP(D377,'Tabelas auxiliares'!$A$3:$B$61,2,FALSE),"")</f>
        <v>SUGEPE-FOLHA - PASEP + AUX. MORADIA</v>
      </c>
      <c r="G377" s="51" t="str">
        <f>IFERROR(VLOOKUP($B377,'Tabelas auxiliares'!$A$65:$C$102,2,FALSE),"")</f>
        <v>Folha de pagamento - Ativos, Previdência, PASEP</v>
      </c>
      <c r="H377" s="51" t="str">
        <f>IFERROR(VLOOKUP($B377,'Tabelas auxiliares'!$A$65:$C$102,3,FALSE),"")</f>
        <v>FOLHA DE PAGAMENTO / CONTRIBUICAO PARA O PSS / SUBSTITUICOES / INSS PATRONAL / PASEP</v>
      </c>
      <c r="I377" t="s">
        <v>1602</v>
      </c>
      <c r="J377" t="s">
        <v>2253</v>
      </c>
      <c r="K377" t="s">
        <v>2256</v>
      </c>
      <c r="L377" t="s">
        <v>936</v>
      </c>
      <c r="M377" t="s">
        <v>176</v>
      </c>
      <c r="N377" t="s">
        <v>135</v>
      </c>
      <c r="O377" t="s">
        <v>178</v>
      </c>
      <c r="P377" t="s">
        <v>208</v>
      </c>
      <c r="Q377" t="s">
        <v>179</v>
      </c>
      <c r="R377" t="s">
        <v>176</v>
      </c>
      <c r="S377" t="s">
        <v>120</v>
      </c>
      <c r="T377" t="s">
        <v>173</v>
      </c>
      <c r="U377" t="s">
        <v>144</v>
      </c>
      <c r="V377" t="s">
        <v>747</v>
      </c>
      <c r="W377" t="s">
        <v>923</v>
      </c>
      <c r="X377" s="51" t="str">
        <f t="shared" si="10"/>
        <v>3</v>
      </c>
      <c r="Y377" s="51" t="str">
        <f>IF(T377="","",IF(AND(T377&lt;&gt;'Tabelas auxiliares'!$B$236,T377&lt;&gt;'Tabelas auxiliares'!$B$237,T377&lt;&gt;'Tabelas auxiliares'!$C$236,T377&lt;&gt;'Tabelas auxiliares'!$C$237,T377&lt;&gt;'Tabelas auxiliares'!$D$236),"FOLHA DE PESSOAL",IF(X377='Tabelas auxiliares'!$A$237,"CUSTEIO",IF(X377='Tabelas auxiliares'!$A$236,"INVESTIMENTO","ERRO - VERIFICAR"))))</f>
        <v>FOLHA DE PESSOAL</v>
      </c>
      <c r="Z377" s="64">
        <f t="shared" si="11"/>
        <v>30883.759999999998</v>
      </c>
      <c r="AC377" s="44">
        <v>30883.759999999998</v>
      </c>
      <c r="AD377" s="73" t="s">
        <v>381</v>
      </c>
      <c r="AE377" s="73" t="s">
        <v>868</v>
      </c>
      <c r="AF377" s="73" t="s">
        <v>177</v>
      </c>
      <c r="AG377" s="73" t="s">
        <v>178</v>
      </c>
      <c r="AH377" s="73" t="s">
        <v>288</v>
      </c>
      <c r="AI377" s="73" t="s">
        <v>179</v>
      </c>
      <c r="AJ377" s="73" t="s">
        <v>176</v>
      </c>
      <c r="AK377" s="73" t="s">
        <v>120</v>
      </c>
      <c r="AL377" s="73" t="s">
        <v>174</v>
      </c>
      <c r="AM377" s="73" t="s">
        <v>119</v>
      </c>
      <c r="AN377" s="73" t="s">
        <v>824</v>
      </c>
      <c r="AO377" s="73" t="s">
        <v>709</v>
      </c>
    </row>
    <row r="378" spans="1:41" x14ac:dyDescent="0.25">
      <c r="A378" t="s">
        <v>1111</v>
      </c>
      <c r="B378" t="s">
        <v>483</v>
      </c>
      <c r="C378" t="s">
        <v>1112</v>
      </c>
      <c r="D378" t="s">
        <v>90</v>
      </c>
      <c r="E378" t="s">
        <v>117</v>
      </c>
      <c r="F378" s="51" t="str">
        <f>IFERROR(VLOOKUP(D378,'Tabelas auxiliares'!$A$3:$B$61,2,FALSE),"")</f>
        <v>SUGEPE-FOLHA - PASEP + AUX. MORADIA</v>
      </c>
      <c r="G378" s="51" t="str">
        <f>IFERROR(VLOOKUP($B378,'Tabelas auxiliares'!$A$65:$C$102,2,FALSE),"")</f>
        <v>Folha de pagamento - Ativos, Previdência, PASEP</v>
      </c>
      <c r="H378" s="51" t="str">
        <f>IFERROR(VLOOKUP($B378,'Tabelas auxiliares'!$A$65:$C$102,3,FALSE),"")</f>
        <v>FOLHA DE PAGAMENTO / CONTRIBUICAO PARA O PSS / SUBSTITUICOES / INSS PATRONAL / PASEP</v>
      </c>
      <c r="I378" t="s">
        <v>1602</v>
      </c>
      <c r="J378" t="s">
        <v>2253</v>
      </c>
      <c r="K378" t="s">
        <v>2256</v>
      </c>
      <c r="L378" t="s">
        <v>936</v>
      </c>
      <c r="M378" t="s">
        <v>176</v>
      </c>
      <c r="N378" t="s">
        <v>135</v>
      </c>
      <c r="O378" t="s">
        <v>178</v>
      </c>
      <c r="P378" t="s">
        <v>208</v>
      </c>
      <c r="Q378" t="s">
        <v>179</v>
      </c>
      <c r="R378" t="s">
        <v>176</v>
      </c>
      <c r="S378" t="s">
        <v>120</v>
      </c>
      <c r="T378" t="s">
        <v>173</v>
      </c>
      <c r="U378" t="s">
        <v>144</v>
      </c>
      <c r="V378" t="s">
        <v>937</v>
      </c>
      <c r="W378" t="s">
        <v>938</v>
      </c>
      <c r="X378" s="51" t="str">
        <f t="shared" si="10"/>
        <v>3</v>
      </c>
      <c r="Y378" s="51" t="str">
        <f>IF(T378="","",IF(AND(T378&lt;&gt;'Tabelas auxiliares'!$B$236,T378&lt;&gt;'Tabelas auxiliares'!$B$237,T378&lt;&gt;'Tabelas auxiliares'!$C$236,T378&lt;&gt;'Tabelas auxiliares'!$C$237,T378&lt;&gt;'Tabelas auxiliares'!$D$236),"FOLHA DE PESSOAL",IF(X378='Tabelas auxiliares'!$A$237,"CUSTEIO",IF(X378='Tabelas auxiliares'!$A$236,"INVESTIMENTO","ERRO - VERIFICAR"))))</f>
        <v>FOLHA DE PESSOAL</v>
      </c>
      <c r="Z378" s="64">
        <f t="shared" si="11"/>
        <v>6731.32</v>
      </c>
      <c r="AC378" s="44">
        <v>6731.32</v>
      </c>
      <c r="AD378" s="73" t="s">
        <v>248</v>
      </c>
      <c r="AE378" s="73" t="s">
        <v>249</v>
      </c>
      <c r="AF378" s="73" t="s">
        <v>177</v>
      </c>
      <c r="AG378" s="73" t="s">
        <v>178</v>
      </c>
      <c r="AH378" s="73" t="s">
        <v>288</v>
      </c>
      <c r="AI378" s="73" t="s">
        <v>179</v>
      </c>
      <c r="AJ378" s="73" t="s">
        <v>176</v>
      </c>
      <c r="AK378" s="73" t="s">
        <v>120</v>
      </c>
      <c r="AL378" s="73" t="s">
        <v>174</v>
      </c>
      <c r="AM378" s="73" t="s">
        <v>119</v>
      </c>
      <c r="AN378" s="73" t="s">
        <v>789</v>
      </c>
      <c r="AO378" s="73" t="s">
        <v>677</v>
      </c>
    </row>
    <row r="379" spans="1:41" x14ac:dyDescent="0.25">
      <c r="A379" t="s">
        <v>1111</v>
      </c>
      <c r="B379" t="s">
        <v>483</v>
      </c>
      <c r="C379" t="s">
        <v>1112</v>
      </c>
      <c r="D379" t="s">
        <v>90</v>
      </c>
      <c r="E379" t="s">
        <v>117</v>
      </c>
      <c r="F379" s="51" t="str">
        <f>IFERROR(VLOOKUP(D379,'Tabelas auxiliares'!$A$3:$B$61,2,FALSE),"")</f>
        <v>SUGEPE-FOLHA - PASEP + AUX. MORADIA</v>
      </c>
      <c r="G379" s="51" t="str">
        <f>IFERROR(VLOOKUP($B379,'Tabelas auxiliares'!$A$65:$C$102,2,FALSE),"")</f>
        <v>Folha de pagamento - Ativos, Previdência, PASEP</v>
      </c>
      <c r="H379" s="51" t="str">
        <f>IFERROR(VLOOKUP($B379,'Tabelas auxiliares'!$A$65:$C$102,3,FALSE),"")</f>
        <v>FOLHA DE PAGAMENTO / CONTRIBUICAO PARA O PSS / SUBSTITUICOES / INSS PATRONAL / PASEP</v>
      </c>
      <c r="I379" t="s">
        <v>1602</v>
      </c>
      <c r="J379" t="s">
        <v>2253</v>
      </c>
      <c r="K379" t="s">
        <v>2257</v>
      </c>
      <c r="L379" t="s">
        <v>936</v>
      </c>
      <c r="M379" t="s">
        <v>176</v>
      </c>
      <c r="N379" t="s">
        <v>135</v>
      </c>
      <c r="O379" t="s">
        <v>178</v>
      </c>
      <c r="P379" t="s">
        <v>208</v>
      </c>
      <c r="Q379" t="s">
        <v>179</v>
      </c>
      <c r="R379" t="s">
        <v>176</v>
      </c>
      <c r="S379" t="s">
        <v>120</v>
      </c>
      <c r="T379" t="s">
        <v>173</v>
      </c>
      <c r="U379" t="s">
        <v>144</v>
      </c>
      <c r="V379" t="s">
        <v>748</v>
      </c>
      <c r="W379" t="s">
        <v>650</v>
      </c>
      <c r="X379" s="51" t="str">
        <f t="shared" si="10"/>
        <v>3</v>
      </c>
      <c r="Y379" s="51" t="str">
        <f>IF(T379="","",IF(AND(T379&lt;&gt;'Tabelas auxiliares'!$B$236,T379&lt;&gt;'Tabelas auxiliares'!$B$237,T379&lt;&gt;'Tabelas auxiliares'!$C$236,T379&lt;&gt;'Tabelas auxiliares'!$C$237,T379&lt;&gt;'Tabelas auxiliares'!$D$236),"FOLHA DE PESSOAL",IF(X379='Tabelas auxiliares'!$A$237,"CUSTEIO",IF(X379='Tabelas auxiliares'!$A$236,"INVESTIMENTO","ERRO - VERIFICAR"))))</f>
        <v>FOLHA DE PESSOAL</v>
      </c>
      <c r="Z379" s="64">
        <f t="shared" si="11"/>
        <v>8293469.4800000004</v>
      </c>
      <c r="AA379" s="44">
        <v>11021.58</v>
      </c>
      <c r="AC379" s="44">
        <v>8282447.9000000004</v>
      </c>
      <c r="AD379" s="73" t="s">
        <v>248</v>
      </c>
      <c r="AE379" s="73" t="s">
        <v>250</v>
      </c>
      <c r="AF379" s="73" t="s">
        <v>177</v>
      </c>
      <c r="AG379" s="73" t="s">
        <v>178</v>
      </c>
      <c r="AH379" s="73" t="s">
        <v>288</v>
      </c>
      <c r="AI379" s="73" t="s">
        <v>179</v>
      </c>
      <c r="AJ379" s="73" t="s">
        <v>176</v>
      </c>
      <c r="AK379" s="73" t="s">
        <v>120</v>
      </c>
      <c r="AL379" s="73" t="s">
        <v>174</v>
      </c>
      <c r="AM379" s="73" t="s">
        <v>119</v>
      </c>
      <c r="AN379" s="73" t="s">
        <v>790</v>
      </c>
      <c r="AO379" s="73" t="s">
        <v>678</v>
      </c>
    </row>
    <row r="380" spans="1:41" x14ac:dyDescent="0.25">
      <c r="A380" t="s">
        <v>1111</v>
      </c>
      <c r="B380" t="s">
        <v>483</v>
      </c>
      <c r="C380" t="s">
        <v>1112</v>
      </c>
      <c r="D380" t="s">
        <v>90</v>
      </c>
      <c r="E380" t="s">
        <v>117</v>
      </c>
      <c r="F380" s="51" t="str">
        <f>IFERROR(VLOOKUP(D380,'Tabelas auxiliares'!$A$3:$B$61,2,FALSE),"")</f>
        <v>SUGEPE-FOLHA - PASEP + AUX. MORADIA</v>
      </c>
      <c r="G380" s="51" t="str">
        <f>IFERROR(VLOOKUP($B380,'Tabelas auxiliares'!$A$65:$C$102,2,FALSE),"")</f>
        <v>Folha de pagamento - Ativos, Previdência, PASEP</v>
      </c>
      <c r="H380" s="51" t="str">
        <f>IFERROR(VLOOKUP($B380,'Tabelas auxiliares'!$A$65:$C$102,3,FALSE),"")</f>
        <v>FOLHA DE PAGAMENTO / CONTRIBUICAO PARA O PSS / SUBSTITUICOES / INSS PATRONAL / PASEP</v>
      </c>
      <c r="I380" t="s">
        <v>1602</v>
      </c>
      <c r="J380" t="s">
        <v>2253</v>
      </c>
      <c r="K380" t="s">
        <v>2257</v>
      </c>
      <c r="L380" t="s">
        <v>936</v>
      </c>
      <c r="M380" t="s">
        <v>176</v>
      </c>
      <c r="N380" t="s">
        <v>135</v>
      </c>
      <c r="O380" t="s">
        <v>178</v>
      </c>
      <c r="P380" t="s">
        <v>208</v>
      </c>
      <c r="Q380" t="s">
        <v>179</v>
      </c>
      <c r="R380" t="s">
        <v>176</v>
      </c>
      <c r="S380" t="s">
        <v>120</v>
      </c>
      <c r="T380" t="s">
        <v>173</v>
      </c>
      <c r="U380" t="s">
        <v>144</v>
      </c>
      <c r="V380" t="s">
        <v>749</v>
      </c>
      <c r="W380" t="s">
        <v>924</v>
      </c>
      <c r="X380" s="51" t="str">
        <f t="shared" si="10"/>
        <v>3</v>
      </c>
      <c r="Y380" s="51" t="str">
        <f>IF(T380="","",IF(AND(T380&lt;&gt;'Tabelas auxiliares'!$B$236,T380&lt;&gt;'Tabelas auxiliares'!$B$237,T380&lt;&gt;'Tabelas auxiliares'!$C$236,T380&lt;&gt;'Tabelas auxiliares'!$C$237,T380&lt;&gt;'Tabelas auxiliares'!$D$236),"FOLHA DE PESSOAL",IF(X380='Tabelas auxiliares'!$A$237,"CUSTEIO",IF(X380='Tabelas auxiliares'!$A$236,"INVESTIMENTO","ERRO - VERIFICAR"))))</f>
        <v>FOLHA DE PESSOAL</v>
      </c>
      <c r="Z380" s="64">
        <f t="shared" si="11"/>
        <v>3085.63</v>
      </c>
      <c r="AC380" s="44">
        <v>3085.63</v>
      </c>
      <c r="AD380" s="73" t="s">
        <v>186</v>
      </c>
      <c r="AE380" s="73" t="s">
        <v>860</v>
      </c>
      <c r="AF380" s="73" t="s">
        <v>177</v>
      </c>
      <c r="AG380" s="73" t="s">
        <v>178</v>
      </c>
      <c r="AH380" s="73" t="s">
        <v>288</v>
      </c>
      <c r="AI380" s="73" t="s">
        <v>179</v>
      </c>
      <c r="AJ380" s="73" t="s">
        <v>176</v>
      </c>
      <c r="AK380" s="73" t="s">
        <v>120</v>
      </c>
      <c r="AL380" s="73" t="s">
        <v>174</v>
      </c>
      <c r="AM380" s="73" t="s">
        <v>119</v>
      </c>
      <c r="AN380" s="73" t="s">
        <v>723</v>
      </c>
      <c r="AO380" s="73" t="s">
        <v>635</v>
      </c>
    </row>
    <row r="381" spans="1:41" x14ac:dyDescent="0.25">
      <c r="A381" t="s">
        <v>1111</v>
      </c>
      <c r="B381" t="s">
        <v>483</v>
      </c>
      <c r="C381" t="s">
        <v>1112</v>
      </c>
      <c r="D381" t="s">
        <v>90</v>
      </c>
      <c r="E381" t="s">
        <v>117</v>
      </c>
      <c r="F381" s="51" t="str">
        <f>IFERROR(VLOOKUP(D381,'Tabelas auxiliares'!$A$3:$B$61,2,FALSE),"")</f>
        <v>SUGEPE-FOLHA - PASEP + AUX. MORADIA</v>
      </c>
      <c r="G381" s="51" t="str">
        <f>IFERROR(VLOOKUP($B381,'Tabelas auxiliares'!$A$65:$C$102,2,FALSE),"")</f>
        <v>Folha de pagamento - Ativos, Previdência, PASEP</v>
      </c>
      <c r="H381" s="51" t="str">
        <f>IFERROR(VLOOKUP($B381,'Tabelas auxiliares'!$A$65:$C$102,3,FALSE),"")</f>
        <v>FOLHA DE PAGAMENTO / CONTRIBUICAO PARA O PSS / SUBSTITUICOES / INSS PATRONAL / PASEP</v>
      </c>
      <c r="I381" t="s">
        <v>1602</v>
      </c>
      <c r="J381" t="s">
        <v>2253</v>
      </c>
      <c r="K381" t="s">
        <v>2257</v>
      </c>
      <c r="L381" t="s">
        <v>936</v>
      </c>
      <c r="M381" t="s">
        <v>176</v>
      </c>
      <c r="N381" t="s">
        <v>135</v>
      </c>
      <c r="O381" t="s">
        <v>178</v>
      </c>
      <c r="P381" t="s">
        <v>208</v>
      </c>
      <c r="Q381" t="s">
        <v>179</v>
      </c>
      <c r="R381" t="s">
        <v>176</v>
      </c>
      <c r="S381" t="s">
        <v>120</v>
      </c>
      <c r="T381" t="s">
        <v>173</v>
      </c>
      <c r="U381" t="s">
        <v>144</v>
      </c>
      <c r="V381" t="s">
        <v>750</v>
      </c>
      <c r="W381" t="s">
        <v>925</v>
      </c>
      <c r="X381" s="51" t="str">
        <f t="shared" si="10"/>
        <v>3</v>
      </c>
      <c r="Y381" s="51" t="str">
        <f>IF(T381="","",IF(AND(T381&lt;&gt;'Tabelas auxiliares'!$B$236,T381&lt;&gt;'Tabelas auxiliares'!$B$237,T381&lt;&gt;'Tabelas auxiliares'!$C$236,T381&lt;&gt;'Tabelas auxiliares'!$C$237,T381&lt;&gt;'Tabelas auxiliares'!$D$236),"FOLHA DE PESSOAL",IF(X381='Tabelas auxiliares'!$A$237,"CUSTEIO",IF(X381='Tabelas auxiliares'!$A$236,"INVESTIMENTO","ERRO - VERIFICAR"))))</f>
        <v>FOLHA DE PESSOAL</v>
      </c>
      <c r="Z381" s="64">
        <f t="shared" si="11"/>
        <v>582.34</v>
      </c>
      <c r="AC381" s="44">
        <v>582.34</v>
      </c>
      <c r="AD381" s="73" t="s">
        <v>186</v>
      </c>
      <c r="AE381" s="73" t="s">
        <v>860</v>
      </c>
      <c r="AF381" s="73" t="s">
        <v>177</v>
      </c>
      <c r="AG381" s="73" t="s">
        <v>178</v>
      </c>
      <c r="AH381" s="73" t="s">
        <v>288</v>
      </c>
      <c r="AI381" s="73" t="s">
        <v>179</v>
      </c>
      <c r="AJ381" s="73" t="s">
        <v>176</v>
      </c>
      <c r="AK381" s="73" t="s">
        <v>120</v>
      </c>
      <c r="AL381" s="73" t="s">
        <v>174</v>
      </c>
      <c r="AM381" s="73" t="s">
        <v>119</v>
      </c>
      <c r="AN381" s="73" t="s">
        <v>723</v>
      </c>
      <c r="AO381" s="73" t="s">
        <v>635</v>
      </c>
    </row>
    <row r="382" spans="1:41" x14ac:dyDescent="0.25">
      <c r="A382" t="s">
        <v>1111</v>
      </c>
      <c r="B382" t="s">
        <v>483</v>
      </c>
      <c r="C382" t="s">
        <v>1112</v>
      </c>
      <c r="D382" t="s">
        <v>90</v>
      </c>
      <c r="E382" t="s">
        <v>117</v>
      </c>
      <c r="F382" s="51" t="str">
        <f>IFERROR(VLOOKUP(D382,'Tabelas auxiliares'!$A$3:$B$61,2,FALSE),"")</f>
        <v>SUGEPE-FOLHA - PASEP + AUX. MORADIA</v>
      </c>
      <c r="G382" s="51" t="str">
        <f>IFERROR(VLOOKUP($B382,'Tabelas auxiliares'!$A$65:$C$102,2,FALSE),"")</f>
        <v>Folha de pagamento - Ativos, Previdência, PASEP</v>
      </c>
      <c r="H382" s="51" t="str">
        <f>IFERROR(VLOOKUP($B382,'Tabelas auxiliares'!$A$65:$C$102,3,FALSE),"")</f>
        <v>FOLHA DE PAGAMENTO / CONTRIBUICAO PARA O PSS / SUBSTITUICOES / INSS PATRONAL / PASEP</v>
      </c>
      <c r="I382" t="s">
        <v>1602</v>
      </c>
      <c r="J382" t="s">
        <v>2253</v>
      </c>
      <c r="K382" t="s">
        <v>2257</v>
      </c>
      <c r="L382" t="s">
        <v>936</v>
      </c>
      <c r="M382" t="s">
        <v>176</v>
      </c>
      <c r="N382" t="s">
        <v>135</v>
      </c>
      <c r="O382" t="s">
        <v>178</v>
      </c>
      <c r="P382" t="s">
        <v>208</v>
      </c>
      <c r="Q382" t="s">
        <v>179</v>
      </c>
      <c r="R382" t="s">
        <v>176</v>
      </c>
      <c r="S382" t="s">
        <v>120</v>
      </c>
      <c r="T382" t="s">
        <v>173</v>
      </c>
      <c r="U382" t="s">
        <v>144</v>
      </c>
      <c r="V382" t="s">
        <v>751</v>
      </c>
      <c r="W382" t="s">
        <v>926</v>
      </c>
      <c r="X382" s="51" t="str">
        <f t="shared" si="10"/>
        <v>3</v>
      </c>
      <c r="Y382" s="51" t="str">
        <f>IF(T382="","",IF(AND(T382&lt;&gt;'Tabelas auxiliares'!$B$236,T382&lt;&gt;'Tabelas auxiliares'!$B$237,T382&lt;&gt;'Tabelas auxiliares'!$C$236,T382&lt;&gt;'Tabelas auxiliares'!$C$237,T382&lt;&gt;'Tabelas auxiliares'!$D$236),"FOLHA DE PESSOAL",IF(X382='Tabelas auxiliares'!$A$237,"CUSTEIO",IF(X382='Tabelas auxiliares'!$A$236,"INVESTIMENTO","ERRO - VERIFICAR"))))</f>
        <v>FOLHA DE PESSOAL</v>
      </c>
      <c r="Z382" s="64">
        <f t="shared" si="11"/>
        <v>8700.17</v>
      </c>
      <c r="AC382" s="44">
        <v>8700.17</v>
      </c>
      <c r="AD382" s="73" t="s">
        <v>251</v>
      </c>
      <c r="AE382" s="73" t="s">
        <v>252</v>
      </c>
      <c r="AF382" s="73" t="s">
        <v>177</v>
      </c>
      <c r="AG382" s="73" t="s">
        <v>178</v>
      </c>
      <c r="AH382" s="73" t="s">
        <v>288</v>
      </c>
      <c r="AI382" s="73" t="s">
        <v>179</v>
      </c>
      <c r="AJ382" s="73" t="s">
        <v>176</v>
      </c>
      <c r="AK382" s="73" t="s">
        <v>120</v>
      </c>
      <c r="AL382" s="73" t="s">
        <v>174</v>
      </c>
      <c r="AM382" s="73" t="s">
        <v>119</v>
      </c>
      <c r="AN382" s="73" t="s">
        <v>791</v>
      </c>
      <c r="AO382" s="73" t="s">
        <v>679</v>
      </c>
    </row>
    <row r="383" spans="1:41" x14ac:dyDescent="0.25">
      <c r="A383" t="s">
        <v>1111</v>
      </c>
      <c r="B383" t="s">
        <v>483</v>
      </c>
      <c r="C383" t="s">
        <v>1112</v>
      </c>
      <c r="D383" t="s">
        <v>90</v>
      </c>
      <c r="E383" t="s">
        <v>117</v>
      </c>
      <c r="F383" s="51" t="str">
        <f>IFERROR(VLOOKUP(D383,'Tabelas auxiliares'!$A$3:$B$61,2,FALSE),"")</f>
        <v>SUGEPE-FOLHA - PASEP + AUX. MORADIA</v>
      </c>
      <c r="G383" s="51" t="str">
        <f>IFERROR(VLOOKUP($B383,'Tabelas auxiliares'!$A$65:$C$102,2,FALSE),"")</f>
        <v>Folha de pagamento - Ativos, Previdência, PASEP</v>
      </c>
      <c r="H383" s="51" t="str">
        <f>IFERROR(VLOOKUP($B383,'Tabelas auxiliares'!$A$65:$C$102,3,FALSE),"")</f>
        <v>FOLHA DE PAGAMENTO / CONTRIBUICAO PARA O PSS / SUBSTITUICOES / INSS PATRONAL / PASEP</v>
      </c>
      <c r="I383" t="s">
        <v>1602</v>
      </c>
      <c r="J383" t="s">
        <v>2253</v>
      </c>
      <c r="K383" t="s">
        <v>2257</v>
      </c>
      <c r="L383" t="s">
        <v>936</v>
      </c>
      <c r="M383" t="s">
        <v>176</v>
      </c>
      <c r="N383" t="s">
        <v>135</v>
      </c>
      <c r="O383" t="s">
        <v>178</v>
      </c>
      <c r="P383" t="s">
        <v>208</v>
      </c>
      <c r="Q383" t="s">
        <v>179</v>
      </c>
      <c r="R383" t="s">
        <v>176</v>
      </c>
      <c r="S383" t="s">
        <v>120</v>
      </c>
      <c r="T383" t="s">
        <v>173</v>
      </c>
      <c r="U383" t="s">
        <v>144</v>
      </c>
      <c r="V383" t="s">
        <v>752</v>
      </c>
      <c r="W383" t="s">
        <v>651</v>
      </c>
      <c r="X383" s="51" t="str">
        <f t="shared" si="10"/>
        <v>3</v>
      </c>
      <c r="Y383" s="51" t="str">
        <f>IF(T383="","",IF(AND(T383&lt;&gt;'Tabelas auxiliares'!$B$236,T383&lt;&gt;'Tabelas auxiliares'!$B$237,T383&lt;&gt;'Tabelas auxiliares'!$C$236,T383&lt;&gt;'Tabelas auxiliares'!$C$237,T383&lt;&gt;'Tabelas auxiliares'!$D$236),"FOLHA DE PESSOAL",IF(X383='Tabelas auxiliares'!$A$237,"CUSTEIO",IF(X383='Tabelas auxiliares'!$A$236,"INVESTIMENTO","ERRO - VERIFICAR"))))</f>
        <v>FOLHA DE PESSOAL</v>
      </c>
      <c r="Z383" s="64">
        <f t="shared" si="11"/>
        <v>38878.01</v>
      </c>
      <c r="AA383" s="44">
        <v>667.86</v>
      </c>
      <c r="AC383" s="44">
        <v>38210.15</v>
      </c>
      <c r="AD383" s="73" t="s">
        <v>253</v>
      </c>
      <c r="AE383" s="73" t="s">
        <v>254</v>
      </c>
      <c r="AF383" s="73" t="s">
        <v>177</v>
      </c>
      <c r="AG383" s="73" t="s">
        <v>178</v>
      </c>
      <c r="AH383" s="73" t="s">
        <v>288</v>
      </c>
      <c r="AI383" s="73" t="s">
        <v>179</v>
      </c>
      <c r="AJ383" s="73" t="s">
        <v>176</v>
      </c>
      <c r="AK383" s="73" t="s">
        <v>120</v>
      </c>
      <c r="AL383" s="73" t="s">
        <v>174</v>
      </c>
      <c r="AM383" s="73" t="s">
        <v>119</v>
      </c>
      <c r="AN383" s="73" t="s">
        <v>792</v>
      </c>
      <c r="AO383" s="73" t="s">
        <v>959</v>
      </c>
    </row>
    <row r="384" spans="1:41" x14ac:dyDescent="0.25">
      <c r="A384" t="s">
        <v>1111</v>
      </c>
      <c r="B384" t="s">
        <v>483</v>
      </c>
      <c r="C384" t="s">
        <v>1112</v>
      </c>
      <c r="D384" t="s">
        <v>90</v>
      </c>
      <c r="E384" t="s">
        <v>117</v>
      </c>
      <c r="F384" s="51" t="str">
        <f>IFERROR(VLOOKUP(D384,'Tabelas auxiliares'!$A$3:$B$61,2,FALSE),"")</f>
        <v>SUGEPE-FOLHA - PASEP + AUX. MORADIA</v>
      </c>
      <c r="G384" s="51" t="str">
        <f>IFERROR(VLOOKUP($B384,'Tabelas auxiliares'!$A$65:$C$102,2,FALSE),"")</f>
        <v>Folha de pagamento - Ativos, Previdência, PASEP</v>
      </c>
      <c r="H384" s="51" t="str">
        <f>IFERROR(VLOOKUP($B384,'Tabelas auxiliares'!$A$65:$C$102,3,FALSE),"")</f>
        <v>FOLHA DE PAGAMENTO / CONTRIBUICAO PARA O PSS / SUBSTITUICOES / INSS PATRONAL / PASEP</v>
      </c>
      <c r="I384" t="s">
        <v>1602</v>
      </c>
      <c r="J384" t="s">
        <v>2253</v>
      </c>
      <c r="K384" t="s">
        <v>2257</v>
      </c>
      <c r="L384" t="s">
        <v>936</v>
      </c>
      <c r="M384" t="s">
        <v>176</v>
      </c>
      <c r="N384" t="s">
        <v>135</v>
      </c>
      <c r="O384" t="s">
        <v>178</v>
      </c>
      <c r="P384" t="s">
        <v>208</v>
      </c>
      <c r="Q384" t="s">
        <v>179</v>
      </c>
      <c r="R384" t="s">
        <v>176</v>
      </c>
      <c r="S384" t="s">
        <v>120</v>
      </c>
      <c r="T384" t="s">
        <v>173</v>
      </c>
      <c r="U384" t="s">
        <v>144</v>
      </c>
      <c r="V384" t="s">
        <v>753</v>
      </c>
      <c r="W384" t="s">
        <v>652</v>
      </c>
      <c r="X384" s="51" t="str">
        <f t="shared" si="10"/>
        <v>3</v>
      </c>
      <c r="Y384" s="51" t="str">
        <f>IF(T384="","",IF(AND(T384&lt;&gt;'Tabelas auxiliares'!$B$236,T384&lt;&gt;'Tabelas auxiliares'!$B$237,T384&lt;&gt;'Tabelas auxiliares'!$C$236,T384&lt;&gt;'Tabelas auxiliares'!$C$237,T384&lt;&gt;'Tabelas auxiliares'!$D$236),"FOLHA DE PESSOAL",IF(X384='Tabelas auxiliares'!$A$237,"CUSTEIO",IF(X384='Tabelas auxiliares'!$A$236,"INVESTIMENTO","ERRO - VERIFICAR"))))</f>
        <v>FOLHA DE PESSOAL</v>
      </c>
      <c r="Z384" s="64">
        <f t="shared" si="11"/>
        <v>7752.71</v>
      </c>
      <c r="AA384" s="44">
        <v>1598.79</v>
      </c>
      <c r="AC384" s="44">
        <v>6153.92</v>
      </c>
      <c r="AD384" s="73" t="s">
        <v>253</v>
      </c>
      <c r="AE384" s="73" t="s">
        <v>255</v>
      </c>
      <c r="AF384" s="73" t="s">
        <v>177</v>
      </c>
      <c r="AG384" s="73" t="s">
        <v>178</v>
      </c>
      <c r="AH384" s="73" t="s">
        <v>288</v>
      </c>
      <c r="AI384" s="73" t="s">
        <v>179</v>
      </c>
      <c r="AJ384" s="73" t="s">
        <v>176</v>
      </c>
      <c r="AK384" s="73" t="s">
        <v>120</v>
      </c>
      <c r="AL384" s="73" t="s">
        <v>174</v>
      </c>
      <c r="AM384" s="73" t="s">
        <v>119</v>
      </c>
      <c r="AN384" s="73" t="s">
        <v>792</v>
      </c>
      <c r="AO384" s="73" t="s">
        <v>959</v>
      </c>
    </row>
    <row r="385" spans="1:41" x14ac:dyDescent="0.25">
      <c r="A385" t="s">
        <v>1111</v>
      </c>
      <c r="B385" t="s">
        <v>483</v>
      </c>
      <c r="C385" t="s">
        <v>1112</v>
      </c>
      <c r="D385" t="s">
        <v>90</v>
      </c>
      <c r="E385" t="s">
        <v>117</v>
      </c>
      <c r="F385" s="51" t="str">
        <f>IFERROR(VLOOKUP(D385,'Tabelas auxiliares'!$A$3:$B$61,2,FALSE),"")</f>
        <v>SUGEPE-FOLHA - PASEP + AUX. MORADIA</v>
      </c>
      <c r="G385" s="51" t="str">
        <f>IFERROR(VLOOKUP($B385,'Tabelas auxiliares'!$A$65:$C$102,2,FALSE),"")</f>
        <v>Folha de pagamento - Ativos, Previdência, PASEP</v>
      </c>
      <c r="H385" s="51" t="str">
        <f>IFERROR(VLOOKUP($B385,'Tabelas auxiliares'!$A$65:$C$102,3,FALSE),"")</f>
        <v>FOLHA DE PAGAMENTO / CONTRIBUICAO PARA O PSS / SUBSTITUICOES / INSS PATRONAL / PASEP</v>
      </c>
      <c r="I385" t="s">
        <v>1602</v>
      </c>
      <c r="J385" t="s">
        <v>2253</v>
      </c>
      <c r="K385" t="s">
        <v>2257</v>
      </c>
      <c r="L385" t="s">
        <v>936</v>
      </c>
      <c r="M385" t="s">
        <v>176</v>
      </c>
      <c r="N385" t="s">
        <v>135</v>
      </c>
      <c r="O385" t="s">
        <v>178</v>
      </c>
      <c r="P385" t="s">
        <v>208</v>
      </c>
      <c r="Q385" t="s">
        <v>179</v>
      </c>
      <c r="R385" t="s">
        <v>176</v>
      </c>
      <c r="S385" t="s">
        <v>120</v>
      </c>
      <c r="T385" t="s">
        <v>173</v>
      </c>
      <c r="U385" t="s">
        <v>144</v>
      </c>
      <c r="V385" t="s">
        <v>754</v>
      </c>
      <c r="W385" t="s">
        <v>653</v>
      </c>
      <c r="X385" s="51" t="str">
        <f t="shared" si="10"/>
        <v>3</v>
      </c>
      <c r="Y385" s="51" t="str">
        <f>IF(T385="","",IF(AND(T385&lt;&gt;'Tabelas auxiliares'!$B$236,T385&lt;&gt;'Tabelas auxiliares'!$B$237,T385&lt;&gt;'Tabelas auxiliares'!$C$236,T385&lt;&gt;'Tabelas auxiliares'!$C$237,T385&lt;&gt;'Tabelas auxiliares'!$D$236),"FOLHA DE PESSOAL",IF(X385='Tabelas auxiliares'!$A$237,"CUSTEIO",IF(X385='Tabelas auxiliares'!$A$236,"INVESTIMENTO","ERRO - VERIFICAR"))))</f>
        <v>FOLHA DE PESSOAL</v>
      </c>
      <c r="Z385" s="64">
        <f t="shared" si="11"/>
        <v>7101548.9199999999</v>
      </c>
      <c r="AA385" s="44">
        <v>1477.84</v>
      </c>
      <c r="AC385" s="44">
        <v>7100071.0800000001</v>
      </c>
      <c r="AD385" s="73" t="s">
        <v>253</v>
      </c>
      <c r="AE385" s="73" t="s">
        <v>256</v>
      </c>
      <c r="AF385" s="73" t="s">
        <v>177</v>
      </c>
      <c r="AG385" s="73" t="s">
        <v>178</v>
      </c>
      <c r="AH385" s="73" t="s">
        <v>288</v>
      </c>
      <c r="AI385" s="73" t="s">
        <v>179</v>
      </c>
      <c r="AJ385" s="73" t="s">
        <v>176</v>
      </c>
      <c r="AK385" s="73" t="s">
        <v>120</v>
      </c>
      <c r="AL385" s="73" t="s">
        <v>174</v>
      </c>
      <c r="AM385" s="73" t="s">
        <v>119</v>
      </c>
      <c r="AN385" s="73" t="s">
        <v>792</v>
      </c>
      <c r="AO385" s="73" t="s">
        <v>959</v>
      </c>
    </row>
    <row r="386" spans="1:41" x14ac:dyDescent="0.25">
      <c r="A386" t="s">
        <v>1111</v>
      </c>
      <c r="B386" t="s">
        <v>483</v>
      </c>
      <c r="C386" t="s">
        <v>1112</v>
      </c>
      <c r="D386" t="s">
        <v>90</v>
      </c>
      <c r="E386" t="s">
        <v>117</v>
      </c>
      <c r="F386" s="51" t="str">
        <f>IFERROR(VLOOKUP(D386,'Tabelas auxiliares'!$A$3:$B$61,2,FALSE),"")</f>
        <v>SUGEPE-FOLHA - PASEP + AUX. MORADIA</v>
      </c>
      <c r="G386" s="51" t="str">
        <f>IFERROR(VLOOKUP($B386,'Tabelas auxiliares'!$A$65:$C$102,2,FALSE),"")</f>
        <v>Folha de pagamento - Ativos, Previdência, PASEP</v>
      </c>
      <c r="H386" s="51" t="str">
        <f>IFERROR(VLOOKUP($B386,'Tabelas auxiliares'!$A$65:$C$102,3,FALSE),"")</f>
        <v>FOLHA DE PAGAMENTO / CONTRIBUICAO PARA O PSS / SUBSTITUICOES / INSS PATRONAL / PASEP</v>
      </c>
      <c r="I386" t="s">
        <v>1602</v>
      </c>
      <c r="J386" t="s">
        <v>2253</v>
      </c>
      <c r="K386" t="s">
        <v>2257</v>
      </c>
      <c r="L386" t="s">
        <v>936</v>
      </c>
      <c r="M386" t="s">
        <v>176</v>
      </c>
      <c r="N386" t="s">
        <v>135</v>
      </c>
      <c r="O386" t="s">
        <v>178</v>
      </c>
      <c r="P386" t="s">
        <v>208</v>
      </c>
      <c r="Q386" t="s">
        <v>179</v>
      </c>
      <c r="R386" t="s">
        <v>176</v>
      </c>
      <c r="S386" t="s">
        <v>120</v>
      </c>
      <c r="T386" t="s">
        <v>173</v>
      </c>
      <c r="U386" t="s">
        <v>144</v>
      </c>
      <c r="V386" t="s">
        <v>755</v>
      </c>
      <c r="W386" t="s">
        <v>654</v>
      </c>
      <c r="X386" s="51" t="str">
        <f t="shared" si="10"/>
        <v>3</v>
      </c>
      <c r="Y386" s="51" t="str">
        <f>IF(T386="","",IF(AND(T386&lt;&gt;'Tabelas auxiliares'!$B$236,T386&lt;&gt;'Tabelas auxiliares'!$B$237,T386&lt;&gt;'Tabelas auxiliares'!$C$236,T386&lt;&gt;'Tabelas auxiliares'!$C$237,T386&lt;&gt;'Tabelas auxiliares'!$D$236),"FOLHA DE PESSOAL",IF(X386='Tabelas auxiliares'!$A$237,"CUSTEIO",IF(X386='Tabelas auxiliares'!$A$236,"INVESTIMENTO","ERRO - VERIFICAR"))))</f>
        <v>FOLHA DE PESSOAL</v>
      </c>
      <c r="Z386" s="64">
        <f t="shared" si="11"/>
        <v>105816.88</v>
      </c>
      <c r="AA386" s="44">
        <v>1397.75</v>
      </c>
      <c r="AC386" s="44">
        <v>104419.13</v>
      </c>
      <c r="AD386" s="73" t="s">
        <v>425</v>
      </c>
      <c r="AE386" s="73" t="s">
        <v>370</v>
      </c>
      <c r="AF386" s="73" t="s">
        <v>177</v>
      </c>
      <c r="AG386" s="73" t="s">
        <v>178</v>
      </c>
      <c r="AH386" s="73" t="s">
        <v>288</v>
      </c>
      <c r="AI386" s="73" t="s">
        <v>179</v>
      </c>
      <c r="AJ386" s="73" t="s">
        <v>176</v>
      </c>
      <c r="AK386" s="73" t="s">
        <v>120</v>
      </c>
      <c r="AL386" s="73" t="s">
        <v>174</v>
      </c>
      <c r="AM386" s="73" t="s">
        <v>119</v>
      </c>
      <c r="AN386" s="73" t="s">
        <v>793</v>
      </c>
      <c r="AO386" s="73" t="s">
        <v>680</v>
      </c>
    </row>
    <row r="387" spans="1:41" x14ac:dyDescent="0.25">
      <c r="A387" t="s">
        <v>1111</v>
      </c>
      <c r="B387" t="s">
        <v>483</v>
      </c>
      <c r="C387" t="s">
        <v>1112</v>
      </c>
      <c r="D387" t="s">
        <v>90</v>
      </c>
      <c r="E387" t="s">
        <v>117</v>
      </c>
      <c r="F387" s="51" t="str">
        <f>IFERROR(VLOOKUP(D387,'Tabelas auxiliares'!$A$3:$B$61,2,FALSE),"")</f>
        <v>SUGEPE-FOLHA - PASEP + AUX. MORADIA</v>
      </c>
      <c r="G387" s="51" t="str">
        <f>IFERROR(VLOOKUP($B387,'Tabelas auxiliares'!$A$65:$C$102,2,FALSE),"")</f>
        <v>Folha de pagamento - Ativos, Previdência, PASEP</v>
      </c>
      <c r="H387" s="51" t="str">
        <f>IFERROR(VLOOKUP($B387,'Tabelas auxiliares'!$A$65:$C$102,3,FALSE),"")</f>
        <v>FOLHA DE PAGAMENTO / CONTRIBUICAO PARA O PSS / SUBSTITUICOES / INSS PATRONAL / PASEP</v>
      </c>
      <c r="I387" t="s">
        <v>1602</v>
      </c>
      <c r="J387" t="s">
        <v>2253</v>
      </c>
      <c r="K387" t="s">
        <v>2257</v>
      </c>
      <c r="L387" t="s">
        <v>936</v>
      </c>
      <c r="M387" t="s">
        <v>176</v>
      </c>
      <c r="N387" t="s">
        <v>135</v>
      </c>
      <c r="O387" t="s">
        <v>178</v>
      </c>
      <c r="P387" t="s">
        <v>208</v>
      </c>
      <c r="Q387" t="s">
        <v>179</v>
      </c>
      <c r="R387" t="s">
        <v>176</v>
      </c>
      <c r="S387" t="s">
        <v>120</v>
      </c>
      <c r="T387" t="s">
        <v>173</v>
      </c>
      <c r="U387" t="s">
        <v>144</v>
      </c>
      <c r="V387" t="s">
        <v>756</v>
      </c>
      <c r="W387" t="s">
        <v>927</v>
      </c>
      <c r="X387" s="51" t="str">
        <f t="shared" si="10"/>
        <v>3</v>
      </c>
      <c r="Y387" s="51" t="str">
        <f>IF(T387="","",IF(AND(T387&lt;&gt;'Tabelas auxiliares'!$B$236,T387&lt;&gt;'Tabelas auxiliares'!$B$237,T387&lt;&gt;'Tabelas auxiliares'!$C$236,T387&lt;&gt;'Tabelas auxiliares'!$C$237,T387&lt;&gt;'Tabelas auxiliares'!$D$236),"FOLHA DE PESSOAL",IF(X387='Tabelas auxiliares'!$A$237,"CUSTEIO",IF(X387='Tabelas auxiliares'!$A$236,"INVESTIMENTO","ERRO - VERIFICAR"))))</f>
        <v>FOLHA DE PESSOAL</v>
      </c>
      <c r="Z387" s="64">
        <f t="shared" si="11"/>
        <v>193711.58</v>
      </c>
      <c r="AC387" s="44">
        <v>193711.58</v>
      </c>
      <c r="AD387" s="73" t="s">
        <v>126</v>
      </c>
      <c r="AE387" s="73" t="s">
        <v>369</v>
      </c>
      <c r="AF387" s="73" t="s">
        <v>177</v>
      </c>
      <c r="AG387" s="73" t="s">
        <v>178</v>
      </c>
      <c r="AH387" s="73" t="s">
        <v>288</v>
      </c>
      <c r="AI387" s="73" t="s">
        <v>179</v>
      </c>
      <c r="AJ387" s="73" t="s">
        <v>176</v>
      </c>
      <c r="AK387" s="73" t="s">
        <v>120</v>
      </c>
      <c r="AL387" s="73" t="s">
        <v>174</v>
      </c>
      <c r="AM387" s="73" t="s">
        <v>119</v>
      </c>
      <c r="AN387" s="73" t="s">
        <v>794</v>
      </c>
      <c r="AO387" s="73" t="s">
        <v>670</v>
      </c>
    </row>
    <row r="388" spans="1:41" x14ac:dyDescent="0.25">
      <c r="A388" t="s">
        <v>1111</v>
      </c>
      <c r="B388" t="s">
        <v>483</v>
      </c>
      <c r="C388" t="s">
        <v>1112</v>
      </c>
      <c r="D388" t="s">
        <v>90</v>
      </c>
      <c r="E388" t="s">
        <v>117</v>
      </c>
      <c r="F388" s="51" t="str">
        <f>IFERROR(VLOOKUP(D388,'Tabelas auxiliares'!$A$3:$B$61,2,FALSE),"")</f>
        <v>SUGEPE-FOLHA - PASEP + AUX. MORADIA</v>
      </c>
      <c r="G388" s="51" t="str">
        <f>IFERROR(VLOOKUP($B388,'Tabelas auxiliares'!$A$65:$C$102,2,FALSE),"")</f>
        <v>Folha de pagamento - Ativos, Previdência, PASEP</v>
      </c>
      <c r="H388" s="51" t="str">
        <f>IFERROR(VLOOKUP($B388,'Tabelas auxiliares'!$A$65:$C$102,3,FALSE),"")</f>
        <v>FOLHA DE PAGAMENTO / CONTRIBUICAO PARA O PSS / SUBSTITUICOES / INSS PATRONAL / PASEP</v>
      </c>
      <c r="I388" t="s">
        <v>1602</v>
      </c>
      <c r="J388" t="s">
        <v>2253</v>
      </c>
      <c r="K388" t="s">
        <v>2257</v>
      </c>
      <c r="L388" t="s">
        <v>936</v>
      </c>
      <c r="M388" t="s">
        <v>176</v>
      </c>
      <c r="N388" t="s">
        <v>135</v>
      </c>
      <c r="O388" t="s">
        <v>178</v>
      </c>
      <c r="P388" t="s">
        <v>208</v>
      </c>
      <c r="Q388" t="s">
        <v>179</v>
      </c>
      <c r="R388" t="s">
        <v>176</v>
      </c>
      <c r="S388" t="s">
        <v>120</v>
      </c>
      <c r="T388" t="s">
        <v>173</v>
      </c>
      <c r="U388" t="s">
        <v>144</v>
      </c>
      <c r="V388" t="s">
        <v>757</v>
      </c>
      <c r="W388" t="s">
        <v>655</v>
      </c>
      <c r="X388" s="51" t="str">
        <f t="shared" ref="X388:X451" si="12">LEFT(V388,1)</f>
        <v>3</v>
      </c>
      <c r="Y388" s="51" t="str">
        <f>IF(T388="","",IF(AND(T388&lt;&gt;'Tabelas auxiliares'!$B$236,T388&lt;&gt;'Tabelas auxiliares'!$B$237,T388&lt;&gt;'Tabelas auxiliares'!$C$236,T388&lt;&gt;'Tabelas auxiliares'!$C$237,T388&lt;&gt;'Tabelas auxiliares'!$D$236),"FOLHA DE PESSOAL",IF(X388='Tabelas auxiliares'!$A$237,"CUSTEIO",IF(X388='Tabelas auxiliares'!$A$236,"INVESTIMENTO","ERRO - VERIFICAR"))))</f>
        <v>FOLHA DE PESSOAL</v>
      </c>
      <c r="Z388" s="64">
        <f t="shared" si="11"/>
        <v>5017.25</v>
      </c>
      <c r="AC388" s="44">
        <v>5017.25</v>
      </c>
      <c r="AD388" s="73" t="s">
        <v>365</v>
      </c>
      <c r="AE388" s="73" t="s">
        <v>364</v>
      </c>
      <c r="AF388" s="73" t="s">
        <v>177</v>
      </c>
      <c r="AG388" s="73" t="s">
        <v>178</v>
      </c>
      <c r="AH388" s="73" t="s">
        <v>288</v>
      </c>
      <c r="AI388" s="73" t="s">
        <v>179</v>
      </c>
      <c r="AJ388" s="73" t="s">
        <v>176</v>
      </c>
      <c r="AK388" s="73" t="s">
        <v>120</v>
      </c>
      <c r="AL388" s="73" t="s">
        <v>174</v>
      </c>
      <c r="AM388" s="73" t="s">
        <v>119</v>
      </c>
      <c r="AN388" s="73" t="s">
        <v>791</v>
      </c>
      <c r="AO388" s="73" t="s">
        <v>679</v>
      </c>
    </row>
    <row r="389" spans="1:41" x14ac:dyDescent="0.25">
      <c r="A389" t="s">
        <v>1111</v>
      </c>
      <c r="B389" t="s">
        <v>483</v>
      </c>
      <c r="C389" t="s">
        <v>1112</v>
      </c>
      <c r="D389" t="s">
        <v>90</v>
      </c>
      <c r="E389" t="s">
        <v>117</v>
      </c>
      <c r="F389" s="51" t="str">
        <f>IFERROR(VLOOKUP(D389,'Tabelas auxiliares'!$A$3:$B$61,2,FALSE),"")</f>
        <v>SUGEPE-FOLHA - PASEP + AUX. MORADIA</v>
      </c>
      <c r="G389" s="51" t="str">
        <f>IFERROR(VLOOKUP($B389,'Tabelas auxiliares'!$A$65:$C$102,2,FALSE),"")</f>
        <v>Folha de pagamento - Ativos, Previdência, PASEP</v>
      </c>
      <c r="H389" s="51" t="str">
        <f>IFERROR(VLOOKUP($B389,'Tabelas auxiliares'!$A$65:$C$102,3,FALSE),"")</f>
        <v>FOLHA DE PAGAMENTO / CONTRIBUICAO PARA O PSS / SUBSTITUICOES / INSS PATRONAL / PASEP</v>
      </c>
      <c r="I389" t="s">
        <v>1602</v>
      </c>
      <c r="J389" t="s">
        <v>2253</v>
      </c>
      <c r="K389" t="s">
        <v>2257</v>
      </c>
      <c r="L389" t="s">
        <v>936</v>
      </c>
      <c r="M389" t="s">
        <v>176</v>
      </c>
      <c r="N389" t="s">
        <v>135</v>
      </c>
      <c r="O389" t="s">
        <v>178</v>
      </c>
      <c r="P389" t="s">
        <v>208</v>
      </c>
      <c r="Q389" t="s">
        <v>179</v>
      </c>
      <c r="R389" t="s">
        <v>176</v>
      </c>
      <c r="S389" t="s">
        <v>120</v>
      </c>
      <c r="T389" t="s">
        <v>173</v>
      </c>
      <c r="U389" t="s">
        <v>144</v>
      </c>
      <c r="V389" t="s">
        <v>758</v>
      </c>
      <c r="W389" t="s">
        <v>656</v>
      </c>
      <c r="X389" s="51" t="str">
        <f t="shared" si="12"/>
        <v>3</v>
      </c>
      <c r="Y389" s="51" t="str">
        <f>IF(T389="","",IF(AND(T389&lt;&gt;'Tabelas auxiliares'!$B$236,T389&lt;&gt;'Tabelas auxiliares'!$B$237,T389&lt;&gt;'Tabelas auxiliares'!$C$236,T389&lt;&gt;'Tabelas auxiliares'!$C$237,T389&lt;&gt;'Tabelas auxiliares'!$D$236),"FOLHA DE PESSOAL",IF(X389='Tabelas auxiliares'!$A$237,"CUSTEIO",IF(X389='Tabelas auxiliares'!$A$236,"INVESTIMENTO","ERRO - VERIFICAR"))))</f>
        <v>FOLHA DE PESSOAL</v>
      </c>
      <c r="Z389" s="64">
        <f t="shared" ref="Z389:Z452" si="13">IF(AA389+AB389+AC389&lt;&gt;0,AA389+AB389+AC389,"")</f>
        <v>25230.329999999998</v>
      </c>
      <c r="AA389" s="44">
        <v>1089.69</v>
      </c>
      <c r="AC389" s="44">
        <v>24140.639999999999</v>
      </c>
      <c r="AD389" s="73" t="s">
        <v>366</v>
      </c>
      <c r="AE389" s="73" t="s">
        <v>258</v>
      </c>
      <c r="AF389" s="73" t="s">
        <v>177</v>
      </c>
      <c r="AG389" s="73" t="s">
        <v>178</v>
      </c>
      <c r="AH389" s="73" t="s">
        <v>288</v>
      </c>
      <c r="AI389" s="73" t="s">
        <v>179</v>
      </c>
      <c r="AJ389" s="73" t="s">
        <v>176</v>
      </c>
      <c r="AK389" s="73" t="s">
        <v>120</v>
      </c>
      <c r="AL389" s="73" t="s">
        <v>174</v>
      </c>
      <c r="AM389" s="73" t="s">
        <v>119</v>
      </c>
      <c r="AN389" s="73" t="s">
        <v>795</v>
      </c>
      <c r="AO389" s="73" t="s">
        <v>681</v>
      </c>
    </row>
    <row r="390" spans="1:41" x14ac:dyDescent="0.25">
      <c r="A390" t="s">
        <v>1111</v>
      </c>
      <c r="B390" t="s">
        <v>483</v>
      </c>
      <c r="C390" t="s">
        <v>1112</v>
      </c>
      <c r="D390" t="s">
        <v>90</v>
      </c>
      <c r="E390" t="s">
        <v>117</v>
      </c>
      <c r="F390" s="51" t="str">
        <f>IFERROR(VLOOKUP(D390,'Tabelas auxiliares'!$A$3:$B$61,2,FALSE),"")</f>
        <v>SUGEPE-FOLHA - PASEP + AUX. MORADIA</v>
      </c>
      <c r="G390" s="51" t="str">
        <f>IFERROR(VLOOKUP($B390,'Tabelas auxiliares'!$A$65:$C$102,2,FALSE),"")</f>
        <v>Folha de pagamento - Ativos, Previdência, PASEP</v>
      </c>
      <c r="H390" s="51" t="str">
        <f>IFERROR(VLOOKUP($B390,'Tabelas auxiliares'!$A$65:$C$102,3,FALSE),"")</f>
        <v>FOLHA DE PAGAMENTO / CONTRIBUICAO PARA O PSS / SUBSTITUICOES / INSS PATRONAL / PASEP</v>
      </c>
      <c r="I390" t="s">
        <v>1602</v>
      </c>
      <c r="J390" t="s">
        <v>2253</v>
      </c>
      <c r="K390" t="s">
        <v>2257</v>
      </c>
      <c r="L390" t="s">
        <v>936</v>
      </c>
      <c r="M390" t="s">
        <v>176</v>
      </c>
      <c r="N390" t="s">
        <v>135</v>
      </c>
      <c r="O390" t="s">
        <v>178</v>
      </c>
      <c r="P390" t="s">
        <v>208</v>
      </c>
      <c r="Q390" t="s">
        <v>179</v>
      </c>
      <c r="R390" t="s">
        <v>176</v>
      </c>
      <c r="S390" t="s">
        <v>120</v>
      </c>
      <c r="T390" t="s">
        <v>173</v>
      </c>
      <c r="U390" t="s">
        <v>144</v>
      </c>
      <c r="V390" t="s">
        <v>759</v>
      </c>
      <c r="W390" t="s">
        <v>657</v>
      </c>
      <c r="X390" s="51" t="str">
        <f t="shared" si="12"/>
        <v>3</v>
      </c>
      <c r="Y390" s="51" t="str">
        <f>IF(T390="","",IF(AND(T390&lt;&gt;'Tabelas auxiliares'!$B$236,T390&lt;&gt;'Tabelas auxiliares'!$B$237,T390&lt;&gt;'Tabelas auxiliares'!$C$236,T390&lt;&gt;'Tabelas auxiliares'!$C$237,T390&lt;&gt;'Tabelas auxiliares'!$D$236),"FOLHA DE PESSOAL",IF(X390='Tabelas auxiliares'!$A$237,"CUSTEIO",IF(X390='Tabelas auxiliares'!$A$236,"INVESTIMENTO","ERRO - VERIFICAR"))))</f>
        <v>FOLHA DE PESSOAL</v>
      </c>
      <c r="Z390" s="64">
        <f t="shared" si="13"/>
        <v>386299.65</v>
      </c>
      <c r="AC390" s="44">
        <v>386299.65</v>
      </c>
      <c r="AD390" s="73" t="s">
        <v>960</v>
      </c>
      <c r="AE390" s="73" t="s">
        <v>961</v>
      </c>
      <c r="AF390" s="73" t="s">
        <v>177</v>
      </c>
      <c r="AG390" s="73" t="s">
        <v>178</v>
      </c>
      <c r="AH390" s="73" t="s">
        <v>288</v>
      </c>
      <c r="AI390" s="73" t="s">
        <v>179</v>
      </c>
      <c r="AJ390" s="73" t="s">
        <v>176</v>
      </c>
      <c r="AK390" s="73" t="s">
        <v>120</v>
      </c>
      <c r="AL390" s="73" t="s">
        <v>174</v>
      </c>
      <c r="AM390" s="73" t="s">
        <v>119</v>
      </c>
      <c r="AN390" s="73" t="s">
        <v>821</v>
      </c>
      <c r="AO390" s="73" t="s">
        <v>706</v>
      </c>
    </row>
    <row r="391" spans="1:41" x14ac:dyDescent="0.25">
      <c r="A391" t="s">
        <v>1111</v>
      </c>
      <c r="B391" t="s">
        <v>483</v>
      </c>
      <c r="C391" t="s">
        <v>1112</v>
      </c>
      <c r="D391" t="s">
        <v>90</v>
      </c>
      <c r="E391" t="s">
        <v>117</v>
      </c>
      <c r="F391" s="51" t="str">
        <f>IFERROR(VLOOKUP(D391,'Tabelas auxiliares'!$A$3:$B$61,2,FALSE),"")</f>
        <v>SUGEPE-FOLHA - PASEP + AUX. MORADIA</v>
      </c>
      <c r="G391" s="51" t="str">
        <f>IFERROR(VLOOKUP($B391,'Tabelas auxiliares'!$A$65:$C$102,2,FALSE),"")</f>
        <v>Folha de pagamento - Ativos, Previdência, PASEP</v>
      </c>
      <c r="H391" s="51" t="str">
        <f>IFERROR(VLOOKUP($B391,'Tabelas auxiliares'!$A$65:$C$102,3,FALSE),"")</f>
        <v>FOLHA DE PAGAMENTO / CONTRIBUICAO PARA O PSS / SUBSTITUICOES / INSS PATRONAL / PASEP</v>
      </c>
      <c r="I391" t="s">
        <v>1602</v>
      </c>
      <c r="J391" t="s">
        <v>2253</v>
      </c>
      <c r="K391" t="s">
        <v>2257</v>
      </c>
      <c r="L391" t="s">
        <v>936</v>
      </c>
      <c r="M391" t="s">
        <v>176</v>
      </c>
      <c r="N391" t="s">
        <v>135</v>
      </c>
      <c r="O391" t="s">
        <v>178</v>
      </c>
      <c r="P391" t="s">
        <v>208</v>
      </c>
      <c r="Q391" t="s">
        <v>179</v>
      </c>
      <c r="R391" t="s">
        <v>176</v>
      </c>
      <c r="S391" t="s">
        <v>120</v>
      </c>
      <c r="T391" t="s">
        <v>173</v>
      </c>
      <c r="U391" t="s">
        <v>144</v>
      </c>
      <c r="V391" t="s">
        <v>760</v>
      </c>
      <c r="W391" t="s">
        <v>658</v>
      </c>
      <c r="X391" s="51" t="str">
        <f t="shared" si="12"/>
        <v>3</v>
      </c>
      <c r="Y391" s="51" t="str">
        <f>IF(T391="","",IF(AND(T391&lt;&gt;'Tabelas auxiliares'!$B$236,T391&lt;&gt;'Tabelas auxiliares'!$B$237,T391&lt;&gt;'Tabelas auxiliares'!$C$236,T391&lt;&gt;'Tabelas auxiliares'!$C$237,T391&lt;&gt;'Tabelas auxiliares'!$D$236),"FOLHA DE PESSOAL",IF(X391='Tabelas auxiliares'!$A$237,"CUSTEIO",IF(X391='Tabelas auxiliares'!$A$236,"INVESTIMENTO","ERRO - VERIFICAR"))))</f>
        <v>FOLHA DE PESSOAL</v>
      </c>
      <c r="Z391" s="64">
        <f t="shared" si="13"/>
        <v>1180168.2</v>
      </c>
      <c r="AA391" s="44">
        <v>9889.43</v>
      </c>
      <c r="AC391" s="44">
        <v>1170278.77</v>
      </c>
      <c r="AD391" s="73" t="s">
        <v>962</v>
      </c>
      <c r="AE391" s="73" t="s">
        <v>963</v>
      </c>
      <c r="AF391" s="73" t="s">
        <v>177</v>
      </c>
      <c r="AG391" s="73" t="s">
        <v>178</v>
      </c>
      <c r="AH391" s="73" t="s">
        <v>288</v>
      </c>
      <c r="AI391" s="73" t="s">
        <v>179</v>
      </c>
      <c r="AJ391" s="73" t="s">
        <v>176</v>
      </c>
      <c r="AK391" s="73" t="s">
        <v>120</v>
      </c>
      <c r="AL391" s="73" t="s">
        <v>174</v>
      </c>
      <c r="AM391" s="73" t="s">
        <v>119</v>
      </c>
      <c r="AN391" s="73" t="s">
        <v>821</v>
      </c>
      <c r="AO391" s="73" t="s">
        <v>706</v>
      </c>
    </row>
    <row r="392" spans="1:41" x14ac:dyDescent="0.25">
      <c r="A392" t="s">
        <v>1111</v>
      </c>
      <c r="B392" t="s">
        <v>483</v>
      </c>
      <c r="C392" t="s">
        <v>1112</v>
      </c>
      <c r="D392" t="s">
        <v>90</v>
      </c>
      <c r="E392" t="s">
        <v>117</v>
      </c>
      <c r="F392" s="51" t="str">
        <f>IFERROR(VLOOKUP(D392,'Tabelas auxiliares'!$A$3:$B$61,2,FALSE),"")</f>
        <v>SUGEPE-FOLHA - PASEP + AUX. MORADIA</v>
      </c>
      <c r="G392" s="51" t="str">
        <f>IFERROR(VLOOKUP($B392,'Tabelas auxiliares'!$A$65:$C$102,2,FALSE),"")</f>
        <v>Folha de pagamento - Ativos, Previdência, PASEP</v>
      </c>
      <c r="H392" s="51" t="str">
        <f>IFERROR(VLOOKUP($B392,'Tabelas auxiliares'!$A$65:$C$102,3,FALSE),"")</f>
        <v>FOLHA DE PAGAMENTO / CONTRIBUICAO PARA O PSS / SUBSTITUICOES / INSS PATRONAL / PASEP</v>
      </c>
      <c r="I392" t="s">
        <v>1602</v>
      </c>
      <c r="J392" t="s">
        <v>2253</v>
      </c>
      <c r="K392" t="s">
        <v>2257</v>
      </c>
      <c r="L392" t="s">
        <v>936</v>
      </c>
      <c r="M392" t="s">
        <v>176</v>
      </c>
      <c r="N392" t="s">
        <v>135</v>
      </c>
      <c r="O392" t="s">
        <v>178</v>
      </c>
      <c r="P392" t="s">
        <v>208</v>
      </c>
      <c r="Q392" t="s">
        <v>179</v>
      </c>
      <c r="R392" t="s">
        <v>176</v>
      </c>
      <c r="S392" t="s">
        <v>120</v>
      </c>
      <c r="T392" t="s">
        <v>173</v>
      </c>
      <c r="U392" t="s">
        <v>144</v>
      </c>
      <c r="V392" t="s">
        <v>761</v>
      </c>
      <c r="W392" t="s">
        <v>659</v>
      </c>
      <c r="X392" s="51" t="str">
        <f t="shared" si="12"/>
        <v>3</v>
      </c>
      <c r="Y392" s="51" t="str">
        <f>IF(T392="","",IF(AND(T392&lt;&gt;'Tabelas auxiliares'!$B$236,T392&lt;&gt;'Tabelas auxiliares'!$B$237,T392&lt;&gt;'Tabelas auxiliares'!$C$236,T392&lt;&gt;'Tabelas auxiliares'!$C$237,T392&lt;&gt;'Tabelas auxiliares'!$D$236),"FOLHA DE PESSOAL",IF(X392='Tabelas auxiliares'!$A$237,"CUSTEIO",IF(X392='Tabelas auxiliares'!$A$236,"INVESTIMENTO","ERRO - VERIFICAR"))))</f>
        <v>FOLHA DE PESSOAL</v>
      </c>
      <c r="Z392" s="64">
        <f t="shared" si="13"/>
        <v>93320.7</v>
      </c>
      <c r="AA392" s="44">
        <v>27663.3</v>
      </c>
      <c r="AC392" s="44">
        <v>65657.399999999994</v>
      </c>
      <c r="AD392" s="73" t="s">
        <v>962</v>
      </c>
      <c r="AE392" s="73" t="s">
        <v>964</v>
      </c>
      <c r="AF392" s="73" t="s">
        <v>177</v>
      </c>
      <c r="AG392" s="73" t="s">
        <v>178</v>
      </c>
      <c r="AH392" s="73" t="s">
        <v>288</v>
      </c>
      <c r="AI392" s="73" t="s">
        <v>179</v>
      </c>
      <c r="AJ392" s="73" t="s">
        <v>176</v>
      </c>
      <c r="AK392" s="73" t="s">
        <v>120</v>
      </c>
      <c r="AL392" s="73" t="s">
        <v>174</v>
      </c>
      <c r="AM392" s="73" t="s">
        <v>119</v>
      </c>
      <c r="AN392" s="73" t="s">
        <v>821</v>
      </c>
      <c r="AO392" s="73" t="s">
        <v>706</v>
      </c>
    </row>
    <row r="393" spans="1:41" x14ac:dyDescent="0.25">
      <c r="A393" t="s">
        <v>1111</v>
      </c>
      <c r="B393" t="s">
        <v>483</v>
      </c>
      <c r="C393" t="s">
        <v>1112</v>
      </c>
      <c r="D393" t="s">
        <v>90</v>
      </c>
      <c r="E393" t="s">
        <v>117</v>
      </c>
      <c r="F393" s="51" t="str">
        <f>IFERROR(VLOOKUP(D393,'Tabelas auxiliares'!$A$3:$B$61,2,FALSE),"")</f>
        <v>SUGEPE-FOLHA - PASEP + AUX. MORADIA</v>
      </c>
      <c r="G393" s="51" t="str">
        <f>IFERROR(VLOOKUP($B393,'Tabelas auxiliares'!$A$65:$C$102,2,FALSE),"")</f>
        <v>Folha de pagamento - Ativos, Previdência, PASEP</v>
      </c>
      <c r="H393" s="51" t="str">
        <f>IFERROR(VLOOKUP($B393,'Tabelas auxiliares'!$A$65:$C$102,3,FALSE),"")</f>
        <v>FOLHA DE PAGAMENTO / CONTRIBUICAO PARA O PSS / SUBSTITUICOES / INSS PATRONAL / PASEP</v>
      </c>
      <c r="I393" t="s">
        <v>1602</v>
      </c>
      <c r="J393" t="s">
        <v>2253</v>
      </c>
      <c r="K393" t="s">
        <v>2258</v>
      </c>
      <c r="L393" t="s">
        <v>936</v>
      </c>
      <c r="M393" t="s">
        <v>176</v>
      </c>
      <c r="N393" t="s">
        <v>135</v>
      </c>
      <c r="O393" t="s">
        <v>178</v>
      </c>
      <c r="P393" t="s">
        <v>208</v>
      </c>
      <c r="Q393" t="s">
        <v>179</v>
      </c>
      <c r="R393" t="s">
        <v>176</v>
      </c>
      <c r="S393" t="s">
        <v>120</v>
      </c>
      <c r="T393" t="s">
        <v>173</v>
      </c>
      <c r="U393" t="s">
        <v>144</v>
      </c>
      <c r="V393" t="s">
        <v>762</v>
      </c>
      <c r="W393" t="s">
        <v>928</v>
      </c>
      <c r="X393" s="51" t="str">
        <f t="shared" si="12"/>
        <v>3</v>
      </c>
      <c r="Y393" s="51" t="str">
        <f>IF(T393="","",IF(AND(T393&lt;&gt;'Tabelas auxiliares'!$B$236,T393&lt;&gt;'Tabelas auxiliares'!$B$237,T393&lt;&gt;'Tabelas auxiliares'!$C$236,T393&lt;&gt;'Tabelas auxiliares'!$C$237,T393&lt;&gt;'Tabelas auxiliares'!$D$236),"FOLHA DE PESSOAL",IF(X393='Tabelas auxiliares'!$A$237,"CUSTEIO",IF(X393='Tabelas auxiliares'!$A$236,"INVESTIMENTO","ERRO - VERIFICAR"))))</f>
        <v>FOLHA DE PESSOAL</v>
      </c>
      <c r="Z393" s="64">
        <f t="shared" si="13"/>
        <v>8788.32</v>
      </c>
      <c r="AC393" s="44">
        <v>8788.32</v>
      </c>
      <c r="AD393" s="73" t="s">
        <v>965</v>
      </c>
      <c r="AE393" s="73" t="s">
        <v>966</v>
      </c>
      <c r="AF393" s="73" t="s">
        <v>177</v>
      </c>
      <c r="AG393" s="73" t="s">
        <v>178</v>
      </c>
      <c r="AH393" s="73" t="s">
        <v>288</v>
      </c>
      <c r="AI393" s="73" t="s">
        <v>179</v>
      </c>
      <c r="AJ393" s="73" t="s">
        <v>176</v>
      </c>
      <c r="AK393" s="73" t="s">
        <v>120</v>
      </c>
      <c r="AL393" s="73" t="s">
        <v>174</v>
      </c>
      <c r="AM393" s="73" t="s">
        <v>119</v>
      </c>
      <c r="AN393" s="73" t="s">
        <v>821</v>
      </c>
      <c r="AO393" s="73" t="s">
        <v>706</v>
      </c>
    </row>
    <row r="394" spans="1:41" x14ac:dyDescent="0.25">
      <c r="A394" t="s">
        <v>1111</v>
      </c>
      <c r="B394" t="s">
        <v>483</v>
      </c>
      <c r="C394" t="s">
        <v>1112</v>
      </c>
      <c r="D394" t="s">
        <v>90</v>
      </c>
      <c r="E394" t="s">
        <v>117</v>
      </c>
      <c r="F394" s="51" t="str">
        <f>IFERROR(VLOOKUP(D394,'Tabelas auxiliares'!$A$3:$B$61,2,FALSE),"")</f>
        <v>SUGEPE-FOLHA - PASEP + AUX. MORADIA</v>
      </c>
      <c r="G394" s="51" t="str">
        <f>IFERROR(VLOOKUP($B394,'Tabelas auxiliares'!$A$65:$C$102,2,FALSE),"")</f>
        <v>Folha de pagamento - Ativos, Previdência, PASEP</v>
      </c>
      <c r="H394" s="51" t="str">
        <f>IFERROR(VLOOKUP($B394,'Tabelas auxiliares'!$A$65:$C$102,3,FALSE),"")</f>
        <v>FOLHA DE PAGAMENTO / CONTRIBUICAO PARA O PSS / SUBSTITUICOES / INSS PATRONAL / PASEP</v>
      </c>
      <c r="I394" t="s">
        <v>1602</v>
      </c>
      <c r="J394" t="s">
        <v>2253</v>
      </c>
      <c r="K394" t="s">
        <v>2259</v>
      </c>
      <c r="L394" t="s">
        <v>936</v>
      </c>
      <c r="M394" t="s">
        <v>176</v>
      </c>
      <c r="N394" t="s">
        <v>135</v>
      </c>
      <c r="O394" t="s">
        <v>178</v>
      </c>
      <c r="P394" t="s">
        <v>208</v>
      </c>
      <c r="Q394" t="s">
        <v>179</v>
      </c>
      <c r="R394" t="s">
        <v>176</v>
      </c>
      <c r="S394" t="s">
        <v>120</v>
      </c>
      <c r="T394" t="s">
        <v>173</v>
      </c>
      <c r="U394" t="s">
        <v>144</v>
      </c>
      <c r="V394" t="s">
        <v>763</v>
      </c>
      <c r="W394" t="s">
        <v>660</v>
      </c>
      <c r="X394" s="51" t="str">
        <f t="shared" si="12"/>
        <v>3</v>
      </c>
      <c r="Y394" s="51" t="str">
        <f>IF(T394="","",IF(AND(T394&lt;&gt;'Tabelas auxiliares'!$B$236,T394&lt;&gt;'Tabelas auxiliares'!$B$237,T394&lt;&gt;'Tabelas auxiliares'!$C$236,T394&lt;&gt;'Tabelas auxiliares'!$C$237,T394&lt;&gt;'Tabelas auxiliares'!$D$236),"FOLHA DE PESSOAL",IF(X394='Tabelas auxiliares'!$A$237,"CUSTEIO",IF(X394='Tabelas auxiliares'!$A$236,"INVESTIMENTO","ERRO - VERIFICAR"))))</f>
        <v>FOLHA DE PESSOAL</v>
      </c>
      <c r="Z394" s="64">
        <f t="shared" si="13"/>
        <v>13833.119999999999</v>
      </c>
      <c r="AA394" s="44">
        <v>18.059999999999999</v>
      </c>
      <c r="AC394" s="44">
        <v>13815.06</v>
      </c>
      <c r="AD394" s="73" t="s">
        <v>967</v>
      </c>
      <c r="AE394" s="73" t="s">
        <v>968</v>
      </c>
      <c r="AF394" s="73" t="s">
        <v>177</v>
      </c>
      <c r="AG394" s="73" t="s">
        <v>178</v>
      </c>
      <c r="AH394" s="73" t="s">
        <v>288</v>
      </c>
      <c r="AI394" s="73" t="s">
        <v>179</v>
      </c>
      <c r="AJ394" s="73" t="s">
        <v>176</v>
      </c>
      <c r="AK394" s="73" t="s">
        <v>120</v>
      </c>
      <c r="AL394" s="73" t="s">
        <v>174</v>
      </c>
      <c r="AM394" s="73" t="s">
        <v>119</v>
      </c>
      <c r="AN394" s="73" t="s">
        <v>832</v>
      </c>
      <c r="AO394" s="73" t="s">
        <v>718</v>
      </c>
    </row>
    <row r="395" spans="1:41" x14ac:dyDescent="0.25">
      <c r="A395" t="s">
        <v>1111</v>
      </c>
      <c r="B395" t="s">
        <v>483</v>
      </c>
      <c r="C395" t="s">
        <v>1112</v>
      </c>
      <c r="D395" t="s">
        <v>90</v>
      </c>
      <c r="E395" t="s">
        <v>117</v>
      </c>
      <c r="F395" s="51" t="str">
        <f>IFERROR(VLOOKUP(D395,'Tabelas auxiliares'!$A$3:$B$61,2,FALSE),"")</f>
        <v>SUGEPE-FOLHA - PASEP + AUX. MORADIA</v>
      </c>
      <c r="G395" s="51" t="str">
        <f>IFERROR(VLOOKUP($B395,'Tabelas auxiliares'!$A$65:$C$102,2,FALSE),"")</f>
        <v>Folha de pagamento - Ativos, Previdência, PASEP</v>
      </c>
      <c r="H395" s="51" t="str">
        <f>IFERROR(VLOOKUP($B395,'Tabelas auxiliares'!$A$65:$C$102,3,FALSE),"")</f>
        <v>FOLHA DE PAGAMENTO / CONTRIBUICAO PARA O PSS / SUBSTITUICOES / INSS PATRONAL / PASEP</v>
      </c>
      <c r="I395" t="s">
        <v>1602</v>
      </c>
      <c r="J395" t="s">
        <v>2253</v>
      </c>
      <c r="K395" t="s">
        <v>2260</v>
      </c>
      <c r="L395" t="s">
        <v>936</v>
      </c>
      <c r="M395" t="s">
        <v>176</v>
      </c>
      <c r="N395" t="s">
        <v>135</v>
      </c>
      <c r="O395" t="s">
        <v>178</v>
      </c>
      <c r="P395" t="s">
        <v>208</v>
      </c>
      <c r="Q395" t="s">
        <v>179</v>
      </c>
      <c r="R395" t="s">
        <v>176</v>
      </c>
      <c r="S395" t="s">
        <v>120</v>
      </c>
      <c r="T395" t="s">
        <v>173</v>
      </c>
      <c r="U395" t="s">
        <v>144</v>
      </c>
      <c r="V395" t="s">
        <v>764</v>
      </c>
      <c r="W395" t="s">
        <v>929</v>
      </c>
      <c r="X395" s="51" t="str">
        <f t="shared" si="12"/>
        <v>3</v>
      </c>
      <c r="Y395" s="51" t="str">
        <f>IF(T395="","",IF(AND(T395&lt;&gt;'Tabelas auxiliares'!$B$236,T395&lt;&gt;'Tabelas auxiliares'!$B$237,T395&lt;&gt;'Tabelas auxiliares'!$C$236,T395&lt;&gt;'Tabelas auxiliares'!$C$237,T395&lt;&gt;'Tabelas auxiliares'!$D$236),"FOLHA DE PESSOAL",IF(X395='Tabelas auxiliares'!$A$237,"CUSTEIO",IF(X395='Tabelas auxiliares'!$A$236,"INVESTIMENTO","ERRO - VERIFICAR"))))</f>
        <v>FOLHA DE PESSOAL</v>
      </c>
      <c r="Z395" s="64">
        <f t="shared" si="13"/>
        <v>7895.94</v>
      </c>
      <c r="AC395" s="44">
        <v>7895.94</v>
      </c>
      <c r="AD395" s="73" t="s">
        <v>967</v>
      </c>
      <c r="AE395" s="73" t="s">
        <v>969</v>
      </c>
      <c r="AF395" s="73" t="s">
        <v>177</v>
      </c>
      <c r="AG395" s="73" t="s">
        <v>178</v>
      </c>
      <c r="AH395" s="73" t="s">
        <v>288</v>
      </c>
      <c r="AI395" s="73" t="s">
        <v>179</v>
      </c>
      <c r="AJ395" s="73" t="s">
        <v>176</v>
      </c>
      <c r="AK395" s="73" t="s">
        <v>120</v>
      </c>
      <c r="AL395" s="73" t="s">
        <v>174</v>
      </c>
      <c r="AM395" s="73" t="s">
        <v>119</v>
      </c>
      <c r="AN395" s="73" t="s">
        <v>832</v>
      </c>
      <c r="AO395" s="73" t="s">
        <v>718</v>
      </c>
    </row>
    <row r="396" spans="1:41" x14ac:dyDescent="0.25">
      <c r="A396" t="s">
        <v>1111</v>
      </c>
      <c r="B396" t="s">
        <v>483</v>
      </c>
      <c r="C396" t="s">
        <v>1112</v>
      </c>
      <c r="D396" t="s">
        <v>90</v>
      </c>
      <c r="E396" t="s">
        <v>117</v>
      </c>
      <c r="F396" s="51" t="str">
        <f>IFERROR(VLOOKUP(D396,'Tabelas auxiliares'!$A$3:$B$61,2,FALSE),"")</f>
        <v>SUGEPE-FOLHA - PASEP + AUX. MORADIA</v>
      </c>
      <c r="G396" s="51" t="str">
        <f>IFERROR(VLOOKUP($B396,'Tabelas auxiliares'!$A$65:$C$102,2,FALSE),"")</f>
        <v>Folha de pagamento - Ativos, Previdência, PASEP</v>
      </c>
      <c r="H396" s="51" t="str">
        <f>IFERROR(VLOOKUP($B396,'Tabelas auxiliares'!$A$65:$C$102,3,FALSE),"")</f>
        <v>FOLHA DE PAGAMENTO / CONTRIBUICAO PARA O PSS / SUBSTITUICOES / INSS PATRONAL / PASEP</v>
      </c>
      <c r="I396" t="s">
        <v>1602</v>
      </c>
      <c r="J396" t="s">
        <v>2253</v>
      </c>
      <c r="K396" t="s">
        <v>2261</v>
      </c>
      <c r="L396" t="s">
        <v>936</v>
      </c>
      <c r="M396" t="s">
        <v>1047</v>
      </c>
      <c r="N396" t="s">
        <v>135</v>
      </c>
      <c r="O396" t="s">
        <v>178</v>
      </c>
      <c r="P396" t="s">
        <v>208</v>
      </c>
      <c r="Q396" t="s">
        <v>179</v>
      </c>
      <c r="R396" t="s">
        <v>176</v>
      </c>
      <c r="S396" t="s">
        <v>120</v>
      </c>
      <c r="T396" t="s">
        <v>173</v>
      </c>
      <c r="U396" t="s">
        <v>144</v>
      </c>
      <c r="V396" t="s">
        <v>765</v>
      </c>
      <c r="W396" t="s">
        <v>930</v>
      </c>
      <c r="X396" s="51" t="str">
        <f t="shared" si="12"/>
        <v>3</v>
      </c>
      <c r="Y396" s="51" t="str">
        <f>IF(T396="","",IF(AND(T396&lt;&gt;'Tabelas auxiliares'!$B$236,T396&lt;&gt;'Tabelas auxiliares'!$B$237,T396&lt;&gt;'Tabelas auxiliares'!$C$236,T396&lt;&gt;'Tabelas auxiliares'!$C$237,T396&lt;&gt;'Tabelas auxiliares'!$D$236),"FOLHA DE PESSOAL",IF(X396='Tabelas auxiliares'!$A$237,"CUSTEIO",IF(X396='Tabelas auxiliares'!$A$236,"INVESTIMENTO","ERRO - VERIFICAR"))))</f>
        <v>FOLHA DE PESSOAL</v>
      </c>
      <c r="Z396" s="64">
        <f t="shared" si="13"/>
        <v>108052.42</v>
      </c>
      <c r="AC396" s="44">
        <v>108052.42</v>
      </c>
      <c r="AD396" s="73" t="s">
        <v>967</v>
      </c>
      <c r="AE396" s="73" t="s">
        <v>970</v>
      </c>
      <c r="AF396" s="73" t="s">
        <v>177</v>
      </c>
      <c r="AG396" s="73" t="s">
        <v>178</v>
      </c>
      <c r="AH396" s="73" t="s">
        <v>288</v>
      </c>
      <c r="AI396" s="73" t="s">
        <v>179</v>
      </c>
      <c r="AJ396" s="73" t="s">
        <v>176</v>
      </c>
      <c r="AK396" s="73" t="s">
        <v>120</v>
      </c>
      <c r="AL396" s="73" t="s">
        <v>174</v>
      </c>
      <c r="AM396" s="73" t="s">
        <v>119</v>
      </c>
      <c r="AN396" s="73" t="s">
        <v>832</v>
      </c>
      <c r="AO396" s="73" t="s">
        <v>718</v>
      </c>
    </row>
    <row r="397" spans="1:41" x14ac:dyDescent="0.25">
      <c r="A397" t="s">
        <v>1111</v>
      </c>
      <c r="B397" t="s">
        <v>483</v>
      </c>
      <c r="C397" t="s">
        <v>1112</v>
      </c>
      <c r="D397" t="s">
        <v>90</v>
      </c>
      <c r="E397" t="s">
        <v>117</v>
      </c>
      <c r="F397" s="51" t="str">
        <f>IFERROR(VLOOKUP(D397,'Tabelas auxiliares'!$A$3:$B$61,2,FALSE),"")</f>
        <v>SUGEPE-FOLHA - PASEP + AUX. MORADIA</v>
      </c>
      <c r="G397" s="51" t="str">
        <f>IFERROR(VLOOKUP($B397,'Tabelas auxiliares'!$A$65:$C$102,2,FALSE),"")</f>
        <v>Folha de pagamento - Ativos, Previdência, PASEP</v>
      </c>
      <c r="H397" s="51" t="str">
        <f>IFERROR(VLOOKUP($B397,'Tabelas auxiliares'!$A$65:$C$102,3,FALSE),"")</f>
        <v>FOLHA DE PAGAMENTO / CONTRIBUICAO PARA O PSS / SUBSTITUICOES / INSS PATRONAL / PASEP</v>
      </c>
      <c r="I397" t="s">
        <v>1602</v>
      </c>
      <c r="J397" t="s">
        <v>2253</v>
      </c>
      <c r="K397" t="s">
        <v>2262</v>
      </c>
      <c r="L397" t="s">
        <v>936</v>
      </c>
      <c r="M397" t="s">
        <v>931</v>
      </c>
      <c r="N397" t="s">
        <v>134</v>
      </c>
      <c r="O397" t="s">
        <v>178</v>
      </c>
      <c r="P397" t="s">
        <v>213</v>
      </c>
      <c r="Q397" t="s">
        <v>179</v>
      </c>
      <c r="R397" t="s">
        <v>176</v>
      </c>
      <c r="S397" t="s">
        <v>120</v>
      </c>
      <c r="T397" t="s">
        <v>172</v>
      </c>
      <c r="U397" t="s">
        <v>122</v>
      </c>
      <c r="V397" t="s">
        <v>740</v>
      </c>
      <c r="W397" t="s">
        <v>647</v>
      </c>
      <c r="X397" s="51" t="str">
        <f t="shared" si="12"/>
        <v>3</v>
      </c>
      <c r="Y397" s="51" t="str">
        <f>IF(T397="","",IF(AND(T397&lt;&gt;'Tabelas auxiliares'!$B$236,T397&lt;&gt;'Tabelas auxiliares'!$B$237,T397&lt;&gt;'Tabelas auxiliares'!$C$236,T397&lt;&gt;'Tabelas auxiliares'!$C$237,T397&lt;&gt;'Tabelas auxiliares'!$D$236),"FOLHA DE PESSOAL",IF(X397='Tabelas auxiliares'!$A$237,"CUSTEIO",IF(X397='Tabelas auxiliares'!$A$236,"INVESTIMENTO","ERRO - VERIFICAR"))))</f>
        <v>FOLHA DE PESSOAL</v>
      </c>
      <c r="Z397" s="64">
        <f t="shared" si="13"/>
        <v>3542780.82</v>
      </c>
      <c r="AC397" s="44">
        <v>3542780.82</v>
      </c>
      <c r="AD397" s="73" t="s">
        <v>367</v>
      </c>
      <c r="AE397" s="73" t="s">
        <v>368</v>
      </c>
      <c r="AF397" s="73" t="s">
        <v>177</v>
      </c>
      <c r="AG397" s="73" t="s">
        <v>178</v>
      </c>
      <c r="AH397" s="73" t="s">
        <v>288</v>
      </c>
      <c r="AI397" s="73" t="s">
        <v>179</v>
      </c>
      <c r="AJ397" s="73" t="s">
        <v>176</v>
      </c>
      <c r="AK397" s="73" t="s">
        <v>120</v>
      </c>
      <c r="AL397" s="73" t="s">
        <v>174</v>
      </c>
      <c r="AM397" s="73" t="s">
        <v>119</v>
      </c>
      <c r="AN397" s="73" t="s">
        <v>795</v>
      </c>
      <c r="AO397" s="73" t="s">
        <v>681</v>
      </c>
    </row>
    <row r="398" spans="1:41" x14ac:dyDescent="0.25">
      <c r="A398" t="s">
        <v>1111</v>
      </c>
      <c r="B398" t="s">
        <v>483</v>
      </c>
      <c r="C398" t="s">
        <v>1112</v>
      </c>
      <c r="D398" t="s">
        <v>90</v>
      </c>
      <c r="E398" t="s">
        <v>117</v>
      </c>
      <c r="F398" s="51" t="str">
        <f>IFERROR(VLOOKUP(D398,'Tabelas auxiliares'!$A$3:$B$61,2,FALSE),"")</f>
        <v>SUGEPE-FOLHA - PASEP + AUX. MORADIA</v>
      </c>
      <c r="G398" s="51" t="str">
        <f>IFERROR(VLOOKUP($B398,'Tabelas auxiliares'!$A$65:$C$102,2,FALSE),"")</f>
        <v>Folha de pagamento - Ativos, Previdência, PASEP</v>
      </c>
      <c r="H398" s="51" t="str">
        <f>IFERROR(VLOOKUP($B398,'Tabelas auxiliares'!$A$65:$C$102,3,FALSE),"")</f>
        <v>FOLHA DE PAGAMENTO / CONTRIBUICAO PARA O PSS / SUBSTITUICOES / INSS PATRONAL / PASEP</v>
      </c>
      <c r="I398" t="s">
        <v>1602</v>
      </c>
      <c r="J398" t="s">
        <v>2253</v>
      </c>
      <c r="K398" t="s">
        <v>2263</v>
      </c>
      <c r="L398" t="s">
        <v>936</v>
      </c>
      <c r="M398" t="s">
        <v>217</v>
      </c>
      <c r="N398" t="s">
        <v>177</v>
      </c>
      <c r="O398" t="s">
        <v>178</v>
      </c>
      <c r="P398" t="s">
        <v>288</v>
      </c>
      <c r="Q398" t="s">
        <v>179</v>
      </c>
      <c r="R398" t="s">
        <v>176</v>
      </c>
      <c r="S398" t="s">
        <v>120</v>
      </c>
      <c r="T398" t="s">
        <v>174</v>
      </c>
      <c r="U398" t="s">
        <v>119</v>
      </c>
      <c r="V398" t="s">
        <v>766</v>
      </c>
      <c r="W398" t="s">
        <v>932</v>
      </c>
      <c r="X398" s="51" t="str">
        <f t="shared" si="12"/>
        <v>3</v>
      </c>
      <c r="Y398" s="51" t="str">
        <f>IF(T398="","",IF(AND(T398&lt;&gt;'Tabelas auxiliares'!$B$236,T398&lt;&gt;'Tabelas auxiliares'!$B$237,T398&lt;&gt;'Tabelas auxiliares'!$C$236,T398&lt;&gt;'Tabelas auxiliares'!$C$237,T398&lt;&gt;'Tabelas auxiliares'!$D$236),"FOLHA DE PESSOAL",IF(X398='Tabelas auxiliares'!$A$237,"CUSTEIO",IF(X398='Tabelas auxiliares'!$A$236,"INVESTIMENTO","ERRO - VERIFICAR"))))</f>
        <v>CUSTEIO</v>
      </c>
      <c r="Z398" s="64">
        <f t="shared" si="13"/>
        <v>181161.57</v>
      </c>
      <c r="AC398" s="44">
        <v>181161.57</v>
      </c>
      <c r="AD398" s="73" t="s">
        <v>967</v>
      </c>
      <c r="AE398" s="73" t="s">
        <v>970</v>
      </c>
      <c r="AF398" s="73" t="s">
        <v>177</v>
      </c>
      <c r="AG398" s="73" t="s">
        <v>178</v>
      </c>
      <c r="AH398" s="73" t="s">
        <v>288</v>
      </c>
      <c r="AI398" s="73" t="s">
        <v>179</v>
      </c>
      <c r="AJ398" s="73" t="s">
        <v>176</v>
      </c>
      <c r="AK398" s="73" t="s">
        <v>120</v>
      </c>
      <c r="AL398" s="73" t="s">
        <v>174</v>
      </c>
      <c r="AM398" s="73" t="s">
        <v>119</v>
      </c>
      <c r="AN398" s="73" t="s">
        <v>832</v>
      </c>
      <c r="AO398" s="73" t="s">
        <v>718</v>
      </c>
    </row>
    <row r="399" spans="1:41" x14ac:dyDescent="0.25">
      <c r="A399" t="s">
        <v>1111</v>
      </c>
      <c r="B399" t="s">
        <v>483</v>
      </c>
      <c r="C399" t="s">
        <v>1112</v>
      </c>
      <c r="D399" t="s">
        <v>90</v>
      </c>
      <c r="E399" t="s">
        <v>117</v>
      </c>
      <c r="F399" s="51" t="str">
        <f>IFERROR(VLOOKUP(D399,'Tabelas auxiliares'!$A$3:$B$61,2,FALSE),"")</f>
        <v>SUGEPE-FOLHA - PASEP + AUX. MORADIA</v>
      </c>
      <c r="G399" s="51" t="str">
        <f>IFERROR(VLOOKUP($B399,'Tabelas auxiliares'!$A$65:$C$102,2,FALSE),"")</f>
        <v>Folha de pagamento - Ativos, Previdência, PASEP</v>
      </c>
      <c r="H399" s="51" t="str">
        <f>IFERROR(VLOOKUP($B399,'Tabelas auxiliares'!$A$65:$C$102,3,FALSE),"")</f>
        <v>FOLHA DE PAGAMENTO / CONTRIBUICAO PARA O PSS / SUBSTITUICOES / INSS PATRONAL / PASEP</v>
      </c>
      <c r="I399" t="s">
        <v>1366</v>
      </c>
      <c r="J399" t="s">
        <v>1347</v>
      </c>
      <c r="K399" t="s">
        <v>2264</v>
      </c>
      <c r="L399" t="s">
        <v>871</v>
      </c>
      <c r="M399" t="s">
        <v>190</v>
      </c>
      <c r="N399" t="s">
        <v>134</v>
      </c>
      <c r="O399" t="s">
        <v>178</v>
      </c>
      <c r="P399" t="s">
        <v>213</v>
      </c>
      <c r="Q399" t="s">
        <v>179</v>
      </c>
      <c r="R399" t="s">
        <v>176</v>
      </c>
      <c r="S399" t="s">
        <v>120</v>
      </c>
      <c r="T399" t="s">
        <v>172</v>
      </c>
      <c r="U399" t="s">
        <v>122</v>
      </c>
      <c r="V399" t="s">
        <v>740</v>
      </c>
      <c r="W399" t="s">
        <v>647</v>
      </c>
      <c r="X399" s="51" t="str">
        <f t="shared" si="12"/>
        <v>3</v>
      </c>
      <c r="Y399" s="51" t="str">
        <f>IF(T399="","",IF(AND(T399&lt;&gt;'Tabelas auxiliares'!$B$236,T399&lt;&gt;'Tabelas auxiliares'!$B$237,T399&lt;&gt;'Tabelas auxiliares'!$C$236,T399&lt;&gt;'Tabelas auxiliares'!$C$237,T399&lt;&gt;'Tabelas auxiliares'!$D$236),"FOLHA DE PESSOAL",IF(X399='Tabelas auxiliares'!$A$237,"CUSTEIO",IF(X399='Tabelas auxiliares'!$A$236,"INVESTIMENTO","ERRO - VERIFICAR"))))</f>
        <v>FOLHA DE PESSOAL</v>
      </c>
      <c r="Z399" s="64">
        <f t="shared" si="13"/>
        <v>3508.88</v>
      </c>
      <c r="AC399" s="44">
        <v>3508.88</v>
      </c>
      <c r="AD399" s="73" t="s">
        <v>362</v>
      </c>
      <c r="AE399" s="73" t="s">
        <v>363</v>
      </c>
      <c r="AF399" s="73" t="s">
        <v>177</v>
      </c>
      <c r="AG399" s="73" t="s">
        <v>178</v>
      </c>
      <c r="AH399" s="73" t="s">
        <v>288</v>
      </c>
      <c r="AI399" s="73" t="s">
        <v>179</v>
      </c>
      <c r="AJ399" s="73" t="s">
        <v>176</v>
      </c>
      <c r="AK399" s="73" t="s">
        <v>120</v>
      </c>
      <c r="AL399" s="73" t="s">
        <v>174</v>
      </c>
      <c r="AM399" s="73" t="s">
        <v>119</v>
      </c>
      <c r="AN399" s="73" t="s">
        <v>815</v>
      </c>
      <c r="AO399" s="73" t="s">
        <v>702</v>
      </c>
    </row>
    <row r="400" spans="1:41" x14ac:dyDescent="0.25">
      <c r="A400" t="s">
        <v>1111</v>
      </c>
      <c r="B400" t="s">
        <v>483</v>
      </c>
      <c r="C400" t="s">
        <v>1112</v>
      </c>
      <c r="D400" t="s">
        <v>90</v>
      </c>
      <c r="E400" t="s">
        <v>117</v>
      </c>
      <c r="F400" s="51" t="str">
        <f>IFERROR(VLOOKUP(D400,'Tabelas auxiliares'!$A$3:$B$61,2,FALSE),"")</f>
        <v>SUGEPE-FOLHA - PASEP + AUX. MORADIA</v>
      </c>
      <c r="G400" s="51" t="str">
        <f>IFERROR(VLOOKUP($B400,'Tabelas auxiliares'!$A$65:$C$102,2,FALSE),"")</f>
        <v>Folha de pagamento - Ativos, Previdência, PASEP</v>
      </c>
      <c r="H400" s="51" t="str">
        <f>IFERROR(VLOOKUP($B400,'Tabelas auxiliares'!$A$65:$C$102,3,FALSE),"")</f>
        <v>FOLHA DE PAGAMENTO / CONTRIBUICAO PARA O PSS / SUBSTITUICOES / INSS PATRONAL / PASEP</v>
      </c>
      <c r="I400" t="s">
        <v>1569</v>
      </c>
      <c r="J400" t="s">
        <v>2253</v>
      </c>
      <c r="K400" t="s">
        <v>2265</v>
      </c>
      <c r="L400" t="s">
        <v>1013</v>
      </c>
      <c r="M400" t="s">
        <v>199</v>
      </c>
      <c r="N400" t="s">
        <v>135</v>
      </c>
      <c r="O400" t="s">
        <v>178</v>
      </c>
      <c r="P400" t="s">
        <v>208</v>
      </c>
      <c r="Q400" t="s">
        <v>179</v>
      </c>
      <c r="R400" t="s">
        <v>176</v>
      </c>
      <c r="S400" t="s">
        <v>120</v>
      </c>
      <c r="T400" t="s">
        <v>173</v>
      </c>
      <c r="U400" t="s">
        <v>144</v>
      </c>
      <c r="V400" t="s">
        <v>737</v>
      </c>
      <c r="W400" t="s">
        <v>917</v>
      </c>
      <c r="X400" s="51" t="str">
        <f t="shared" si="12"/>
        <v>3</v>
      </c>
      <c r="Y400" s="51" t="str">
        <f>IF(T400="","",IF(AND(T400&lt;&gt;'Tabelas auxiliares'!$B$236,T400&lt;&gt;'Tabelas auxiliares'!$B$237,T400&lt;&gt;'Tabelas auxiliares'!$C$236,T400&lt;&gt;'Tabelas auxiliares'!$C$237,T400&lt;&gt;'Tabelas auxiliares'!$D$236),"FOLHA DE PESSOAL",IF(X400='Tabelas auxiliares'!$A$237,"CUSTEIO",IF(X400='Tabelas auxiliares'!$A$236,"INVESTIMENTO","ERRO - VERIFICAR"))))</f>
        <v>FOLHA DE PESSOAL</v>
      </c>
      <c r="Z400" s="64">
        <f t="shared" si="13"/>
        <v>135534.79</v>
      </c>
      <c r="AC400" s="44">
        <v>135534.79</v>
      </c>
      <c r="AD400" s="73" t="s">
        <v>257</v>
      </c>
      <c r="AE400" s="73" t="s">
        <v>258</v>
      </c>
      <c r="AF400" s="73" t="s">
        <v>177</v>
      </c>
      <c r="AG400" s="73" t="s">
        <v>178</v>
      </c>
      <c r="AH400" s="73" t="s">
        <v>288</v>
      </c>
      <c r="AI400" s="73" t="s">
        <v>179</v>
      </c>
      <c r="AJ400" s="73" t="s">
        <v>176</v>
      </c>
      <c r="AK400" s="73" t="s">
        <v>120</v>
      </c>
      <c r="AL400" s="73" t="s">
        <v>174</v>
      </c>
      <c r="AM400" s="73" t="s">
        <v>119</v>
      </c>
      <c r="AN400" s="73" t="s">
        <v>795</v>
      </c>
      <c r="AO400" s="73" t="s">
        <v>681</v>
      </c>
    </row>
    <row r="401" spans="1:41" x14ac:dyDescent="0.25">
      <c r="A401" t="s">
        <v>1111</v>
      </c>
      <c r="B401" t="s">
        <v>483</v>
      </c>
      <c r="C401" t="s">
        <v>1112</v>
      </c>
      <c r="D401" t="s">
        <v>90</v>
      </c>
      <c r="E401" t="s">
        <v>117</v>
      </c>
      <c r="F401" s="51" t="str">
        <f>IFERROR(VLOOKUP(D401,'Tabelas auxiliares'!$A$3:$B$61,2,FALSE),"")</f>
        <v>SUGEPE-FOLHA - PASEP + AUX. MORADIA</v>
      </c>
      <c r="G401" s="51" t="str">
        <f>IFERROR(VLOOKUP($B401,'Tabelas auxiliares'!$A$65:$C$102,2,FALSE),"")</f>
        <v>Folha de pagamento - Ativos, Previdência, PASEP</v>
      </c>
      <c r="H401" s="51" t="str">
        <f>IFERROR(VLOOKUP($B401,'Tabelas auxiliares'!$A$65:$C$102,3,FALSE),"")</f>
        <v>FOLHA DE PAGAMENTO / CONTRIBUICAO PARA O PSS / SUBSTITUICOES / INSS PATRONAL / PASEP</v>
      </c>
      <c r="I401" t="s">
        <v>1569</v>
      </c>
      <c r="J401" t="s">
        <v>2253</v>
      </c>
      <c r="K401" t="s">
        <v>2265</v>
      </c>
      <c r="L401" t="s">
        <v>1013</v>
      </c>
      <c r="M401" t="s">
        <v>199</v>
      </c>
      <c r="N401" t="s">
        <v>135</v>
      </c>
      <c r="O401" t="s">
        <v>178</v>
      </c>
      <c r="P401" t="s">
        <v>208</v>
      </c>
      <c r="Q401" t="s">
        <v>179</v>
      </c>
      <c r="R401" t="s">
        <v>176</v>
      </c>
      <c r="S401" t="s">
        <v>120</v>
      </c>
      <c r="T401" t="s">
        <v>173</v>
      </c>
      <c r="U401" t="s">
        <v>144</v>
      </c>
      <c r="V401" t="s">
        <v>738</v>
      </c>
      <c r="W401" t="s">
        <v>918</v>
      </c>
      <c r="X401" s="51" t="str">
        <f t="shared" si="12"/>
        <v>3</v>
      </c>
      <c r="Y401" s="51" t="str">
        <f>IF(T401="","",IF(AND(T401&lt;&gt;'Tabelas auxiliares'!$B$236,T401&lt;&gt;'Tabelas auxiliares'!$B$237,T401&lt;&gt;'Tabelas auxiliares'!$C$236,T401&lt;&gt;'Tabelas auxiliares'!$C$237,T401&lt;&gt;'Tabelas auxiliares'!$D$236),"FOLHA DE PESSOAL",IF(X401='Tabelas auxiliares'!$A$237,"CUSTEIO",IF(X401='Tabelas auxiliares'!$A$236,"INVESTIMENTO","ERRO - VERIFICAR"))))</f>
        <v>FOLHA DE PESSOAL</v>
      </c>
      <c r="Z401" s="64">
        <f t="shared" si="13"/>
        <v>6776.74</v>
      </c>
      <c r="AC401" s="44">
        <v>6776.74</v>
      </c>
      <c r="AD401" s="73" t="s">
        <v>372</v>
      </c>
      <c r="AE401" s="73" t="s">
        <v>373</v>
      </c>
      <c r="AF401" s="73" t="s">
        <v>177</v>
      </c>
      <c r="AG401" s="73" t="s">
        <v>178</v>
      </c>
      <c r="AH401" s="73" t="s">
        <v>288</v>
      </c>
      <c r="AI401" s="73" t="s">
        <v>179</v>
      </c>
      <c r="AJ401" s="73" t="s">
        <v>176</v>
      </c>
      <c r="AK401" s="73" t="s">
        <v>120</v>
      </c>
      <c r="AL401" s="73" t="s">
        <v>174</v>
      </c>
      <c r="AM401" s="73" t="s">
        <v>119</v>
      </c>
      <c r="AN401" s="73" t="s">
        <v>795</v>
      </c>
      <c r="AO401" s="73" t="s">
        <v>681</v>
      </c>
    </row>
    <row r="402" spans="1:41" x14ac:dyDescent="0.25">
      <c r="A402" t="s">
        <v>1111</v>
      </c>
      <c r="B402" t="s">
        <v>483</v>
      </c>
      <c r="C402" t="s">
        <v>1112</v>
      </c>
      <c r="D402" t="s">
        <v>90</v>
      </c>
      <c r="E402" t="s">
        <v>117</v>
      </c>
      <c r="F402" s="51" t="str">
        <f>IFERROR(VLOOKUP(D402,'Tabelas auxiliares'!$A$3:$B$61,2,FALSE),"")</f>
        <v>SUGEPE-FOLHA - PASEP + AUX. MORADIA</v>
      </c>
      <c r="G402" s="51" t="str">
        <f>IFERROR(VLOOKUP($B402,'Tabelas auxiliares'!$A$65:$C$102,2,FALSE),"")</f>
        <v>Folha de pagamento - Ativos, Previdência, PASEP</v>
      </c>
      <c r="H402" s="51" t="str">
        <f>IFERROR(VLOOKUP($B402,'Tabelas auxiliares'!$A$65:$C$102,3,FALSE),"")</f>
        <v>FOLHA DE PAGAMENTO / CONTRIBUICAO PARA O PSS / SUBSTITUICOES / INSS PATRONAL / PASEP</v>
      </c>
      <c r="I402" t="s">
        <v>2266</v>
      </c>
      <c r="J402" t="s">
        <v>2267</v>
      </c>
      <c r="K402" t="s">
        <v>2268</v>
      </c>
      <c r="L402" t="s">
        <v>1031</v>
      </c>
      <c r="M402" t="s">
        <v>176</v>
      </c>
      <c r="N402" t="s">
        <v>133</v>
      </c>
      <c r="O402" t="s">
        <v>178</v>
      </c>
      <c r="P402" t="s">
        <v>215</v>
      </c>
      <c r="Q402" t="s">
        <v>179</v>
      </c>
      <c r="R402" t="s">
        <v>176</v>
      </c>
      <c r="S402" t="s">
        <v>216</v>
      </c>
      <c r="T402" t="s">
        <v>173</v>
      </c>
      <c r="U402" t="s">
        <v>143</v>
      </c>
      <c r="V402" t="s">
        <v>741</v>
      </c>
      <c r="W402" t="s">
        <v>919</v>
      </c>
      <c r="X402" s="51" t="str">
        <f t="shared" si="12"/>
        <v>3</v>
      </c>
      <c r="Y402" s="51" t="str">
        <f>IF(T402="","",IF(AND(T402&lt;&gt;'Tabelas auxiliares'!$B$236,T402&lt;&gt;'Tabelas auxiliares'!$B$237,T402&lt;&gt;'Tabelas auxiliares'!$C$236,T402&lt;&gt;'Tabelas auxiliares'!$C$237,T402&lt;&gt;'Tabelas auxiliares'!$D$236),"FOLHA DE PESSOAL",IF(X402='Tabelas auxiliares'!$A$237,"CUSTEIO",IF(X402='Tabelas auxiliares'!$A$236,"INVESTIMENTO","ERRO - VERIFICAR"))))</f>
        <v>FOLHA DE PESSOAL</v>
      </c>
      <c r="Z402" s="64">
        <f t="shared" si="13"/>
        <v>402768.47000000003</v>
      </c>
      <c r="AA402" s="44">
        <v>3432.52</v>
      </c>
      <c r="AC402" s="44">
        <v>399335.95</v>
      </c>
      <c r="AD402" s="73" t="s">
        <v>374</v>
      </c>
      <c r="AE402" s="73" t="s">
        <v>375</v>
      </c>
      <c r="AF402" s="73" t="s">
        <v>177</v>
      </c>
      <c r="AG402" s="73" t="s">
        <v>178</v>
      </c>
      <c r="AH402" s="73" t="s">
        <v>288</v>
      </c>
      <c r="AI402" s="73" t="s">
        <v>179</v>
      </c>
      <c r="AJ402" s="73" t="s">
        <v>176</v>
      </c>
      <c r="AK402" s="73" t="s">
        <v>120</v>
      </c>
      <c r="AL402" s="73" t="s">
        <v>174</v>
      </c>
      <c r="AM402" s="73" t="s">
        <v>119</v>
      </c>
      <c r="AN402" s="73" t="s">
        <v>822</v>
      </c>
      <c r="AO402" s="73" t="s">
        <v>707</v>
      </c>
    </row>
    <row r="403" spans="1:41" x14ac:dyDescent="0.25">
      <c r="A403" t="s">
        <v>1111</v>
      </c>
      <c r="B403" t="s">
        <v>483</v>
      </c>
      <c r="C403" t="s">
        <v>1112</v>
      </c>
      <c r="D403" t="s">
        <v>90</v>
      </c>
      <c r="E403" t="s">
        <v>117</v>
      </c>
      <c r="F403" s="51" t="str">
        <f>IFERROR(VLOOKUP(D403,'Tabelas auxiliares'!$A$3:$B$61,2,FALSE),"")</f>
        <v>SUGEPE-FOLHA - PASEP + AUX. MORADIA</v>
      </c>
      <c r="G403" s="51" t="str">
        <f>IFERROR(VLOOKUP($B403,'Tabelas auxiliares'!$A$65:$C$102,2,FALSE),"")</f>
        <v>Folha de pagamento - Ativos, Previdência, PASEP</v>
      </c>
      <c r="H403" s="51" t="str">
        <f>IFERROR(VLOOKUP($B403,'Tabelas auxiliares'!$A$65:$C$102,3,FALSE),"")</f>
        <v>FOLHA DE PAGAMENTO / CONTRIBUICAO PARA O PSS / SUBSTITUICOES / INSS PATRONAL / PASEP</v>
      </c>
      <c r="I403" t="s">
        <v>2266</v>
      </c>
      <c r="J403" t="s">
        <v>2267</v>
      </c>
      <c r="K403" t="s">
        <v>2268</v>
      </c>
      <c r="L403" t="s">
        <v>1031</v>
      </c>
      <c r="M403" t="s">
        <v>176</v>
      </c>
      <c r="N403" t="s">
        <v>133</v>
      </c>
      <c r="O403" t="s">
        <v>178</v>
      </c>
      <c r="P403" t="s">
        <v>215</v>
      </c>
      <c r="Q403" t="s">
        <v>179</v>
      </c>
      <c r="R403" t="s">
        <v>176</v>
      </c>
      <c r="S403" t="s">
        <v>216</v>
      </c>
      <c r="T403" t="s">
        <v>173</v>
      </c>
      <c r="U403" t="s">
        <v>143</v>
      </c>
      <c r="V403" t="s">
        <v>742</v>
      </c>
      <c r="W403" t="s">
        <v>920</v>
      </c>
      <c r="X403" s="51" t="str">
        <f t="shared" si="12"/>
        <v>3</v>
      </c>
      <c r="Y403" s="51" t="str">
        <f>IF(T403="","",IF(AND(T403&lt;&gt;'Tabelas auxiliares'!$B$236,T403&lt;&gt;'Tabelas auxiliares'!$B$237,T403&lt;&gt;'Tabelas auxiliares'!$C$236,T403&lt;&gt;'Tabelas auxiliares'!$C$237,T403&lt;&gt;'Tabelas auxiliares'!$D$236),"FOLHA DE PESSOAL",IF(X403='Tabelas auxiliares'!$A$237,"CUSTEIO",IF(X403='Tabelas auxiliares'!$A$236,"INVESTIMENTO","ERRO - VERIFICAR"))))</f>
        <v>FOLHA DE PESSOAL</v>
      </c>
      <c r="Z403" s="64">
        <f t="shared" si="13"/>
        <v>8728.9599999999991</v>
      </c>
      <c r="AC403" s="44">
        <v>8728.9599999999991</v>
      </c>
      <c r="AD403" s="73" t="s">
        <v>971</v>
      </c>
      <c r="AE403" s="73" t="s">
        <v>972</v>
      </c>
      <c r="AF403" s="73" t="s">
        <v>177</v>
      </c>
      <c r="AG403" s="73" t="s">
        <v>178</v>
      </c>
      <c r="AH403" s="73" t="s">
        <v>288</v>
      </c>
      <c r="AI403" s="73" t="s">
        <v>179</v>
      </c>
      <c r="AJ403" s="73" t="s">
        <v>176</v>
      </c>
      <c r="AK403" s="73" t="s">
        <v>120</v>
      </c>
      <c r="AL403" s="73" t="s">
        <v>174</v>
      </c>
      <c r="AM403" s="73" t="s">
        <v>119</v>
      </c>
      <c r="AN403" s="73" t="s">
        <v>823</v>
      </c>
      <c r="AO403" s="73" t="s">
        <v>708</v>
      </c>
    </row>
    <row r="404" spans="1:41" x14ac:dyDescent="0.25">
      <c r="A404" t="s">
        <v>1111</v>
      </c>
      <c r="B404" t="s">
        <v>483</v>
      </c>
      <c r="C404" t="s">
        <v>1112</v>
      </c>
      <c r="D404" t="s">
        <v>90</v>
      </c>
      <c r="E404" t="s">
        <v>117</v>
      </c>
      <c r="F404" s="51" t="str">
        <f>IFERROR(VLOOKUP(D404,'Tabelas auxiliares'!$A$3:$B$61,2,FALSE),"")</f>
        <v>SUGEPE-FOLHA - PASEP + AUX. MORADIA</v>
      </c>
      <c r="G404" s="51" t="str">
        <f>IFERROR(VLOOKUP($B404,'Tabelas auxiliares'!$A$65:$C$102,2,FALSE),"")</f>
        <v>Folha de pagamento - Ativos, Previdência, PASEP</v>
      </c>
      <c r="H404" s="51" t="str">
        <f>IFERROR(VLOOKUP($B404,'Tabelas auxiliares'!$A$65:$C$102,3,FALSE),"")</f>
        <v>FOLHA DE PAGAMENTO / CONTRIBUICAO PARA O PSS / SUBSTITUICOES / INSS PATRONAL / PASEP</v>
      </c>
      <c r="I404" t="s">
        <v>2266</v>
      </c>
      <c r="J404" t="s">
        <v>2267</v>
      </c>
      <c r="K404" t="s">
        <v>2268</v>
      </c>
      <c r="L404" t="s">
        <v>1031</v>
      </c>
      <c r="M404" t="s">
        <v>176</v>
      </c>
      <c r="N404" t="s">
        <v>133</v>
      </c>
      <c r="O404" t="s">
        <v>178</v>
      </c>
      <c r="P404" t="s">
        <v>215</v>
      </c>
      <c r="Q404" t="s">
        <v>179</v>
      </c>
      <c r="R404" t="s">
        <v>176</v>
      </c>
      <c r="S404" t="s">
        <v>216</v>
      </c>
      <c r="T404" t="s">
        <v>173</v>
      </c>
      <c r="U404" t="s">
        <v>143</v>
      </c>
      <c r="V404" t="s">
        <v>743</v>
      </c>
      <c r="W404" t="s">
        <v>921</v>
      </c>
      <c r="X404" s="51" t="str">
        <f t="shared" si="12"/>
        <v>3</v>
      </c>
      <c r="Y404" s="51" t="str">
        <f>IF(T404="","",IF(AND(T404&lt;&gt;'Tabelas auxiliares'!$B$236,T404&lt;&gt;'Tabelas auxiliares'!$B$237,T404&lt;&gt;'Tabelas auxiliares'!$C$236,T404&lt;&gt;'Tabelas auxiliares'!$C$237,T404&lt;&gt;'Tabelas auxiliares'!$D$236),"FOLHA DE PESSOAL",IF(X404='Tabelas auxiliares'!$A$237,"CUSTEIO",IF(X404='Tabelas auxiliares'!$A$236,"INVESTIMENTO","ERRO - VERIFICAR"))))</f>
        <v>FOLHA DE PESSOAL</v>
      </c>
      <c r="Z404" s="64">
        <f t="shared" si="13"/>
        <v>252.37</v>
      </c>
      <c r="AC404" s="44">
        <v>252.37</v>
      </c>
      <c r="AD404" s="73" t="s">
        <v>973</v>
      </c>
      <c r="AE404" s="73" t="s">
        <v>974</v>
      </c>
      <c r="AF404" s="73" t="s">
        <v>177</v>
      </c>
      <c r="AG404" s="73" t="s">
        <v>178</v>
      </c>
      <c r="AH404" s="73" t="s">
        <v>288</v>
      </c>
      <c r="AI404" s="73" t="s">
        <v>179</v>
      </c>
      <c r="AJ404" s="73" t="s">
        <v>176</v>
      </c>
      <c r="AK404" s="73" t="s">
        <v>120</v>
      </c>
      <c r="AL404" s="73" t="s">
        <v>174</v>
      </c>
      <c r="AM404" s="73" t="s">
        <v>119</v>
      </c>
      <c r="AN404" s="73" t="s">
        <v>825</v>
      </c>
      <c r="AO404" s="73" t="s">
        <v>710</v>
      </c>
    </row>
    <row r="405" spans="1:41" x14ac:dyDescent="0.25">
      <c r="A405" t="s">
        <v>1111</v>
      </c>
      <c r="B405" t="s">
        <v>483</v>
      </c>
      <c r="C405" t="s">
        <v>1112</v>
      </c>
      <c r="D405" t="s">
        <v>90</v>
      </c>
      <c r="E405" t="s">
        <v>117</v>
      </c>
      <c r="F405" s="51" t="str">
        <f>IFERROR(VLOOKUP(D405,'Tabelas auxiliares'!$A$3:$B$61,2,FALSE),"")</f>
        <v>SUGEPE-FOLHA - PASEP + AUX. MORADIA</v>
      </c>
      <c r="G405" s="51" t="str">
        <f>IFERROR(VLOOKUP($B405,'Tabelas auxiliares'!$A$65:$C$102,2,FALSE),"")</f>
        <v>Folha de pagamento - Ativos, Previdência, PASEP</v>
      </c>
      <c r="H405" s="51" t="str">
        <f>IFERROR(VLOOKUP($B405,'Tabelas auxiliares'!$A$65:$C$102,3,FALSE),"")</f>
        <v>FOLHA DE PAGAMENTO / CONTRIBUICAO PARA O PSS / SUBSTITUICOES / INSS PATRONAL / PASEP</v>
      </c>
      <c r="I405" t="s">
        <v>2266</v>
      </c>
      <c r="J405" t="s">
        <v>2267</v>
      </c>
      <c r="K405" t="s">
        <v>2269</v>
      </c>
      <c r="L405" t="s">
        <v>1031</v>
      </c>
      <c r="M405" t="s">
        <v>176</v>
      </c>
      <c r="N405" t="s">
        <v>133</v>
      </c>
      <c r="O405" t="s">
        <v>178</v>
      </c>
      <c r="P405" t="s">
        <v>215</v>
      </c>
      <c r="Q405" t="s">
        <v>179</v>
      </c>
      <c r="R405" t="s">
        <v>176</v>
      </c>
      <c r="S405" t="s">
        <v>216</v>
      </c>
      <c r="T405" t="s">
        <v>173</v>
      </c>
      <c r="U405" t="s">
        <v>143</v>
      </c>
      <c r="V405" t="s">
        <v>744</v>
      </c>
      <c r="W405" t="s">
        <v>648</v>
      </c>
      <c r="X405" s="51" t="str">
        <f t="shared" si="12"/>
        <v>3</v>
      </c>
      <c r="Y405" s="51" t="str">
        <f>IF(T405="","",IF(AND(T405&lt;&gt;'Tabelas auxiliares'!$B$236,T405&lt;&gt;'Tabelas auxiliares'!$B$237,T405&lt;&gt;'Tabelas auxiliares'!$C$236,T405&lt;&gt;'Tabelas auxiliares'!$C$237,T405&lt;&gt;'Tabelas auxiliares'!$D$236),"FOLHA DE PESSOAL",IF(X405='Tabelas auxiliares'!$A$237,"CUSTEIO",IF(X405='Tabelas auxiliares'!$A$236,"INVESTIMENTO","ERRO - VERIFICAR"))))</f>
        <v>FOLHA DE PESSOAL</v>
      </c>
      <c r="Z405" s="64">
        <f t="shared" si="13"/>
        <v>68277.13</v>
      </c>
      <c r="AC405" s="44">
        <v>68277.13</v>
      </c>
      <c r="AD405" s="73" t="s">
        <v>127</v>
      </c>
      <c r="AE405" s="73" t="s">
        <v>426</v>
      </c>
      <c r="AF405" s="73" t="s">
        <v>177</v>
      </c>
      <c r="AG405" s="73" t="s">
        <v>178</v>
      </c>
      <c r="AH405" s="73" t="s">
        <v>288</v>
      </c>
      <c r="AI405" s="73" t="s">
        <v>179</v>
      </c>
      <c r="AJ405" s="73" t="s">
        <v>176</v>
      </c>
      <c r="AK405" s="73" t="s">
        <v>120</v>
      </c>
      <c r="AL405" s="73" t="s">
        <v>174</v>
      </c>
      <c r="AM405" s="73" t="s">
        <v>119</v>
      </c>
      <c r="AN405" s="73" t="s">
        <v>796</v>
      </c>
      <c r="AO405" s="73" t="s">
        <v>682</v>
      </c>
    </row>
    <row r="406" spans="1:41" x14ac:dyDescent="0.25">
      <c r="A406" t="s">
        <v>1111</v>
      </c>
      <c r="B406" t="s">
        <v>483</v>
      </c>
      <c r="C406" t="s">
        <v>1112</v>
      </c>
      <c r="D406" t="s">
        <v>90</v>
      </c>
      <c r="E406" t="s">
        <v>117</v>
      </c>
      <c r="F406" s="51" t="str">
        <f>IFERROR(VLOOKUP(D406,'Tabelas auxiliares'!$A$3:$B$61,2,FALSE),"")</f>
        <v>SUGEPE-FOLHA - PASEP + AUX. MORADIA</v>
      </c>
      <c r="G406" s="51" t="str">
        <f>IFERROR(VLOOKUP($B406,'Tabelas auxiliares'!$A$65:$C$102,2,FALSE),"")</f>
        <v>Folha de pagamento - Ativos, Previdência, PASEP</v>
      </c>
      <c r="H406" s="51" t="str">
        <f>IFERROR(VLOOKUP($B406,'Tabelas auxiliares'!$A$65:$C$102,3,FALSE),"")</f>
        <v>FOLHA DE PAGAMENTO / CONTRIBUICAO PARA O PSS / SUBSTITUICOES / INSS PATRONAL / PASEP</v>
      </c>
      <c r="I406" t="s">
        <v>2266</v>
      </c>
      <c r="J406" t="s">
        <v>2267</v>
      </c>
      <c r="K406" t="s">
        <v>2270</v>
      </c>
      <c r="L406" t="s">
        <v>1031</v>
      </c>
      <c r="M406" t="s">
        <v>176</v>
      </c>
      <c r="N406" t="s">
        <v>135</v>
      </c>
      <c r="O406" t="s">
        <v>178</v>
      </c>
      <c r="P406" t="s">
        <v>208</v>
      </c>
      <c r="Q406" t="s">
        <v>179</v>
      </c>
      <c r="R406" t="s">
        <v>176</v>
      </c>
      <c r="S406" t="s">
        <v>120</v>
      </c>
      <c r="T406" t="s">
        <v>173</v>
      </c>
      <c r="U406" t="s">
        <v>144</v>
      </c>
      <c r="V406" t="s">
        <v>745</v>
      </c>
      <c r="W406" t="s">
        <v>649</v>
      </c>
      <c r="X406" s="51" t="str">
        <f t="shared" si="12"/>
        <v>3</v>
      </c>
      <c r="Y406" s="51" t="str">
        <f>IF(T406="","",IF(AND(T406&lt;&gt;'Tabelas auxiliares'!$B$236,T406&lt;&gt;'Tabelas auxiliares'!$B$237,T406&lt;&gt;'Tabelas auxiliares'!$C$236,T406&lt;&gt;'Tabelas auxiliares'!$C$237,T406&lt;&gt;'Tabelas auxiliares'!$D$236),"FOLHA DE PESSOAL",IF(X406='Tabelas auxiliares'!$A$237,"CUSTEIO",IF(X406='Tabelas auxiliares'!$A$236,"INVESTIMENTO","ERRO - VERIFICAR"))))</f>
        <v>FOLHA DE PESSOAL</v>
      </c>
      <c r="Z406" s="64">
        <f t="shared" si="13"/>
        <v>776289.33</v>
      </c>
      <c r="AA406" s="44">
        <v>10819.76</v>
      </c>
      <c r="AC406" s="44">
        <v>765469.57</v>
      </c>
      <c r="AD406" s="73" t="s">
        <v>379</v>
      </c>
      <c r="AE406" s="73" t="s">
        <v>380</v>
      </c>
      <c r="AF406" s="73" t="s">
        <v>177</v>
      </c>
      <c r="AG406" s="73" t="s">
        <v>178</v>
      </c>
      <c r="AH406" s="73" t="s">
        <v>288</v>
      </c>
      <c r="AI406" s="73" t="s">
        <v>179</v>
      </c>
      <c r="AJ406" s="73" t="s">
        <v>176</v>
      </c>
      <c r="AK406" s="73" t="s">
        <v>120</v>
      </c>
      <c r="AL406" s="73" t="s">
        <v>174</v>
      </c>
      <c r="AM406" s="73" t="s">
        <v>119</v>
      </c>
      <c r="AN406" s="73" t="s">
        <v>797</v>
      </c>
      <c r="AO406" s="73" t="s">
        <v>683</v>
      </c>
    </row>
    <row r="407" spans="1:41" x14ac:dyDescent="0.25">
      <c r="A407" t="s">
        <v>1111</v>
      </c>
      <c r="B407" t="s">
        <v>483</v>
      </c>
      <c r="C407" t="s">
        <v>1112</v>
      </c>
      <c r="D407" t="s">
        <v>90</v>
      </c>
      <c r="E407" t="s">
        <v>117</v>
      </c>
      <c r="F407" s="51" t="str">
        <f>IFERROR(VLOOKUP(D407,'Tabelas auxiliares'!$A$3:$B$61,2,FALSE),"")</f>
        <v>SUGEPE-FOLHA - PASEP + AUX. MORADIA</v>
      </c>
      <c r="G407" s="51" t="str">
        <f>IFERROR(VLOOKUP($B407,'Tabelas auxiliares'!$A$65:$C$102,2,FALSE),"")</f>
        <v>Folha de pagamento - Ativos, Previdência, PASEP</v>
      </c>
      <c r="H407" s="51" t="str">
        <f>IFERROR(VLOOKUP($B407,'Tabelas auxiliares'!$A$65:$C$102,3,FALSE),"")</f>
        <v>FOLHA DE PAGAMENTO / CONTRIBUICAO PARA O PSS / SUBSTITUICOES / INSS PATRONAL / PASEP</v>
      </c>
      <c r="I407" t="s">
        <v>2266</v>
      </c>
      <c r="J407" t="s">
        <v>2267</v>
      </c>
      <c r="K407" t="s">
        <v>2270</v>
      </c>
      <c r="L407" t="s">
        <v>1031</v>
      </c>
      <c r="M407" t="s">
        <v>176</v>
      </c>
      <c r="N407" t="s">
        <v>135</v>
      </c>
      <c r="O407" t="s">
        <v>178</v>
      </c>
      <c r="P407" t="s">
        <v>208</v>
      </c>
      <c r="Q407" t="s">
        <v>179</v>
      </c>
      <c r="R407" t="s">
        <v>176</v>
      </c>
      <c r="S407" t="s">
        <v>120</v>
      </c>
      <c r="T407" t="s">
        <v>173</v>
      </c>
      <c r="U407" t="s">
        <v>144</v>
      </c>
      <c r="V407" t="s">
        <v>746</v>
      </c>
      <c r="W407" t="s">
        <v>922</v>
      </c>
      <c r="X407" s="51" t="str">
        <f t="shared" si="12"/>
        <v>3</v>
      </c>
      <c r="Y407" s="51" t="str">
        <f>IF(T407="","",IF(AND(T407&lt;&gt;'Tabelas auxiliares'!$B$236,T407&lt;&gt;'Tabelas auxiliares'!$B$237,T407&lt;&gt;'Tabelas auxiliares'!$C$236,T407&lt;&gt;'Tabelas auxiliares'!$C$237,T407&lt;&gt;'Tabelas auxiliares'!$D$236),"FOLHA DE PESSOAL",IF(X407='Tabelas auxiliares'!$A$237,"CUSTEIO",IF(X407='Tabelas auxiliares'!$A$236,"INVESTIMENTO","ERRO - VERIFICAR"))))</f>
        <v>FOLHA DE PESSOAL</v>
      </c>
      <c r="Z407" s="64">
        <f t="shared" si="13"/>
        <v>15722.46</v>
      </c>
      <c r="AC407" s="44">
        <v>15722.46</v>
      </c>
      <c r="AD407" s="73" t="s">
        <v>128</v>
      </c>
      <c r="AE407" s="73" t="s">
        <v>378</v>
      </c>
      <c r="AF407" s="73" t="s">
        <v>177</v>
      </c>
      <c r="AG407" s="73" t="s">
        <v>178</v>
      </c>
      <c r="AH407" s="73" t="s">
        <v>288</v>
      </c>
      <c r="AI407" s="73" t="s">
        <v>179</v>
      </c>
      <c r="AJ407" s="73" t="s">
        <v>176</v>
      </c>
      <c r="AK407" s="73" t="s">
        <v>120</v>
      </c>
      <c r="AL407" s="73" t="s">
        <v>174</v>
      </c>
      <c r="AM407" s="73" t="s">
        <v>119</v>
      </c>
      <c r="AN407" s="73" t="s">
        <v>827</v>
      </c>
      <c r="AO407" s="73" t="s">
        <v>712</v>
      </c>
    </row>
    <row r="408" spans="1:41" x14ac:dyDescent="0.25">
      <c r="A408" t="s">
        <v>1111</v>
      </c>
      <c r="B408" t="s">
        <v>483</v>
      </c>
      <c r="C408" t="s">
        <v>1112</v>
      </c>
      <c r="D408" t="s">
        <v>90</v>
      </c>
      <c r="E408" t="s">
        <v>117</v>
      </c>
      <c r="F408" s="51" t="str">
        <f>IFERROR(VLOOKUP(D408,'Tabelas auxiliares'!$A$3:$B$61,2,FALSE),"")</f>
        <v>SUGEPE-FOLHA - PASEP + AUX. MORADIA</v>
      </c>
      <c r="G408" s="51" t="str">
        <f>IFERROR(VLOOKUP($B408,'Tabelas auxiliares'!$A$65:$C$102,2,FALSE),"")</f>
        <v>Folha de pagamento - Ativos, Previdência, PASEP</v>
      </c>
      <c r="H408" s="51" t="str">
        <f>IFERROR(VLOOKUP($B408,'Tabelas auxiliares'!$A$65:$C$102,3,FALSE),"")</f>
        <v>FOLHA DE PAGAMENTO / CONTRIBUICAO PARA O PSS / SUBSTITUICOES / INSS PATRONAL / PASEP</v>
      </c>
      <c r="I408" t="s">
        <v>2266</v>
      </c>
      <c r="J408" t="s">
        <v>2267</v>
      </c>
      <c r="K408" t="s">
        <v>2270</v>
      </c>
      <c r="L408" t="s">
        <v>1031</v>
      </c>
      <c r="M408" t="s">
        <v>176</v>
      </c>
      <c r="N408" t="s">
        <v>135</v>
      </c>
      <c r="O408" t="s">
        <v>178</v>
      </c>
      <c r="P408" t="s">
        <v>208</v>
      </c>
      <c r="Q408" t="s">
        <v>179</v>
      </c>
      <c r="R408" t="s">
        <v>176</v>
      </c>
      <c r="S408" t="s">
        <v>120</v>
      </c>
      <c r="T408" t="s">
        <v>173</v>
      </c>
      <c r="U408" t="s">
        <v>144</v>
      </c>
      <c r="V408" t="s">
        <v>768</v>
      </c>
      <c r="W408" t="s">
        <v>933</v>
      </c>
      <c r="X408" s="51" t="str">
        <f t="shared" si="12"/>
        <v>3</v>
      </c>
      <c r="Y408" s="51" t="str">
        <f>IF(T408="","",IF(AND(T408&lt;&gt;'Tabelas auxiliares'!$B$236,T408&lt;&gt;'Tabelas auxiliares'!$B$237,T408&lt;&gt;'Tabelas auxiliares'!$C$236,T408&lt;&gt;'Tabelas auxiliares'!$C$237,T408&lt;&gt;'Tabelas auxiliares'!$D$236),"FOLHA DE PESSOAL",IF(X408='Tabelas auxiliares'!$A$237,"CUSTEIO",IF(X408='Tabelas auxiliares'!$A$236,"INVESTIMENTO","ERRO - VERIFICAR"))))</f>
        <v>FOLHA DE PESSOAL</v>
      </c>
      <c r="Z408" s="64">
        <f t="shared" si="13"/>
        <v>3493.88</v>
      </c>
      <c r="AC408" s="44">
        <v>3493.88</v>
      </c>
      <c r="AD408" s="73" t="s">
        <v>128</v>
      </c>
      <c r="AE408" s="73" t="s">
        <v>378</v>
      </c>
      <c r="AF408" s="73" t="s">
        <v>177</v>
      </c>
      <c r="AG408" s="73" t="s">
        <v>178</v>
      </c>
      <c r="AH408" s="73" t="s">
        <v>288</v>
      </c>
      <c r="AI408" s="73" t="s">
        <v>179</v>
      </c>
      <c r="AJ408" s="73" t="s">
        <v>176</v>
      </c>
      <c r="AK408" s="73" t="s">
        <v>120</v>
      </c>
      <c r="AL408" s="73" t="s">
        <v>174</v>
      </c>
      <c r="AM408" s="73" t="s">
        <v>119</v>
      </c>
      <c r="AN408" s="73" t="s">
        <v>826</v>
      </c>
      <c r="AO408" s="73" t="s">
        <v>711</v>
      </c>
    </row>
    <row r="409" spans="1:41" x14ac:dyDescent="0.25">
      <c r="A409" t="s">
        <v>1111</v>
      </c>
      <c r="B409" t="s">
        <v>483</v>
      </c>
      <c r="C409" t="s">
        <v>1112</v>
      </c>
      <c r="D409" t="s">
        <v>90</v>
      </c>
      <c r="E409" t="s">
        <v>117</v>
      </c>
      <c r="F409" s="51" t="str">
        <f>IFERROR(VLOOKUP(D409,'Tabelas auxiliares'!$A$3:$B$61,2,FALSE),"")</f>
        <v>SUGEPE-FOLHA - PASEP + AUX. MORADIA</v>
      </c>
      <c r="G409" s="51" t="str">
        <f>IFERROR(VLOOKUP($B409,'Tabelas auxiliares'!$A$65:$C$102,2,FALSE),"")</f>
        <v>Folha de pagamento - Ativos, Previdência, PASEP</v>
      </c>
      <c r="H409" s="51" t="str">
        <f>IFERROR(VLOOKUP($B409,'Tabelas auxiliares'!$A$65:$C$102,3,FALSE),"")</f>
        <v>FOLHA DE PAGAMENTO / CONTRIBUICAO PARA O PSS / SUBSTITUICOES / INSS PATRONAL / PASEP</v>
      </c>
      <c r="I409" t="s">
        <v>2266</v>
      </c>
      <c r="J409" t="s">
        <v>2267</v>
      </c>
      <c r="K409" t="s">
        <v>2270</v>
      </c>
      <c r="L409" t="s">
        <v>1031</v>
      </c>
      <c r="M409" t="s">
        <v>176</v>
      </c>
      <c r="N409" t="s">
        <v>135</v>
      </c>
      <c r="O409" t="s">
        <v>178</v>
      </c>
      <c r="P409" t="s">
        <v>208</v>
      </c>
      <c r="Q409" t="s">
        <v>179</v>
      </c>
      <c r="R409" t="s">
        <v>176</v>
      </c>
      <c r="S409" t="s">
        <v>120</v>
      </c>
      <c r="T409" t="s">
        <v>173</v>
      </c>
      <c r="U409" t="s">
        <v>144</v>
      </c>
      <c r="V409" t="s">
        <v>747</v>
      </c>
      <c r="W409" t="s">
        <v>923</v>
      </c>
      <c r="X409" s="51" t="str">
        <f t="shared" si="12"/>
        <v>3</v>
      </c>
      <c r="Y409" s="51" t="str">
        <f>IF(T409="","",IF(AND(T409&lt;&gt;'Tabelas auxiliares'!$B$236,T409&lt;&gt;'Tabelas auxiliares'!$B$237,T409&lt;&gt;'Tabelas auxiliares'!$C$236,T409&lt;&gt;'Tabelas auxiliares'!$C$237,T409&lt;&gt;'Tabelas auxiliares'!$D$236),"FOLHA DE PESSOAL",IF(X409='Tabelas auxiliares'!$A$237,"CUSTEIO",IF(X409='Tabelas auxiliares'!$A$236,"INVESTIMENTO","ERRO - VERIFICAR"))))</f>
        <v>FOLHA DE PESSOAL</v>
      </c>
      <c r="Z409" s="64">
        <f t="shared" si="13"/>
        <v>15335.4</v>
      </c>
      <c r="AC409" s="44">
        <v>15335.4</v>
      </c>
      <c r="AD409" s="73" t="s">
        <v>376</v>
      </c>
      <c r="AE409" s="73" t="s">
        <v>377</v>
      </c>
      <c r="AF409" s="73" t="s">
        <v>177</v>
      </c>
      <c r="AG409" s="73" t="s">
        <v>178</v>
      </c>
      <c r="AH409" s="73" t="s">
        <v>288</v>
      </c>
      <c r="AI409" s="73" t="s">
        <v>179</v>
      </c>
      <c r="AJ409" s="73" t="s">
        <v>176</v>
      </c>
      <c r="AK409" s="73" t="s">
        <v>120</v>
      </c>
      <c r="AL409" s="73" t="s">
        <v>174</v>
      </c>
      <c r="AM409" s="73" t="s">
        <v>119</v>
      </c>
      <c r="AN409" s="73" t="s">
        <v>796</v>
      </c>
      <c r="AO409" s="73" t="s">
        <v>682</v>
      </c>
    </row>
    <row r="410" spans="1:41" x14ac:dyDescent="0.25">
      <c r="A410" t="s">
        <v>1111</v>
      </c>
      <c r="B410" t="s">
        <v>483</v>
      </c>
      <c r="C410" t="s">
        <v>1112</v>
      </c>
      <c r="D410" t="s">
        <v>90</v>
      </c>
      <c r="E410" t="s">
        <v>117</v>
      </c>
      <c r="F410" s="51" t="str">
        <f>IFERROR(VLOOKUP(D410,'Tabelas auxiliares'!$A$3:$B$61,2,FALSE),"")</f>
        <v>SUGEPE-FOLHA - PASEP + AUX. MORADIA</v>
      </c>
      <c r="G410" s="51" t="str">
        <f>IFERROR(VLOOKUP($B410,'Tabelas auxiliares'!$A$65:$C$102,2,FALSE),"")</f>
        <v>Folha de pagamento - Ativos, Previdência, PASEP</v>
      </c>
      <c r="H410" s="51" t="str">
        <f>IFERROR(VLOOKUP($B410,'Tabelas auxiliares'!$A$65:$C$102,3,FALSE),"")</f>
        <v>FOLHA DE PAGAMENTO / CONTRIBUICAO PARA O PSS / SUBSTITUICOES / INSS PATRONAL / PASEP</v>
      </c>
      <c r="I410" t="s">
        <v>2266</v>
      </c>
      <c r="J410" t="s">
        <v>2267</v>
      </c>
      <c r="K410" t="s">
        <v>2270</v>
      </c>
      <c r="L410" t="s">
        <v>1031</v>
      </c>
      <c r="M410" t="s">
        <v>176</v>
      </c>
      <c r="N410" t="s">
        <v>135</v>
      </c>
      <c r="O410" t="s">
        <v>178</v>
      </c>
      <c r="P410" t="s">
        <v>208</v>
      </c>
      <c r="Q410" t="s">
        <v>179</v>
      </c>
      <c r="R410" t="s">
        <v>176</v>
      </c>
      <c r="S410" t="s">
        <v>120</v>
      </c>
      <c r="T410" t="s">
        <v>173</v>
      </c>
      <c r="U410" t="s">
        <v>144</v>
      </c>
      <c r="V410" t="s">
        <v>937</v>
      </c>
      <c r="W410" t="s">
        <v>938</v>
      </c>
      <c r="X410" s="51" t="str">
        <f t="shared" si="12"/>
        <v>3</v>
      </c>
      <c r="Y410" s="51" t="str">
        <f>IF(T410="","",IF(AND(T410&lt;&gt;'Tabelas auxiliares'!$B$236,T410&lt;&gt;'Tabelas auxiliares'!$B$237,T410&lt;&gt;'Tabelas auxiliares'!$C$236,T410&lt;&gt;'Tabelas auxiliares'!$C$237,T410&lt;&gt;'Tabelas auxiliares'!$D$236),"FOLHA DE PESSOAL",IF(X410='Tabelas auxiliares'!$A$237,"CUSTEIO",IF(X410='Tabelas auxiliares'!$A$236,"INVESTIMENTO","ERRO - VERIFICAR"))))</f>
        <v>FOLHA DE PESSOAL</v>
      </c>
      <c r="Z410" s="64">
        <f t="shared" si="13"/>
        <v>605.82000000000005</v>
      </c>
      <c r="AC410" s="44">
        <v>605.82000000000005</v>
      </c>
      <c r="AD410" s="73" t="s">
        <v>383</v>
      </c>
      <c r="AE410" s="73" t="s">
        <v>384</v>
      </c>
      <c r="AF410" s="73" t="s">
        <v>177</v>
      </c>
      <c r="AG410" s="73" t="s">
        <v>178</v>
      </c>
      <c r="AH410" s="73" t="s">
        <v>288</v>
      </c>
      <c r="AI410" s="73" t="s">
        <v>179</v>
      </c>
      <c r="AJ410" s="73" t="s">
        <v>176</v>
      </c>
      <c r="AK410" s="73" t="s">
        <v>120</v>
      </c>
      <c r="AL410" s="73" t="s">
        <v>174</v>
      </c>
      <c r="AM410" s="73" t="s">
        <v>119</v>
      </c>
      <c r="AN410" s="73" t="s">
        <v>798</v>
      </c>
      <c r="AO410" s="73" t="s">
        <v>684</v>
      </c>
    </row>
    <row r="411" spans="1:41" x14ac:dyDescent="0.25">
      <c r="A411" t="s">
        <v>1111</v>
      </c>
      <c r="B411" t="s">
        <v>483</v>
      </c>
      <c r="C411" t="s">
        <v>1112</v>
      </c>
      <c r="D411" t="s">
        <v>90</v>
      </c>
      <c r="E411" t="s">
        <v>117</v>
      </c>
      <c r="F411" s="51" t="str">
        <f>IFERROR(VLOOKUP(D411,'Tabelas auxiliares'!$A$3:$B$61,2,FALSE),"")</f>
        <v>SUGEPE-FOLHA - PASEP + AUX. MORADIA</v>
      </c>
      <c r="G411" s="51" t="str">
        <f>IFERROR(VLOOKUP($B411,'Tabelas auxiliares'!$A$65:$C$102,2,FALSE),"")</f>
        <v>Folha de pagamento - Ativos, Previdência, PASEP</v>
      </c>
      <c r="H411" s="51" t="str">
        <f>IFERROR(VLOOKUP($B411,'Tabelas auxiliares'!$A$65:$C$102,3,FALSE),"")</f>
        <v>FOLHA DE PAGAMENTO / CONTRIBUICAO PARA O PSS / SUBSTITUICOES / INSS PATRONAL / PASEP</v>
      </c>
      <c r="I411" t="s">
        <v>2266</v>
      </c>
      <c r="J411" t="s">
        <v>2267</v>
      </c>
      <c r="K411" t="s">
        <v>2271</v>
      </c>
      <c r="L411" t="s">
        <v>1031</v>
      </c>
      <c r="M411" t="s">
        <v>176</v>
      </c>
      <c r="N411" t="s">
        <v>135</v>
      </c>
      <c r="O411" t="s">
        <v>178</v>
      </c>
      <c r="P411" t="s">
        <v>208</v>
      </c>
      <c r="Q411" t="s">
        <v>179</v>
      </c>
      <c r="R411" t="s">
        <v>176</v>
      </c>
      <c r="S411" t="s">
        <v>120</v>
      </c>
      <c r="T411" t="s">
        <v>173</v>
      </c>
      <c r="U411" t="s">
        <v>144</v>
      </c>
      <c r="V411" t="s">
        <v>748</v>
      </c>
      <c r="W411" t="s">
        <v>650</v>
      </c>
      <c r="X411" s="51" t="str">
        <f t="shared" si="12"/>
        <v>3</v>
      </c>
      <c r="Y411" s="51" t="str">
        <f>IF(T411="","",IF(AND(T411&lt;&gt;'Tabelas auxiliares'!$B$236,T411&lt;&gt;'Tabelas auxiliares'!$B$237,T411&lt;&gt;'Tabelas auxiliares'!$C$236,T411&lt;&gt;'Tabelas auxiliares'!$C$237,T411&lt;&gt;'Tabelas auxiliares'!$D$236),"FOLHA DE PESSOAL",IF(X411='Tabelas auxiliares'!$A$237,"CUSTEIO",IF(X411='Tabelas auxiliares'!$A$236,"INVESTIMENTO","ERRO - VERIFICAR"))))</f>
        <v>FOLHA DE PESSOAL</v>
      </c>
      <c r="Z411" s="64">
        <f t="shared" si="13"/>
        <v>9095514.7300000004</v>
      </c>
      <c r="AA411" s="44">
        <v>12728.06</v>
      </c>
      <c r="AC411" s="44">
        <v>9082786.6699999999</v>
      </c>
      <c r="AD411" s="73" t="s">
        <v>371</v>
      </c>
      <c r="AE411" s="73" t="s">
        <v>861</v>
      </c>
      <c r="AF411" s="73" t="s">
        <v>177</v>
      </c>
      <c r="AG411" s="73" t="s">
        <v>178</v>
      </c>
      <c r="AH411" s="73" t="s">
        <v>288</v>
      </c>
      <c r="AI411" s="73" t="s">
        <v>179</v>
      </c>
      <c r="AJ411" s="73" t="s">
        <v>176</v>
      </c>
      <c r="AK411" s="73" t="s">
        <v>120</v>
      </c>
      <c r="AL411" s="73" t="s">
        <v>174</v>
      </c>
      <c r="AM411" s="73" t="s">
        <v>119</v>
      </c>
      <c r="AN411" s="73" t="s">
        <v>862</v>
      </c>
      <c r="AO411" s="73" t="s">
        <v>904</v>
      </c>
    </row>
    <row r="412" spans="1:41" x14ac:dyDescent="0.25">
      <c r="A412" t="s">
        <v>1111</v>
      </c>
      <c r="B412" t="s">
        <v>483</v>
      </c>
      <c r="C412" t="s">
        <v>1112</v>
      </c>
      <c r="D412" t="s">
        <v>90</v>
      </c>
      <c r="E412" t="s">
        <v>117</v>
      </c>
      <c r="F412" s="51" t="str">
        <f>IFERROR(VLOOKUP(D412,'Tabelas auxiliares'!$A$3:$B$61,2,FALSE),"")</f>
        <v>SUGEPE-FOLHA - PASEP + AUX. MORADIA</v>
      </c>
      <c r="G412" s="51" t="str">
        <f>IFERROR(VLOOKUP($B412,'Tabelas auxiliares'!$A$65:$C$102,2,FALSE),"")</f>
        <v>Folha de pagamento - Ativos, Previdência, PASEP</v>
      </c>
      <c r="H412" s="51" t="str">
        <f>IFERROR(VLOOKUP($B412,'Tabelas auxiliares'!$A$65:$C$102,3,FALSE),"")</f>
        <v>FOLHA DE PAGAMENTO / CONTRIBUICAO PARA O PSS / SUBSTITUICOES / INSS PATRONAL / PASEP</v>
      </c>
      <c r="I412" t="s">
        <v>2266</v>
      </c>
      <c r="J412" t="s">
        <v>2267</v>
      </c>
      <c r="K412" t="s">
        <v>2271</v>
      </c>
      <c r="L412" t="s">
        <v>1031</v>
      </c>
      <c r="M412" t="s">
        <v>176</v>
      </c>
      <c r="N412" t="s">
        <v>135</v>
      </c>
      <c r="O412" t="s">
        <v>178</v>
      </c>
      <c r="P412" t="s">
        <v>208</v>
      </c>
      <c r="Q412" t="s">
        <v>179</v>
      </c>
      <c r="R412" t="s">
        <v>176</v>
      </c>
      <c r="S412" t="s">
        <v>120</v>
      </c>
      <c r="T412" t="s">
        <v>173</v>
      </c>
      <c r="U412" t="s">
        <v>144</v>
      </c>
      <c r="V412" t="s">
        <v>749</v>
      </c>
      <c r="W412" t="s">
        <v>924</v>
      </c>
      <c r="X412" s="51" t="str">
        <f t="shared" si="12"/>
        <v>3</v>
      </c>
      <c r="Y412" s="51" t="str">
        <f>IF(T412="","",IF(AND(T412&lt;&gt;'Tabelas auxiliares'!$B$236,T412&lt;&gt;'Tabelas auxiliares'!$B$237,T412&lt;&gt;'Tabelas auxiliares'!$C$236,T412&lt;&gt;'Tabelas auxiliares'!$C$237,T412&lt;&gt;'Tabelas auxiliares'!$D$236),"FOLHA DE PESSOAL",IF(X412='Tabelas auxiliares'!$A$237,"CUSTEIO",IF(X412='Tabelas auxiliares'!$A$236,"INVESTIMENTO","ERRO - VERIFICAR"))))</f>
        <v>FOLHA DE PESSOAL</v>
      </c>
      <c r="Z412" s="64">
        <f t="shared" si="13"/>
        <v>2614.34</v>
      </c>
      <c r="AC412" s="44">
        <v>2614.34</v>
      </c>
      <c r="AD412" s="73" t="s">
        <v>975</v>
      </c>
      <c r="AE412" s="73" t="s">
        <v>861</v>
      </c>
      <c r="AF412" s="73" t="s">
        <v>177</v>
      </c>
      <c r="AG412" s="73" t="s">
        <v>178</v>
      </c>
      <c r="AH412" s="73" t="s">
        <v>288</v>
      </c>
      <c r="AI412" s="73" t="s">
        <v>179</v>
      </c>
      <c r="AJ412" s="73" t="s">
        <v>176</v>
      </c>
      <c r="AK412" s="73" t="s">
        <v>120</v>
      </c>
      <c r="AL412" s="73" t="s">
        <v>174</v>
      </c>
      <c r="AM412" s="73" t="s">
        <v>119</v>
      </c>
      <c r="AN412" s="73" t="s">
        <v>862</v>
      </c>
      <c r="AO412" s="73" t="s">
        <v>904</v>
      </c>
    </row>
    <row r="413" spans="1:41" x14ac:dyDescent="0.25">
      <c r="A413" t="s">
        <v>1111</v>
      </c>
      <c r="B413" t="s">
        <v>483</v>
      </c>
      <c r="C413" t="s">
        <v>1112</v>
      </c>
      <c r="D413" t="s">
        <v>90</v>
      </c>
      <c r="E413" t="s">
        <v>117</v>
      </c>
      <c r="F413" s="51" t="str">
        <f>IFERROR(VLOOKUP(D413,'Tabelas auxiliares'!$A$3:$B$61,2,FALSE),"")</f>
        <v>SUGEPE-FOLHA - PASEP + AUX. MORADIA</v>
      </c>
      <c r="G413" s="51" t="str">
        <f>IFERROR(VLOOKUP($B413,'Tabelas auxiliares'!$A$65:$C$102,2,FALSE),"")</f>
        <v>Folha de pagamento - Ativos, Previdência, PASEP</v>
      </c>
      <c r="H413" s="51" t="str">
        <f>IFERROR(VLOOKUP($B413,'Tabelas auxiliares'!$A$65:$C$102,3,FALSE),"")</f>
        <v>FOLHA DE PAGAMENTO / CONTRIBUICAO PARA O PSS / SUBSTITUICOES / INSS PATRONAL / PASEP</v>
      </c>
      <c r="I413" t="s">
        <v>2266</v>
      </c>
      <c r="J413" t="s">
        <v>2267</v>
      </c>
      <c r="K413" t="s">
        <v>2271</v>
      </c>
      <c r="L413" t="s">
        <v>1031</v>
      </c>
      <c r="M413" t="s">
        <v>176</v>
      </c>
      <c r="N413" t="s">
        <v>135</v>
      </c>
      <c r="O413" t="s">
        <v>178</v>
      </c>
      <c r="P413" t="s">
        <v>208</v>
      </c>
      <c r="Q413" t="s">
        <v>179</v>
      </c>
      <c r="R413" t="s">
        <v>176</v>
      </c>
      <c r="S413" t="s">
        <v>120</v>
      </c>
      <c r="T413" t="s">
        <v>173</v>
      </c>
      <c r="U413" t="s">
        <v>144</v>
      </c>
      <c r="V413" t="s">
        <v>750</v>
      </c>
      <c r="W413" t="s">
        <v>925</v>
      </c>
      <c r="X413" s="51" t="str">
        <f t="shared" si="12"/>
        <v>3</v>
      </c>
      <c r="Y413" s="51" t="str">
        <f>IF(T413="","",IF(AND(T413&lt;&gt;'Tabelas auxiliares'!$B$236,T413&lt;&gt;'Tabelas auxiliares'!$B$237,T413&lt;&gt;'Tabelas auxiliares'!$C$236,T413&lt;&gt;'Tabelas auxiliares'!$C$237,T413&lt;&gt;'Tabelas auxiliares'!$D$236),"FOLHA DE PESSOAL",IF(X413='Tabelas auxiliares'!$A$237,"CUSTEIO",IF(X413='Tabelas auxiliares'!$A$236,"INVESTIMENTO","ERRO - VERIFICAR"))))</f>
        <v>FOLHA DE PESSOAL</v>
      </c>
      <c r="Z413" s="64">
        <f t="shared" si="13"/>
        <v>582.34</v>
      </c>
      <c r="AC413" s="44">
        <v>582.34</v>
      </c>
      <c r="AD413" s="73" t="s">
        <v>976</v>
      </c>
      <c r="AE413" s="73" t="s">
        <v>190</v>
      </c>
      <c r="AF413" s="73" t="s">
        <v>177</v>
      </c>
      <c r="AG413" s="73" t="s">
        <v>178</v>
      </c>
      <c r="AH413" s="73" t="s">
        <v>288</v>
      </c>
      <c r="AI413" s="73" t="s">
        <v>179</v>
      </c>
      <c r="AJ413" s="73" t="s">
        <v>176</v>
      </c>
      <c r="AK413" s="73" t="s">
        <v>120</v>
      </c>
      <c r="AL413" s="73" t="s">
        <v>174</v>
      </c>
      <c r="AM413" s="73" t="s">
        <v>119</v>
      </c>
      <c r="AN413" s="73" t="s">
        <v>728</v>
      </c>
      <c r="AO413" s="73" t="s">
        <v>904</v>
      </c>
    </row>
    <row r="414" spans="1:41" x14ac:dyDescent="0.25">
      <c r="A414" t="s">
        <v>1111</v>
      </c>
      <c r="B414" t="s">
        <v>483</v>
      </c>
      <c r="C414" t="s">
        <v>1112</v>
      </c>
      <c r="D414" t="s">
        <v>90</v>
      </c>
      <c r="E414" t="s">
        <v>117</v>
      </c>
      <c r="F414" s="51" t="str">
        <f>IFERROR(VLOOKUP(D414,'Tabelas auxiliares'!$A$3:$B$61,2,FALSE),"")</f>
        <v>SUGEPE-FOLHA - PASEP + AUX. MORADIA</v>
      </c>
      <c r="G414" s="51" t="str">
        <f>IFERROR(VLOOKUP($B414,'Tabelas auxiliares'!$A$65:$C$102,2,FALSE),"")</f>
        <v>Folha de pagamento - Ativos, Previdência, PASEP</v>
      </c>
      <c r="H414" s="51" t="str">
        <f>IFERROR(VLOOKUP($B414,'Tabelas auxiliares'!$A$65:$C$102,3,FALSE),"")</f>
        <v>FOLHA DE PAGAMENTO / CONTRIBUICAO PARA O PSS / SUBSTITUICOES / INSS PATRONAL / PASEP</v>
      </c>
      <c r="I414" t="s">
        <v>2266</v>
      </c>
      <c r="J414" t="s">
        <v>2267</v>
      </c>
      <c r="K414" t="s">
        <v>2271</v>
      </c>
      <c r="L414" t="s">
        <v>1031</v>
      </c>
      <c r="M414" t="s">
        <v>176</v>
      </c>
      <c r="N414" t="s">
        <v>135</v>
      </c>
      <c r="O414" t="s">
        <v>178</v>
      </c>
      <c r="P414" t="s">
        <v>208</v>
      </c>
      <c r="Q414" t="s">
        <v>179</v>
      </c>
      <c r="R414" t="s">
        <v>176</v>
      </c>
      <c r="S414" t="s">
        <v>120</v>
      </c>
      <c r="T414" t="s">
        <v>173</v>
      </c>
      <c r="U414" t="s">
        <v>144</v>
      </c>
      <c r="V414" t="s">
        <v>751</v>
      </c>
      <c r="W414" t="s">
        <v>926</v>
      </c>
      <c r="X414" s="51" t="str">
        <f t="shared" si="12"/>
        <v>3</v>
      </c>
      <c r="Y414" s="51" t="str">
        <f>IF(T414="","",IF(AND(T414&lt;&gt;'Tabelas auxiliares'!$B$236,T414&lt;&gt;'Tabelas auxiliares'!$B$237,T414&lt;&gt;'Tabelas auxiliares'!$C$236,T414&lt;&gt;'Tabelas auxiliares'!$C$237,T414&lt;&gt;'Tabelas auxiliares'!$D$236),"FOLHA DE PESSOAL",IF(X414='Tabelas auxiliares'!$A$237,"CUSTEIO",IF(X414='Tabelas auxiliares'!$A$236,"INVESTIMENTO","ERRO - VERIFICAR"))))</f>
        <v>FOLHA DE PESSOAL</v>
      </c>
      <c r="Z414" s="64">
        <f t="shared" si="13"/>
        <v>9483.19</v>
      </c>
      <c r="AC414" s="44">
        <v>9483.19</v>
      </c>
      <c r="AD414" s="73" t="s">
        <v>977</v>
      </c>
      <c r="AE414" s="73" t="s">
        <v>861</v>
      </c>
      <c r="AF414" s="73" t="s">
        <v>177</v>
      </c>
      <c r="AG414" s="73" t="s">
        <v>178</v>
      </c>
      <c r="AH414" s="73" t="s">
        <v>288</v>
      </c>
      <c r="AI414" s="73" t="s">
        <v>179</v>
      </c>
      <c r="AJ414" s="73" t="s">
        <v>176</v>
      </c>
      <c r="AK414" s="73" t="s">
        <v>120</v>
      </c>
      <c r="AL414" s="73" t="s">
        <v>174</v>
      </c>
      <c r="AM414" s="73" t="s">
        <v>119</v>
      </c>
      <c r="AN414" s="73" t="s">
        <v>862</v>
      </c>
      <c r="AO414" s="73" t="s">
        <v>904</v>
      </c>
    </row>
    <row r="415" spans="1:41" x14ac:dyDescent="0.25">
      <c r="A415" t="s">
        <v>1111</v>
      </c>
      <c r="B415" t="s">
        <v>483</v>
      </c>
      <c r="C415" t="s">
        <v>1112</v>
      </c>
      <c r="D415" t="s">
        <v>90</v>
      </c>
      <c r="E415" t="s">
        <v>117</v>
      </c>
      <c r="F415" s="51" t="str">
        <f>IFERROR(VLOOKUP(D415,'Tabelas auxiliares'!$A$3:$B$61,2,FALSE),"")</f>
        <v>SUGEPE-FOLHA - PASEP + AUX. MORADIA</v>
      </c>
      <c r="G415" s="51" t="str">
        <f>IFERROR(VLOOKUP($B415,'Tabelas auxiliares'!$A$65:$C$102,2,FALSE),"")</f>
        <v>Folha de pagamento - Ativos, Previdência, PASEP</v>
      </c>
      <c r="H415" s="51" t="str">
        <f>IFERROR(VLOOKUP($B415,'Tabelas auxiliares'!$A$65:$C$102,3,FALSE),"")</f>
        <v>FOLHA DE PAGAMENTO / CONTRIBUICAO PARA O PSS / SUBSTITUICOES / INSS PATRONAL / PASEP</v>
      </c>
      <c r="I415" t="s">
        <v>2266</v>
      </c>
      <c r="J415" t="s">
        <v>2267</v>
      </c>
      <c r="K415" t="s">
        <v>2271</v>
      </c>
      <c r="L415" t="s">
        <v>1031</v>
      </c>
      <c r="M415" t="s">
        <v>176</v>
      </c>
      <c r="N415" t="s">
        <v>135</v>
      </c>
      <c r="O415" t="s">
        <v>178</v>
      </c>
      <c r="P415" t="s">
        <v>208</v>
      </c>
      <c r="Q415" t="s">
        <v>179</v>
      </c>
      <c r="R415" t="s">
        <v>176</v>
      </c>
      <c r="S415" t="s">
        <v>120</v>
      </c>
      <c r="T415" t="s">
        <v>173</v>
      </c>
      <c r="U415" t="s">
        <v>144</v>
      </c>
      <c r="V415" t="s">
        <v>752</v>
      </c>
      <c r="W415" t="s">
        <v>651</v>
      </c>
      <c r="X415" s="51" t="str">
        <f t="shared" si="12"/>
        <v>3</v>
      </c>
      <c r="Y415" s="51" t="str">
        <f>IF(T415="","",IF(AND(T415&lt;&gt;'Tabelas auxiliares'!$B$236,T415&lt;&gt;'Tabelas auxiliares'!$B$237,T415&lt;&gt;'Tabelas auxiliares'!$C$236,T415&lt;&gt;'Tabelas auxiliares'!$C$237,T415&lt;&gt;'Tabelas auxiliares'!$D$236),"FOLHA DE PESSOAL",IF(X415='Tabelas auxiliares'!$A$237,"CUSTEIO",IF(X415='Tabelas auxiliares'!$A$236,"INVESTIMENTO","ERRO - VERIFICAR"))))</f>
        <v>FOLHA DE PESSOAL</v>
      </c>
      <c r="Z415" s="64">
        <f t="shared" si="13"/>
        <v>33450.21</v>
      </c>
      <c r="AC415" s="44">
        <v>33450.21</v>
      </c>
      <c r="AD415" s="73" t="s">
        <v>978</v>
      </c>
      <c r="AE415" s="73" t="s">
        <v>861</v>
      </c>
      <c r="AF415" s="73" t="s">
        <v>177</v>
      </c>
      <c r="AG415" s="73" t="s">
        <v>178</v>
      </c>
      <c r="AH415" s="73" t="s">
        <v>288</v>
      </c>
      <c r="AI415" s="73" t="s">
        <v>179</v>
      </c>
      <c r="AJ415" s="73" t="s">
        <v>176</v>
      </c>
      <c r="AK415" s="73" t="s">
        <v>120</v>
      </c>
      <c r="AL415" s="73" t="s">
        <v>174</v>
      </c>
      <c r="AM415" s="73" t="s">
        <v>119</v>
      </c>
      <c r="AN415" s="73" t="s">
        <v>862</v>
      </c>
      <c r="AO415" s="73" t="s">
        <v>904</v>
      </c>
    </row>
    <row r="416" spans="1:41" x14ac:dyDescent="0.25">
      <c r="A416" t="s">
        <v>1111</v>
      </c>
      <c r="B416" t="s">
        <v>483</v>
      </c>
      <c r="C416" t="s">
        <v>1112</v>
      </c>
      <c r="D416" t="s">
        <v>90</v>
      </c>
      <c r="E416" t="s">
        <v>117</v>
      </c>
      <c r="F416" s="51" t="str">
        <f>IFERROR(VLOOKUP(D416,'Tabelas auxiliares'!$A$3:$B$61,2,FALSE),"")</f>
        <v>SUGEPE-FOLHA - PASEP + AUX. MORADIA</v>
      </c>
      <c r="G416" s="51" t="str">
        <f>IFERROR(VLOOKUP($B416,'Tabelas auxiliares'!$A$65:$C$102,2,FALSE),"")</f>
        <v>Folha de pagamento - Ativos, Previdência, PASEP</v>
      </c>
      <c r="H416" s="51" t="str">
        <f>IFERROR(VLOOKUP($B416,'Tabelas auxiliares'!$A$65:$C$102,3,FALSE),"")</f>
        <v>FOLHA DE PAGAMENTO / CONTRIBUICAO PARA O PSS / SUBSTITUICOES / INSS PATRONAL / PASEP</v>
      </c>
      <c r="I416" t="s">
        <v>2266</v>
      </c>
      <c r="J416" t="s">
        <v>2267</v>
      </c>
      <c r="K416" t="s">
        <v>2271</v>
      </c>
      <c r="L416" t="s">
        <v>1031</v>
      </c>
      <c r="M416" t="s">
        <v>176</v>
      </c>
      <c r="N416" t="s">
        <v>135</v>
      </c>
      <c r="O416" t="s">
        <v>178</v>
      </c>
      <c r="P416" t="s">
        <v>208</v>
      </c>
      <c r="Q416" t="s">
        <v>179</v>
      </c>
      <c r="R416" t="s">
        <v>176</v>
      </c>
      <c r="S416" t="s">
        <v>120</v>
      </c>
      <c r="T416" t="s">
        <v>173</v>
      </c>
      <c r="U416" t="s">
        <v>144</v>
      </c>
      <c r="V416" t="s">
        <v>753</v>
      </c>
      <c r="W416" t="s">
        <v>652</v>
      </c>
      <c r="X416" s="51" t="str">
        <f t="shared" si="12"/>
        <v>3</v>
      </c>
      <c r="Y416" s="51" t="str">
        <f>IF(T416="","",IF(AND(T416&lt;&gt;'Tabelas auxiliares'!$B$236,T416&lt;&gt;'Tabelas auxiliares'!$B$237,T416&lt;&gt;'Tabelas auxiliares'!$C$236,T416&lt;&gt;'Tabelas auxiliares'!$C$237,T416&lt;&gt;'Tabelas auxiliares'!$D$236),"FOLHA DE PESSOAL",IF(X416='Tabelas auxiliares'!$A$237,"CUSTEIO",IF(X416='Tabelas auxiliares'!$A$236,"INVESTIMENTO","ERRO - VERIFICAR"))))</f>
        <v>FOLHA DE PESSOAL</v>
      </c>
      <c r="Z416" s="64">
        <f t="shared" si="13"/>
        <v>11761.44</v>
      </c>
      <c r="AA416" s="44">
        <v>590.62</v>
      </c>
      <c r="AC416" s="44">
        <v>11170.82</v>
      </c>
      <c r="AD416" s="73" t="s">
        <v>979</v>
      </c>
      <c r="AE416" s="73" t="s">
        <v>861</v>
      </c>
      <c r="AF416" s="73" t="s">
        <v>177</v>
      </c>
      <c r="AG416" s="73" t="s">
        <v>178</v>
      </c>
      <c r="AH416" s="73" t="s">
        <v>288</v>
      </c>
      <c r="AI416" s="73" t="s">
        <v>179</v>
      </c>
      <c r="AJ416" s="73" t="s">
        <v>176</v>
      </c>
      <c r="AK416" s="73" t="s">
        <v>120</v>
      </c>
      <c r="AL416" s="73" t="s">
        <v>174</v>
      </c>
      <c r="AM416" s="73" t="s">
        <v>119</v>
      </c>
      <c r="AN416" s="73" t="s">
        <v>862</v>
      </c>
      <c r="AO416" s="73" t="s">
        <v>904</v>
      </c>
    </row>
    <row r="417" spans="1:41" x14ac:dyDescent="0.25">
      <c r="A417" t="s">
        <v>1111</v>
      </c>
      <c r="B417" t="s">
        <v>483</v>
      </c>
      <c r="C417" t="s">
        <v>1112</v>
      </c>
      <c r="D417" t="s">
        <v>90</v>
      </c>
      <c r="E417" t="s">
        <v>117</v>
      </c>
      <c r="F417" s="51" t="str">
        <f>IFERROR(VLOOKUP(D417,'Tabelas auxiliares'!$A$3:$B$61,2,FALSE),"")</f>
        <v>SUGEPE-FOLHA - PASEP + AUX. MORADIA</v>
      </c>
      <c r="G417" s="51" t="str">
        <f>IFERROR(VLOOKUP($B417,'Tabelas auxiliares'!$A$65:$C$102,2,FALSE),"")</f>
        <v>Folha de pagamento - Ativos, Previdência, PASEP</v>
      </c>
      <c r="H417" s="51" t="str">
        <f>IFERROR(VLOOKUP($B417,'Tabelas auxiliares'!$A$65:$C$102,3,FALSE),"")</f>
        <v>FOLHA DE PAGAMENTO / CONTRIBUICAO PARA O PSS / SUBSTITUICOES / INSS PATRONAL / PASEP</v>
      </c>
      <c r="I417" t="s">
        <v>2266</v>
      </c>
      <c r="J417" t="s">
        <v>2267</v>
      </c>
      <c r="K417" t="s">
        <v>2271</v>
      </c>
      <c r="L417" t="s">
        <v>1031</v>
      </c>
      <c r="M417" t="s">
        <v>176</v>
      </c>
      <c r="N417" t="s">
        <v>135</v>
      </c>
      <c r="O417" t="s">
        <v>178</v>
      </c>
      <c r="P417" t="s">
        <v>208</v>
      </c>
      <c r="Q417" t="s">
        <v>179</v>
      </c>
      <c r="R417" t="s">
        <v>176</v>
      </c>
      <c r="S417" t="s">
        <v>120</v>
      </c>
      <c r="T417" t="s">
        <v>173</v>
      </c>
      <c r="U417" t="s">
        <v>144</v>
      </c>
      <c r="V417" t="s">
        <v>754</v>
      </c>
      <c r="W417" t="s">
        <v>653</v>
      </c>
      <c r="X417" s="51" t="str">
        <f t="shared" si="12"/>
        <v>3</v>
      </c>
      <c r="Y417" s="51" t="str">
        <f>IF(T417="","",IF(AND(T417&lt;&gt;'Tabelas auxiliares'!$B$236,T417&lt;&gt;'Tabelas auxiliares'!$B$237,T417&lt;&gt;'Tabelas auxiliares'!$C$236,T417&lt;&gt;'Tabelas auxiliares'!$C$237,T417&lt;&gt;'Tabelas auxiliares'!$D$236),"FOLHA DE PESSOAL",IF(X417='Tabelas auxiliares'!$A$237,"CUSTEIO",IF(X417='Tabelas auxiliares'!$A$236,"INVESTIMENTO","ERRO - VERIFICAR"))))</f>
        <v>FOLHA DE PESSOAL</v>
      </c>
      <c r="Z417" s="64">
        <f t="shared" si="13"/>
        <v>7795424.2400000002</v>
      </c>
      <c r="AA417" s="44">
        <v>1508.05</v>
      </c>
      <c r="AC417" s="44">
        <v>7793916.1900000004</v>
      </c>
      <c r="AD417" s="73" t="s">
        <v>1027</v>
      </c>
      <c r="AE417" s="73" t="s">
        <v>861</v>
      </c>
      <c r="AF417" s="73" t="s">
        <v>177</v>
      </c>
      <c r="AG417" s="73" t="s">
        <v>178</v>
      </c>
      <c r="AH417" s="73" t="s">
        <v>288</v>
      </c>
      <c r="AI417" s="73" t="s">
        <v>179</v>
      </c>
      <c r="AJ417" s="73" t="s">
        <v>176</v>
      </c>
      <c r="AK417" s="73" t="s">
        <v>120</v>
      </c>
      <c r="AL417" s="73" t="s">
        <v>174</v>
      </c>
      <c r="AM417" s="73" t="s">
        <v>119</v>
      </c>
      <c r="AN417" s="73" t="s">
        <v>862</v>
      </c>
      <c r="AO417" s="73" t="s">
        <v>904</v>
      </c>
    </row>
    <row r="418" spans="1:41" x14ac:dyDescent="0.25">
      <c r="A418" t="s">
        <v>1111</v>
      </c>
      <c r="B418" t="s">
        <v>483</v>
      </c>
      <c r="C418" t="s">
        <v>1112</v>
      </c>
      <c r="D418" t="s">
        <v>90</v>
      </c>
      <c r="E418" t="s">
        <v>117</v>
      </c>
      <c r="F418" s="51" t="str">
        <f>IFERROR(VLOOKUP(D418,'Tabelas auxiliares'!$A$3:$B$61,2,FALSE),"")</f>
        <v>SUGEPE-FOLHA - PASEP + AUX. MORADIA</v>
      </c>
      <c r="G418" s="51" t="str">
        <f>IFERROR(VLOOKUP($B418,'Tabelas auxiliares'!$A$65:$C$102,2,FALSE),"")</f>
        <v>Folha de pagamento - Ativos, Previdência, PASEP</v>
      </c>
      <c r="H418" s="51" t="str">
        <f>IFERROR(VLOOKUP($B418,'Tabelas auxiliares'!$A$65:$C$102,3,FALSE),"")</f>
        <v>FOLHA DE PAGAMENTO / CONTRIBUICAO PARA O PSS / SUBSTITUICOES / INSS PATRONAL / PASEP</v>
      </c>
      <c r="I418" t="s">
        <v>2266</v>
      </c>
      <c r="J418" t="s">
        <v>2267</v>
      </c>
      <c r="K418" t="s">
        <v>2271</v>
      </c>
      <c r="L418" t="s">
        <v>1031</v>
      </c>
      <c r="M418" t="s">
        <v>176</v>
      </c>
      <c r="N418" t="s">
        <v>135</v>
      </c>
      <c r="O418" t="s">
        <v>178</v>
      </c>
      <c r="P418" t="s">
        <v>208</v>
      </c>
      <c r="Q418" t="s">
        <v>179</v>
      </c>
      <c r="R418" t="s">
        <v>176</v>
      </c>
      <c r="S418" t="s">
        <v>120</v>
      </c>
      <c r="T418" t="s">
        <v>173</v>
      </c>
      <c r="U418" t="s">
        <v>144</v>
      </c>
      <c r="V418" t="s">
        <v>755</v>
      </c>
      <c r="W418" t="s">
        <v>654</v>
      </c>
      <c r="X418" s="51" t="str">
        <f t="shared" si="12"/>
        <v>3</v>
      </c>
      <c r="Y418" s="51" t="str">
        <f>IF(T418="","",IF(AND(T418&lt;&gt;'Tabelas auxiliares'!$B$236,T418&lt;&gt;'Tabelas auxiliares'!$B$237,T418&lt;&gt;'Tabelas auxiliares'!$C$236,T418&lt;&gt;'Tabelas auxiliares'!$C$237,T418&lt;&gt;'Tabelas auxiliares'!$D$236),"FOLHA DE PESSOAL",IF(X418='Tabelas auxiliares'!$A$237,"CUSTEIO",IF(X418='Tabelas auxiliares'!$A$236,"INVESTIMENTO","ERRO - VERIFICAR"))))</f>
        <v>FOLHA DE PESSOAL</v>
      </c>
      <c r="Z418" s="64">
        <f t="shared" si="13"/>
        <v>115271.78</v>
      </c>
      <c r="AC418" s="44">
        <v>115271.78</v>
      </c>
      <c r="AD418" s="73" t="s">
        <v>975</v>
      </c>
      <c r="AE418" s="73" t="s">
        <v>861</v>
      </c>
      <c r="AF418" s="73" t="s">
        <v>177</v>
      </c>
      <c r="AG418" s="73" t="s">
        <v>178</v>
      </c>
      <c r="AH418" s="73" t="s">
        <v>288</v>
      </c>
      <c r="AI418" s="73" t="s">
        <v>179</v>
      </c>
      <c r="AJ418" s="73" t="s">
        <v>176</v>
      </c>
      <c r="AK418" s="73" t="s">
        <v>120</v>
      </c>
      <c r="AL418" s="73" t="s">
        <v>174</v>
      </c>
      <c r="AM418" s="73" t="s">
        <v>119</v>
      </c>
      <c r="AN418" s="73" t="s">
        <v>862</v>
      </c>
      <c r="AO418" s="73" t="s">
        <v>904</v>
      </c>
    </row>
    <row r="419" spans="1:41" x14ac:dyDescent="0.25">
      <c r="A419" t="s">
        <v>1111</v>
      </c>
      <c r="B419" t="s">
        <v>483</v>
      </c>
      <c r="C419" t="s">
        <v>1112</v>
      </c>
      <c r="D419" t="s">
        <v>90</v>
      </c>
      <c r="E419" t="s">
        <v>117</v>
      </c>
      <c r="F419" s="51" t="str">
        <f>IFERROR(VLOOKUP(D419,'Tabelas auxiliares'!$A$3:$B$61,2,FALSE),"")</f>
        <v>SUGEPE-FOLHA - PASEP + AUX. MORADIA</v>
      </c>
      <c r="G419" s="51" t="str">
        <f>IFERROR(VLOOKUP($B419,'Tabelas auxiliares'!$A$65:$C$102,2,FALSE),"")</f>
        <v>Folha de pagamento - Ativos, Previdência, PASEP</v>
      </c>
      <c r="H419" s="51" t="str">
        <f>IFERROR(VLOOKUP($B419,'Tabelas auxiliares'!$A$65:$C$102,3,FALSE),"")</f>
        <v>FOLHA DE PAGAMENTO / CONTRIBUICAO PARA O PSS / SUBSTITUICOES / INSS PATRONAL / PASEP</v>
      </c>
      <c r="I419" t="s">
        <v>2266</v>
      </c>
      <c r="J419" t="s">
        <v>2267</v>
      </c>
      <c r="K419" t="s">
        <v>2271</v>
      </c>
      <c r="L419" t="s">
        <v>1031</v>
      </c>
      <c r="M419" t="s">
        <v>176</v>
      </c>
      <c r="N419" t="s">
        <v>135</v>
      </c>
      <c r="O419" t="s">
        <v>178</v>
      </c>
      <c r="P419" t="s">
        <v>208</v>
      </c>
      <c r="Q419" t="s">
        <v>179</v>
      </c>
      <c r="R419" t="s">
        <v>176</v>
      </c>
      <c r="S419" t="s">
        <v>120</v>
      </c>
      <c r="T419" t="s">
        <v>173</v>
      </c>
      <c r="U419" t="s">
        <v>144</v>
      </c>
      <c r="V419" t="s">
        <v>756</v>
      </c>
      <c r="W419" t="s">
        <v>927</v>
      </c>
      <c r="X419" s="51" t="str">
        <f t="shared" si="12"/>
        <v>3</v>
      </c>
      <c r="Y419" s="51" t="str">
        <f>IF(T419="","",IF(AND(T419&lt;&gt;'Tabelas auxiliares'!$B$236,T419&lt;&gt;'Tabelas auxiliares'!$B$237,T419&lt;&gt;'Tabelas auxiliares'!$C$236,T419&lt;&gt;'Tabelas auxiliares'!$C$237,T419&lt;&gt;'Tabelas auxiliares'!$D$236),"FOLHA DE PESSOAL",IF(X419='Tabelas auxiliares'!$A$237,"CUSTEIO",IF(X419='Tabelas auxiliares'!$A$236,"INVESTIMENTO","ERRO - VERIFICAR"))))</f>
        <v>FOLHA DE PESSOAL</v>
      </c>
      <c r="Z419" s="64">
        <f t="shared" si="13"/>
        <v>212677.94</v>
      </c>
      <c r="AC419" s="44">
        <v>212677.94</v>
      </c>
      <c r="AD419" s="73" t="s">
        <v>1005</v>
      </c>
      <c r="AE419" s="73" t="s">
        <v>861</v>
      </c>
      <c r="AF419" s="73" t="s">
        <v>177</v>
      </c>
      <c r="AG419" s="73" t="s">
        <v>178</v>
      </c>
      <c r="AH419" s="73" t="s">
        <v>288</v>
      </c>
      <c r="AI419" s="73" t="s">
        <v>179</v>
      </c>
      <c r="AJ419" s="73" t="s">
        <v>176</v>
      </c>
      <c r="AK419" s="73" t="s">
        <v>120</v>
      </c>
      <c r="AL419" s="73" t="s">
        <v>174</v>
      </c>
      <c r="AM419" s="73" t="s">
        <v>119</v>
      </c>
      <c r="AN419" s="73" t="s">
        <v>862</v>
      </c>
      <c r="AO419" s="73" t="s">
        <v>904</v>
      </c>
    </row>
    <row r="420" spans="1:41" x14ac:dyDescent="0.25">
      <c r="A420" t="s">
        <v>1111</v>
      </c>
      <c r="B420" t="s">
        <v>483</v>
      </c>
      <c r="C420" t="s">
        <v>1112</v>
      </c>
      <c r="D420" t="s">
        <v>90</v>
      </c>
      <c r="E420" t="s">
        <v>117</v>
      </c>
      <c r="F420" s="51" t="str">
        <f>IFERROR(VLOOKUP(D420,'Tabelas auxiliares'!$A$3:$B$61,2,FALSE),"")</f>
        <v>SUGEPE-FOLHA - PASEP + AUX. MORADIA</v>
      </c>
      <c r="G420" s="51" t="str">
        <f>IFERROR(VLOOKUP($B420,'Tabelas auxiliares'!$A$65:$C$102,2,FALSE),"")</f>
        <v>Folha de pagamento - Ativos, Previdência, PASEP</v>
      </c>
      <c r="H420" s="51" t="str">
        <f>IFERROR(VLOOKUP($B420,'Tabelas auxiliares'!$A$65:$C$102,3,FALSE),"")</f>
        <v>FOLHA DE PAGAMENTO / CONTRIBUICAO PARA O PSS / SUBSTITUICOES / INSS PATRONAL / PASEP</v>
      </c>
      <c r="I420" t="s">
        <v>2266</v>
      </c>
      <c r="J420" t="s">
        <v>2267</v>
      </c>
      <c r="K420" t="s">
        <v>2271</v>
      </c>
      <c r="L420" t="s">
        <v>1031</v>
      </c>
      <c r="M420" t="s">
        <v>176</v>
      </c>
      <c r="N420" t="s">
        <v>135</v>
      </c>
      <c r="O420" t="s">
        <v>178</v>
      </c>
      <c r="P420" t="s">
        <v>208</v>
      </c>
      <c r="Q420" t="s">
        <v>179</v>
      </c>
      <c r="R420" t="s">
        <v>176</v>
      </c>
      <c r="S420" t="s">
        <v>120</v>
      </c>
      <c r="T420" t="s">
        <v>173</v>
      </c>
      <c r="U420" t="s">
        <v>144</v>
      </c>
      <c r="V420" t="s">
        <v>757</v>
      </c>
      <c r="W420" t="s">
        <v>655</v>
      </c>
      <c r="X420" s="51" t="str">
        <f t="shared" si="12"/>
        <v>3</v>
      </c>
      <c r="Y420" s="51" t="str">
        <f>IF(T420="","",IF(AND(T420&lt;&gt;'Tabelas auxiliares'!$B$236,T420&lt;&gt;'Tabelas auxiliares'!$B$237,T420&lt;&gt;'Tabelas auxiliares'!$C$236,T420&lt;&gt;'Tabelas auxiliares'!$C$237,T420&lt;&gt;'Tabelas auxiliares'!$D$236),"FOLHA DE PESSOAL",IF(X420='Tabelas auxiliares'!$A$237,"CUSTEIO",IF(X420='Tabelas auxiliares'!$A$236,"INVESTIMENTO","ERRO - VERIFICAR"))))</f>
        <v>FOLHA DE PESSOAL</v>
      </c>
      <c r="Z420" s="64">
        <f t="shared" si="13"/>
        <v>4871.49</v>
      </c>
      <c r="AC420" s="44">
        <v>4871.49</v>
      </c>
      <c r="AD420" s="73" t="s">
        <v>1005</v>
      </c>
      <c r="AE420" s="73" t="s">
        <v>343</v>
      </c>
      <c r="AF420" s="73" t="s">
        <v>177</v>
      </c>
      <c r="AG420" s="73" t="s">
        <v>178</v>
      </c>
      <c r="AH420" s="73" t="s">
        <v>288</v>
      </c>
      <c r="AI420" s="73" t="s">
        <v>179</v>
      </c>
      <c r="AJ420" s="73" t="s">
        <v>176</v>
      </c>
      <c r="AK420" s="73" t="s">
        <v>120</v>
      </c>
      <c r="AL420" s="73" t="s">
        <v>174</v>
      </c>
      <c r="AM420" s="73" t="s">
        <v>119</v>
      </c>
      <c r="AN420" s="73" t="s">
        <v>862</v>
      </c>
      <c r="AO420" s="73" t="s">
        <v>904</v>
      </c>
    </row>
    <row r="421" spans="1:41" x14ac:dyDescent="0.25">
      <c r="A421" t="s">
        <v>1111</v>
      </c>
      <c r="B421" t="s">
        <v>483</v>
      </c>
      <c r="C421" t="s">
        <v>1112</v>
      </c>
      <c r="D421" t="s">
        <v>90</v>
      </c>
      <c r="E421" t="s">
        <v>117</v>
      </c>
      <c r="F421" s="51" t="str">
        <f>IFERROR(VLOOKUP(D421,'Tabelas auxiliares'!$A$3:$B$61,2,FALSE),"")</f>
        <v>SUGEPE-FOLHA - PASEP + AUX. MORADIA</v>
      </c>
      <c r="G421" s="51" t="str">
        <f>IFERROR(VLOOKUP($B421,'Tabelas auxiliares'!$A$65:$C$102,2,FALSE),"")</f>
        <v>Folha de pagamento - Ativos, Previdência, PASEP</v>
      </c>
      <c r="H421" s="51" t="str">
        <f>IFERROR(VLOOKUP($B421,'Tabelas auxiliares'!$A$65:$C$102,3,FALSE),"")</f>
        <v>FOLHA DE PAGAMENTO / CONTRIBUICAO PARA O PSS / SUBSTITUICOES / INSS PATRONAL / PASEP</v>
      </c>
      <c r="I421" t="s">
        <v>2266</v>
      </c>
      <c r="J421" t="s">
        <v>2267</v>
      </c>
      <c r="K421" t="s">
        <v>2271</v>
      </c>
      <c r="L421" t="s">
        <v>1031</v>
      </c>
      <c r="M421" t="s">
        <v>176</v>
      </c>
      <c r="N421" t="s">
        <v>135</v>
      </c>
      <c r="O421" t="s">
        <v>178</v>
      </c>
      <c r="P421" t="s">
        <v>208</v>
      </c>
      <c r="Q421" t="s">
        <v>179</v>
      </c>
      <c r="R421" t="s">
        <v>176</v>
      </c>
      <c r="S421" t="s">
        <v>120</v>
      </c>
      <c r="T421" t="s">
        <v>173</v>
      </c>
      <c r="U421" t="s">
        <v>144</v>
      </c>
      <c r="V421" t="s">
        <v>758</v>
      </c>
      <c r="W421" t="s">
        <v>656</v>
      </c>
      <c r="X421" s="51" t="str">
        <f t="shared" si="12"/>
        <v>3</v>
      </c>
      <c r="Y421" s="51" t="str">
        <f>IF(T421="","",IF(AND(T421&lt;&gt;'Tabelas auxiliares'!$B$236,T421&lt;&gt;'Tabelas auxiliares'!$B$237,T421&lt;&gt;'Tabelas auxiliares'!$C$236,T421&lt;&gt;'Tabelas auxiliares'!$C$237,T421&lt;&gt;'Tabelas auxiliares'!$D$236),"FOLHA DE PESSOAL",IF(X421='Tabelas auxiliares'!$A$237,"CUSTEIO",IF(X421='Tabelas auxiliares'!$A$236,"INVESTIMENTO","ERRO - VERIFICAR"))))</f>
        <v>FOLHA DE PESSOAL</v>
      </c>
      <c r="Z421" s="64">
        <f t="shared" si="13"/>
        <v>6166.1</v>
      </c>
      <c r="AA421" s="44">
        <v>1591.46</v>
      </c>
      <c r="AC421" s="44">
        <v>4574.6400000000003</v>
      </c>
      <c r="AD421" s="73" t="s">
        <v>1005</v>
      </c>
      <c r="AE421" s="73" t="s">
        <v>199</v>
      </c>
      <c r="AF421" s="73" t="s">
        <v>177</v>
      </c>
      <c r="AG421" s="73" t="s">
        <v>178</v>
      </c>
      <c r="AH421" s="73" t="s">
        <v>288</v>
      </c>
      <c r="AI421" s="73" t="s">
        <v>179</v>
      </c>
      <c r="AJ421" s="73" t="s">
        <v>176</v>
      </c>
      <c r="AK421" s="73" t="s">
        <v>120</v>
      </c>
      <c r="AL421" s="73" t="s">
        <v>174</v>
      </c>
      <c r="AM421" s="73" t="s">
        <v>119</v>
      </c>
      <c r="AN421" s="73" t="s">
        <v>728</v>
      </c>
      <c r="AO421" s="73" t="s">
        <v>904</v>
      </c>
    </row>
    <row r="422" spans="1:41" x14ac:dyDescent="0.25">
      <c r="A422" t="s">
        <v>1111</v>
      </c>
      <c r="B422" t="s">
        <v>483</v>
      </c>
      <c r="C422" t="s">
        <v>1112</v>
      </c>
      <c r="D422" t="s">
        <v>90</v>
      </c>
      <c r="E422" t="s">
        <v>117</v>
      </c>
      <c r="F422" s="51" t="str">
        <f>IFERROR(VLOOKUP(D422,'Tabelas auxiliares'!$A$3:$B$61,2,FALSE),"")</f>
        <v>SUGEPE-FOLHA - PASEP + AUX. MORADIA</v>
      </c>
      <c r="G422" s="51" t="str">
        <f>IFERROR(VLOOKUP($B422,'Tabelas auxiliares'!$A$65:$C$102,2,FALSE),"")</f>
        <v>Folha de pagamento - Ativos, Previdência, PASEP</v>
      </c>
      <c r="H422" s="51" t="str">
        <f>IFERROR(VLOOKUP($B422,'Tabelas auxiliares'!$A$65:$C$102,3,FALSE),"")</f>
        <v>FOLHA DE PAGAMENTO / CONTRIBUICAO PARA O PSS / SUBSTITUICOES / INSS PATRONAL / PASEP</v>
      </c>
      <c r="I422" t="s">
        <v>2266</v>
      </c>
      <c r="J422" t="s">
        <v>2267</v>
      </c>
      <c r="K422" t="s">
        <v>2271</v>
      </c>
      <c r="L422" t="s">
        <v>1031</v>
      </c>
      <c r="M422" t="s">
        <v>176</v>
      </c>
      <c r="N422" t="s">
        <v>135</v>
      </c>
      <c r="O422" t="s">
        <v>178</v>
      </c>
      <c r="P422" t="s">
        <v>208</v>
      </c>
      <c r="Q422" t="s">
        <v>179</v>
      </c>
      <c r="R422" t="s">
        <v>176</v>
      </c>
      <c r="S422" t="s">
        <v>120</v>
      </c>
      <c r="T422" t="s">
        <v>173</v>
      </c>
      <c r="U422" t="s">
        <v>144</v>
      </c>
      <c r="V422" t="s">
        <v>759</v>
      </c>
      <c r="W422" t="s">
        <v>657</v>
      </c>
      <c r="X422" s="51" t="str">
        <f t="shared" si="12"/>
        <v>3</v>
      </c>
      <c r="Y422" s="51" t="str">
        <f>IF(T422="","",IF(AND(T422&lt;&gt;'Tabelas auxiliares'!$B$236,T422&lt;&gt;'Tabelas auxiliares'!$B$237,T422&lt;&gt;'Tabelas auxiliares'!$C$236,T422&lt;&gt;'Tabelas auxiliares'!$C$237,T422&lt;&gt;'Tabelas auxiliares'!$D$236),"FOLHA DE PESSOAL",IF(X422='Tabelas auxiliares'!$A$237,"CUSTEIO",IF(X422='Tabelas auxiliares'!$A$236,"INVESTIMENTO","ERRO - VERIFICAR"))))</f>
        <v>FOLHA DE PESSOAL</v>
      </c>
      <c r="Z422" s="64">
        <f t="shared" si="13"/>
        <v>122317.92</v>
      </c>
      <c r="AC422" s="44">
        <v>122317.92</v>
      </c>
      <c r="AD422" s="73" t="s">
        <v>978</v>
      </c>
      <c r="AE422" s="73" t="s">
        <v>861</v>
      </c>
      <c r="AF422" s="73" t="s">
        <v>177</v>
      </c>
      <c r="AG422" s="73" t="s">
        <v>178</v>
      </c>
      <c r="AH422" s="73" t="s">
        <v>288</v>
      </c>
      <c r="AI422" s="73" t="s">
        <v>179</v>
      </c>
      <c r="AJ422" s="73" t="s">
        <v>176</v>
      </c>
      <c r="AK422" s="73" t="s">
        <v>120</v>
      </c>
      <c r="AL422" s="73" t="s">
        <v>174</v>
      </c>
      <c r="AM422" s="73" t="s">
        <v>119</v>
      </c>
      <c r="AN422" s="73" t="s">
        <v>862</v>
      </c>
      <c r="AO422" s="73" t="s">
        <v>904</v>
      </c>
    </row>
    <row r="423" spans="1:41" x14ac:dyDescent="0.25">
      <c r="A423" t="s">
        <v>1111</v>
      </c>
      <c r="B423" t="s">
        <v>483</v>
      </c>
      <c r="C423" t="s">
        <v>1112</v>
      </c>
      <c r="D423" t="s">
        <v>90</v>
      </c>
      <c r="E423" t="s">
        <v>117</v>
      </c>
      <c r="F423" s="51" t="str">
        <f>IFERROR(VLOOKUP(D423,'Tabelas auxiliares'!$A$3:$B$61,2,FALSE),"")</f>
        <v>SUGEPE-FOLHA - PASEP + AUX. MORADIA</v>
      </c>
      <c r="G423" s="51" t="str">
        <f>IFERROR(VLOOKUP($B423,'Tabelas auxiliares'!$A$65:$C$102,2,FALSE),"")</f>
        <v>Folha de pagamento - Ativos, Previdência, PASEP</v>
      </c>
      <c r="H423" s="51" t="str">
        <f>IFERROR(VLOOKUP($B423,'Tabelas auxiliares'!$A$65:$C$102,3,FALSE),"")</f>
        <v>FOLHA DE PAGAMENTO / CONTRIBUICAO PARA O PSS / SUBSTITUICOES / INSS PATRONAL / PASEP</v>
      </c>
      <c r="I423" t="s">
        <v>2266</v>
      </c>
      <c r="J423" t="s">
        <v>2267</v>
      </c>
      <c r="K423" t="s">
        <v>2271</v>
      </c>
      <c r="L423" t="s">
        <v>1031</v>
      </c>
      <c r="M423" t="s">
        <v>176</v>
      </c>
      <c r="N423" t="s">
        <v>135</v>
      </c>
      <c r="O423" t="s">
        <v>178</v>
      </c>
      <c r="P423" t="s">
        <v>208</v>
      </c>
      <c r="Q423" t="s">
        <v>179</v>
      </c>
      <c r="R423" t="s">
        <v>176</v>
      </c>
      <c r="S423" t="s">
        <v>120</v>
      </c>
      <c r="T423" t="s">
        <v>173</v>
      </c>
      <c r="U423" t="s">
        <v>144</v>
      </c>
      <c r="V423" t="s">
        <v>760</v>
      </c>
      <c r="W423" t="s">
        <v>658</v>
      </c>
      <c r="X423" s="51" t="str">
        <f t="shared" si="12"/>
        <v>3</v>
      </c>
      <c r="Y423" s="51" t="str">
        <f>IF(T423="","",IF(AND(T423&lt;&gt;'Tabelas auxiliares'!$B$236,T423&lt;&gt;'Tabelas auxiliares'!$B$237,T423&lt;&gt;'Tabelas auxiliares'!$C$236,T423&lt;&gt;'Tabelas auxiliares'!$C$237,T423&lt;&gt;'Tabelas auxiliares'!$D$236),"FOLHA DE PESSOAL",IF(X423='Tabelas auxiliares'!$A$237,"CUSTEIO",IF(X423='Tabelas auxiliares'!$A$236,"INVESTIMENTO","ERRO - VERIFICAR"))))</f>
        <v>FOLHA DE PESSOAL</v>
      </c>
      <c r="Z423" s="64">
        <f t="shared" si="13"/>
        <v>539068.78</v>
      </c>
      <c r="AA423" s="44">
        <v>14485.51</v>
      </c>
      <c r="AC423" s="44">
        <v>524583.27</v>
      </c>
      <c r="AD423" s="73" t="s">
        <v>1028</v>
      </c>
      <c r="AE423" s="73" t="s">
        <v>343</v>
      </c>
      <c r="AF423" s="73" t="s">
        <v>177</v>
      </c>
      <c r="AG423" s="73" t="s">
        <v>178</v>
      </c>
      <c r="AH423" s="73" t="s">
        <v>288</v>
      </c>
      <c r="AI423" s="73" t="s">
        <v>179</v>
      </c>
      <c r="AJ423" s="73" t="s">
        <v>176</v>
      </c>
      <c r="AK423" s="73" t="s">
        <v>120</v>
      </c>
      <c r="AL423" s="73" t="s">
        <v>174</v>
      </c>
      <c r="AM423" s="73" t="s">
        <v>119</v>
      </c>
      <c r="AN423" s="73" t="s">
        <v>862</v>
      </c>
      <c r="AO423" s="73" t="s">
        <v>904</v>
      </c>
    </row>
    <row r="424" spans="1:41" x14ac:dyDescent="0.25">
      <c r="A424" t="s">
        <v>1111</v>
      </c>
      <c r="B424" t="s">
        <v>483</v>
      </c>
      <c r="C424" t="s">
        <v>1112</v>
      </c>
      <c r="D424" t="s">
        <v>90</v>
      </c>
      <c r="E424" t="s">
        <v>117</v>
      </c>
      <c r="F424" s="51" t="str">
        <f>IFERROR(VLOOKUP(D424,'Tabelas auxiliares'!$A$3:$B$61,2,FALSE),"")</f>
        <v>SUGEPE-FOLHA - PASEP + AUX. MORADIA</v>
      </c>
      <c r="G424" s="51" t="str">
        <f>IFERROR(VLOOKUP($B424,'Tabelas auxiliares'!$A$65:$C$102,2,FALSE),"")</f>
        <v>Folha de pagamento - Ativos, Previdência, PASEP</v>
      </c>
      <c r="H424" s="51" t="str">
        <f>IFERROR(VLOOKUP($B424,'Tabelas auxiliares'!$A$65:$C$102,3,FALSE),"")</f>
        <v>FOLHA DE PAGAMENTO / CONTRIBUICAO PARA O PSS / SUBSTITUICOES / INSS PATRONAL / PASEP</v>
      </c>
      <c r="I424" t="s">
        <v>2266</v>
      </c>
      <c r="J424" t="s">
        <v>2267</v>
      </c>
      <c r="K424" t="s">
        <v>2271</v>
      </c>
      <c r="L424" t="s">
        <v>1031</v>
      </c>
      <c r="M424" t="s">
        <v>176</v>
      </c>
      <c r="N424" t="s">
        <v>135</v>
      </c>
      <c r="O424" t="s">
        <v>178</v>
      </c>
      <c r="P424" t="s">
        <v>208</v>
      </c>
      <c r="Q424" t="s">
        <v>179</v>
      </c>
      <c r="R424" t="s">
        <v>176</v>
      </c>
      <c r="S424" t="s">
        <v>120</v>
      </c>
      <c r="T424" t="s">
        <v>173</v>
      </c>
      <c r="U424" t="s">
        <v>144</v>
      </c>
      <c r="V424" t="s">
        <v>761</v>
      </c>
      <c r="W424" t="s">
        <v>659</v>
      </c>
      <c r="X424" s="51" t="str">
        <f t="shared" si="12"/>
        <v>3</v>
      </c>
      <c r="Y424" s="51" t="str">
        <f>IF(T424="","",IF(AND(T424&lt;&gt;'Tabelas auxiliares'!$B$236,T424&lt;&gt;'Tabelas auxiliares'!$B$237,T424&lt;&gt;'Tabelas auxiliares'!$C$236,T424&lt;&gt;'Tabelas auxiliares'!$C$237,T424&lt;&gt;'Tabelas auxiliares'!$D$236),"FOLHA DE PESSOAL",IF(X424='Tabelas auxiliares'!$A$237,"CUSTEIO",IF(X424='Tabelas auxiliares'!$A$236,"INVESTIMENTO","ERRO - VERIFICAR"))))</f>
        <v>FOLHA DE PESSOAL</v>
      </c>
      <c r="Z424" s="64">
        <f t="shared" si="13"/>
        <v>46740.34</v>
      </c>
      <c r="AA424" s="44">
        <v>19187.91</v>
      </c>
      <c r="AC424" s="44">
        <v>27552.43</v>
      </c>
      <c r="AD424" s="73" t="s">
        <v>980</v>
      </c>
      <c r="AE424" s="73" t="s">
        <v>190</v>
      </c>
      <c r="AF424" s="73" t="s">
        <v>177</v>
      </c>
      <c r="AG424" s="73" t="s">
        <v>178</v>
      </c>
      <c r="AH424" s="73" t="s">
        <v>288</v>
      </c>
      <c r="AI424" s="73" t="s">
        <v>179</v>
      </c>
      <c r="AJ424" s="73" t="s">
        <v>176</v>
      </c>
      <c r="AK424" s="73" t="s">
        <v>120</v>
      </c>
      <c r="AL424" s="73" t="s">
        <v>174</v>
      </c>
      <c r="AM424" s="73" t="s">
        <v>119</v>
      </c>
      <c r="AN424" s="73" t="s">
        <v>728</v>
      </c>
      <c r="AO424" s="73" t="s">
        <v>904</v>
      </c>
    </row>
    <row r="425" spans="1:41" x14ac:dyDescent="0.25">
      <c r="A425" t="s">
        <v>1111</v>
      </c>
      <c r="B425" t="s">
        <v>483</v>
      </c>
      <c r="C425" t="s">
        <v>1112</v>
      </c>
      <c r="D425" t="s">
        <v>90</v>
      </c>
      <c r="E425" t="s">
        <v>117</v>
      </c>
      <c r="F425" s="51" t="str">
        <f>IFERROR(VLOOKUP(D425,'Tabelas auxiliares'!$A$3:$B$61,2,FALSE),"")</f>
        <v>SUGEPE-FOLHA - PASEP + AUX. MORADIA</v>
      </c>
      <c r="G425" s="51" t="str">
        <f>IFERROR(VLOOKUP($B425,'Tabelas auxiliares'!$A$65:$C$102,2,FALSE),"")</f>
        <v>Folha de pagamento - Ativos, Previdência, PASEP</v>
      </c>
      <c r="H425" s="51" t="str">
        <f>IFERROR(VLOOKUP($B425,'Tabelas auxiliares'!$A$65:$C$102,3,FALSE),"")</f>
        <v>FOLHA DE PAGAMENTO / CONTRIBUICAO PARA O PSS / SUBSTITUICOES / INSS PATRONAL / PASEP</v>
      </c>
      <c r="I425" t="s">
        <v>2266</v>
      </c>
      <c r="J425" t="s">
        <v>2267</v>
      </c>
      <c r="K425" t="s">
        <v>2272</v>
      </c>
      <c r="L425" t="s">
        <v>1031</v>
      </c>
      <c r="M425" t="s">
        <v>176</v>
      </c>
      <c r="N425" t="s">
        <v>135</v>
      </c>
      <c r="O425" t="s">
        <v>178</v>
      </c>
      <c r="P425" t="s">
        <v>208</v>
      </c>
      <c r="Q425" t="s">
        <v>179</v>
      </c>
      <c r="R425" t="s">
        <v>176</v>
      </c>
      <c r="S425" t="s">
        <v>120</v>
      </c>
      <c r="T425" t="s">
        <v>173</v>
      </c>
      <c r="U425" t="s">
        <v>144</v>
      </c>
      <c r="V425" t="s">
        <v>762</v>
      </c>
      <c r="W425" t="s">
        <v>928</v>
      </c>
      <c r="X425" s="51" t="str">
        <f t="shared" si="12"/>
        <v>3</v>
      </c>
      <c r="Y425" s="51" t="str">
        <f>IF(T425="","",IF(AND(T425&lt;&gt;'Tabelas auxiliares'!$B$236,T425&lt;&gt;'Tabelas auxiliares'!$B$237,T425&lt;&gt;'Tabelas auxiliares'!$C$236,T425&lt;&gt;'Tabelas auxiliares'!$C$237,T425&lt;&gt;'Tabelas auxiliares'!$D$236),"FOLHA DE PESSOAL",IF(X425='Tabelas auxiliares'!$A$237,"CUSTEIO",IF(X425='Tabelas auxiliares'!$A$236,"INVESTIMENTO","ERRO - VERIFICAR"))))</f>
        <v>FOLHA DE PESSOAL</v>
      </c>
      <c r="Z425" s="64">
        <f t="shared" si="13"/>
        <v>17541.849999999999</v>
      </c>
      <c r="AC425" s="44">
        <v>17541.849999999999</v>
      </c>
      <c r="AD425" s="73" t="s">
        <v>981</v>
      </c>
      <c r="AE425" s="73" t="s">
        <v>190</v>
      </c>
      <c r="AF425" s="73" t="s">
        <v>177</v>
      </c>
      <c r="AG425" s="73" t="s">
        <v>178</v>
      </c>
      <c r="AH425" s="73" t="s">
        <v>288</v>
      </c>
      <c r="AI425" s="73" t="s">
        <v>179</v>
      </c>
      <c r="AJ425" s="73" t="s">
        <v>176</v>
      </c>
      <c r="AK425" s="73" t="s">
        <v>120</v>
      </c>
      <c r="AL425" s="73" t="s">
        <v>174</v>
      </c>
      <c r="AM425" s="73" t="s">
        <v>119</v>
      </c>
      <c r="AN425" s="73" t="s">
        <v>728</v>
      </c>
      <c r="AO425" s="73" t="s">
        <v>904</v>
      </c>
    </row>
    <row r="426" spans="1:41" x14ac:dyDescent="0.25">
      <c r="A426" t="s">
        <v>1111</v>
      </c>
      <c r="B426" t="s">
        <v>483</v>
      </c>
      <c r="C426" t="s">
        <v>1112</v>
      </c>
      <c r="D426" t="s">
        <v>90</v>
      </c>
      <c r="E426" t="s">
        <v>117</v>
      </c>
      <c r="F426" s="51" t="str">
        <f>IFERROR(VLOOKUP(D426,'Tabelas auxiliares'!$A$3:$B$61,2,FALSE),"")</f>
        <v>SUGEPE-FOLHA - PASEP + AUX. MORADIA</v>
      </c>
      <c r="G426" s="51" t="str">
        <f>IFERROR(VLOOKUP($B426,'Tabelas auxiliares'!$A$65:$C$102,2,FALSE),"")</f>
        <v>Folha de pagamento - Ativos, Previdência, PASEP</v>
      </c>
      <c r="H426" s="51" t="str">
        <f>IFERROR(VLOOKUP($B426,'Tabelas auxiliares'!$A$65:$C$102,3,FALSE),"")</f>
        <v>FOLHA DE PAGAMENTO / CONTRIBUICAO PARA O PSS / SUBSTITUICOES / INSS PATRONAL / PASEP</v>
      </c>
      <c r="I426" t="s">
        <v>2266</v>
      </c>
      <c r="J426" t="s">
        <v>2267</v>
      </c>
      <c r="K426" t="s">
        <v>2273</v>
      </c>
      <c r="L426" t="s">
        <v>1031</v>
      </c>
      <c r="M426" t="s">
        <v>176</v>
      </c>
      <c r="N426" t="s">
        <v>135</v>
      </c>
      <c r="O426" t="s">
        <v>178</v>
      </c>
      <c r="P426" t="s">
        <v>208</v>
      </c>
      <c r="Q426" t="s">
        <v>179</v>
      </c>
      <c r="R426" t="s">
        <v>176</v>
      </c>
      <c r="S426" t="s">
        <v>120</v>
      </c>
      <c r="T426" t="s">
        <v>173</v>
      </c>
      <c r="U426" t="s">
        <v>144</v>
      </c>
      <c r="V426" t="s">
        <v>763</v>
      </c>
      <c r="W426" t="s">
        <v>660</v>
      </c>
      <c r="X426" s="51" t="str">
        <f t="shared" si="12"/>
        <v>3</v>
      </c>
      <c r="Y426" s="51" t="str">
        <f>IF(T426="","",IF(AND(T426&lt;&gt;'Tabelas auxiliares'!$B$236,T426&lt;&gt;'Tabelas auxiliares'!$B$237,T426&lt;&gt;'Tabelas auxiliares'!$C$236,T426&lt;&gt;'Tabelas auxiliares'!$C$237,T426&lt;&gt;'Tabelas auxiliares'!$D$236),"FOLHA DE PESSOAL",IF(X426='Tabelas auxiliares'!$A$237,"CUSTEIO",IF(X426='Tabelas auxiliares'!$A$236,"INVESTIMENTO","ERRO - VERIFICAR"))))</f>
        <v>FOLHA DE PESSOAL</v>
      </c>
      <c r="Z426" s="64">
        <f t="shared" si="13"/>
        <v>13815.06</v>
      </c>
      <c r="AA426" s="44">
        <v>106.33</v>
      </c>
      <c r="AC426" s="44">
        <v>13708.73</v>
      </c>
      <c r="AD426" s="73" t="s">
        <v>385</v>
      </c>
      <c r="AE426" s="73" t="s">
        <v>382</v>
      </c>
      <c r="AF426" s="73" t="s">
        <v>177</v>
      </c>
      <c r="AG426" s="73" t="s">
        <v>178</v>
      </c>
      <c r="AH426" s="73" t="s">
        <v>288</v>
      </c>
      <c r="AI426" s="73" t="s">
        <v>179</v>
      </c>
      <c r="AJ426" s="73" t="s">
        <v>176</v>
      </c>
      <c r="AK426" s="73" t="s">
        <v>120</v>
      </c>
      <c r="AL426" s="73" t="s">
        <v>174</v>
      </c>
      <c r="AM426" s="73" t="s">
        <v>119</v>
      </c>
      <c r="AN426" s="73" t="s">
        <v>798</v>
      </c>
      <c r="AO426" s="73" t="s">
        <v>684</v>
      </c>
    </row>
    <row r="427" spans="1:41" x14ac:dyDescent="0.25">
      <c r="A427" t="s">
        <v>1111</v>
      </c>
      <c r="B427" t="s">
        <v>483</v>
      </c>
      <c r="C427" t="s">
        <v>1112</v>
      </c>
      <c r="D427" t="s">
        <v>90</v>
      </c>
      <c r="E427" t="s">
        <v>117</v>
      </c>
      <c r="F427" s="51" t="str">
        <f>IFERROR(VLOOKUP(D427,'Tabelas auxiliares'!$A$3:$B$61,2,FALSE),"")</f>
        <v>SUGEPE-FOLHA - PASEP + AUX. MORADIA</v>
      </c>
      <c r="G427" s="51" t="str">
        <f>IFERROR(VLOOKUP($B427,'Tabelas auxiliares'!$A$65:$C$102,2,FALSE),"")</f>
        <v>Folha de pagamento - Ativos, Previdência, PASEP</v>
      </c>
      <c r="H427" s="51" t="str">
        <f>IFERROR(VLOOKUP($B427,'Tabelas auxiliares'!$A$65:$C$102,3,FALSE),"")</f>
        <v>FOLHA DE PAGAMENTO / CONTRIBUICAO PARA O PSS / SUBSTITUICOES / INSS PATRONAL / PASEP</v>
      </c>
      <c r="I427" t="s">
        <v>2266</v>
      </c>
      <c r="J427" t="s">
        <v>2267</v>
      </c>
      <c r="K427" t="s">
        <v>2274</v>
      </c>
      <c r="L427" t="s">
        <v>1031</v>
      </c>
      <c r="M427" t="s">
        <v>176</v>
      </c>
      <c r="N427" t="s">
        <v>135</v>
      </c>
      <c r="O427" t="s">
        <v>178</v>
      </c>
      <c r="P427" t="s">
        <v>208</v>
      </c>
      <c r="Q427" t="s">
        <v>179</v>
      </c>
      <c r="R427" t="s">
        <v>176</v>
      </c>
      <c r="S427" t="s">
        <v>120</v>
      </c>
      <c r="T427" t="s">
        <v>173</v>
      </c>
      <c r="U427" t="s">
        <v>144</v>
      </c>
      <c r="V427" t="s">
        <v>764</v>
      </c>
      <c r="W427" t="s">
        <v>929</v>
      </c>
      <c r="X427" s="51" t="str">
        <f t="shared" si="12"/>
        <v>3</v>
      </c>
      <c r="Y427" s="51" t="str">
        <f>IF(T427="","",IF(AND(T427&lt;&gt;'Tabelas auxiliares'!$B$236,T427&lt;&gt;'Tabelas auxiliares'!$B$237,T427&lt;&gt;'Tabelas auxiliares'!$C$236,T427&lt;&gt;'Tabelas auxiliares'!$C$237,T427&lt;&gt;'Tabelas auxiliares'!$D$236),"FOLHA DE PESSOAL",IF(X427='Tabelas auxiliares'!$A$237,"CUSTEIO",IF(X427='Tabelas auxiliares'!$A$236,"INVESTIMENTO","ERRO - VERIFICAR"))))</f>
        <v>FOLHA DE PESSOAL</v>
      </c>
      <c r="Z427" s="64">
        <f t="shared" si="13"/>
        <v>3591.12</v>
      </c>
      <c r="AC427" s="44">
        <v>3591.12</v>
      </c>
      <c r="AD427" s="73" t="s">
        <v>259</v>
      </c>
      <c r="AE427" s="73" t="s">
        <v>260</v>
      </c>
      <c r="AF427" s="73" t="s">
        <v>177</v>
      </c>
      <c r="AG427" s="73" t="s">
        <v>178</v>
      </c>
      <c r="AH427" s="73" t="s">
        <v>288</v>
      </c>
      <c r="AI427" s="73" t="s">
        <v>179</v>
      </c>
      <c r="AJ427" s="73" t="s">
        <v>176</v>
      </c>
      <c r="AK427" s="73" t="s">
        <v>120</v>
      </c>
      <c r="AL427" s="73" t="s">
        <v>174</v>
      </c>
      <c r="AM427" s="73" t="s">
        <v>119</v>
      </c>
      <c r="AN427" s="73" t="s">
        <v>799</v>
      </c>
      <c r="AO427" s="73" t="s">
        <v>685</v>
      </c>
    </row>
    <row r="428" spans="1:41" x14ac:dyDescent="0.25">
      <c r="A428" t="s">
        <v>1111</v>
      </c>
      <c r="B428" t="s">
        <v>483</v>
      </c>
      <c r="C428" t="s">
        <v>1112</v>
      </c>
      <c r="D428" t="s">
        <v>90</v>
      </c>
      <c r="E428" t="s">
        <v>117</v>
      </c>
      <c r="F428" s="51" t="str">
        <f>IFERROR(VLOOKUP(D428,'Tabelas auxiliares'!$A$3:$B$61,2,FALSE),"")</f>
        <v>SUGEPE-FOLHA - PASEP + AUX. MORADIA</v>
      </c>
      <c r="G428" s="51" t="str">
        <f>IFERROR(VLOOKUP($B428,'Tabelas auxiliares'!$A$65:$C$102,2,FALSE),"")</f>
        <v>Folha de pagamento - Ativos, Previdência, PASEP</v>
      </c>
      <c r="H428" s="51" t="str">
        <f>IFERROR(VLOOKUP($B428,'Tabelas auxiliares'!$A$65:$C$102,3,FALSE),"")</f>
        <v>FOLHA DE PAGAMENTO / CONTRIBUICAO PARA O PSS / SUBSTITUICOES / INSS PATRONAL / PASEP</v>
      </c>
      <c r="I428" t="s">
        <v>2266</v>
      </c>
      <c r="J428" t="s">
        <v>2267</v>
      </c>
      <c r="K428" t="s">
        <v>2275</v>
      </c>
      <c r="L428" t="s">
        <v>1031</v>
      </c>
      <c r="M428" t="s">
        <v>1047</v>
      </c>
      <c r="N428" t="s">
        <v>135</v>
      </c>
      <c r="O428" t="s">
        <v>178</v>
      </c>
      <c r="P428" t="s">
        <v>208</v>
      </c>
      <c r="Q428" t="s">
        <v>179</v>
      </c>
      <c r="R428" t="s">
        <v>176</v>
      </c>
      <c r="S428" t="s">
        <v>120</v>
      </c>
      <c r="T428" t="s">
        <v>173</v>
      </c>
      <c r="U428" t="s">
        <v>144</v>
      </c>
      <c r="V428" t="s">
        <v>765</v>
      </c>
      <c r="W428" t="s">
        <v>930</v>
      </c>
      <c r="X428" s="51" t="str">
        <f t="shared" si="12"/>
        <v>3</v>
      </c>
      <c r="Y428" s="51" t="str">
        <f>IF(T428="","",IF(AND(T428&lt;&gt;'Tabelas auxiliares'!$B$236,T428&lt;&gt;'Tabelas auxiliares'!$B$237,T428&lt;&gt;'Tabelas auxiliares'!$C$236,T428&lt;&gt;'Tabelas auxiliares'!$C$237,T428&lt;&gt;'Tabelas auxiliares'!$D$236),"FOLHA DE PESSOAL",IF(X428='Tabelas auxiliares'!$A$237,"CUSTEIO",IF(X428='Tabelas auxiliares'!$A$236,"INVESTIMENTO","ERRO - VERIFICAR"))))</f>
        <v>FOLHA DE PESSOAL</v>
      </c>
      <c r="Z428" s="64">
        <f t="shared" si="13"/>
        <v>135641.78</v>
      </c>
      <c r="AC428" s="44">
        <v>135641.78</v>
      </c>
      <c r="AD428" s="73" t="s">
        <v>261</v>
      </c>
      <c r="AE428" s="73" t="s">
        <v>262</v>
      </c>
      <c r="AF428" s="73" t="s">
        <v>177</v>
      </c>
      <c r="AG428" s="73" t="s">
        <v>178</v>
      </c>
      <c r="AH428" s="73" t="s">
        <v>288</v>
      </c>
      <c r="AI428" s="73" t="s">
        <v>179</v>
      </c>
      <c r="AJ428" s="73" t="s">
        <v>176</v>
      </c>
      <c r="AK428" s="73" t="s">
        <v>120</v>
      </c>
      <c r="AL428" s="73" t="s">
        <v>174</v>
      </c>
      <c r="AM428" s="73" t="s">
        <v>119</v>
      </c>
      <c r="AN428" s="73" t="s">
        <v>800</v>
      </c>
      <c r="AO428" s="73" t="s">
        <v>686</v>
      </c>
    </row>
    <row r="429" spans="1:41" x14ac:dyDescent="0.25">
      <c r="A429" t="s">
        <v>1111</v>
      </c>
      <c r="B429" t="s">
        <v>483</v>
      </c>
      <c r="C429" t="s">
        <v>1112</v>
      </c>
      <c r="D429" t="s">
        <v>90</v>
      </c>
      <c r="E429" t="s">
        <v>117</v>
      </c>
      <c r="F429" s="51" t="str">
        <f>IFERROR(VLOOKUP(D429,'Tabelas auxiliares'!$A$3:$B$61,2,FALSE),"")</f>
        <v>SUGEPE-FOLHA - PASEP + AUX. MORADIA</v>
      </c>
      <c r="G429" s="51" t="str">
        <f>IFERROR(VLOOKUP($B429,'Tabelas auxiliares'!$A$65:$C$102,2,FALSE),"")</f>
        <v>Folha de pagamento - Ativos, Previdência, PASEP</v>
      </c>
      <c r="H429" s="51" t="str">
        <f>IFERROR(VLOOKUP($B429,'Tabelas auxiliares'!$A$65:$C$102,3,FALSE),"")</f>
        <v>FOLHA DE PAGAMENTO / CONTRIBUICAO PARA O PSS / SUBSTITUICOES / INSS PATRONAL / PASEP</v>
      </c>
      <c r="I429" t="s">
        <v>2266</v>
      </c>
      <c r="J429" t="s">
        <v>2267</v>
      </c>
      <c r="K429" t="s">
        <v>2276</v>
      </c>
      <c r="L429" t="s">
        <v>1031</v>
      </c>
      <c r="M429" t="s">
        <v>931</v>
      </c>
      <c r="N429" t="s">
        <v>134</v>
      </c>
      <c r="O429" t="s">
        <v>178</v>
      </c>
      <c r="P429" t="s">
        <v>213</v>
      </c>
      <c r="Q429" t="s">
        <v>179</v>
      </c>
      <c r="R429" t="s">
        <v>176</v>
      </c>
      <c r="S429" t="s">
        <v>120</v>
      </c>
      <c r="T429" t="s">
        <v>172</v>
      </c>
      <c r="U429" t="s">
        <v>122</v>
      </c>
      <c r="V429" t="s">
        <v>740</v>
      </c>
      <c r="W429" t="s">
        <v>647</v>
      </c>
      <c r="X429" s="51" t="str">
        <f t="shared" si="12"/>
        <v>3</v>
      </c>
      <c r="Y429" s="51" t="str">
        <f>IF(T429="","",IF(AND(T429&lt;&gt;'Tabelas auxiliares'!$B$236,T429&lt;&gt;'Tabelas auxiliares'!$B$237,T429&lt;&gt;'Tabelas auxiliares'!$C$236,T429&lt;&gt;'Tabelas auxiliares'!$C$237,T429&lt;&gt;'Tabelas auxiliares'!$D$236),"FOLHA DE PESSOAL",IF(X429='Tabelas auxiliares'!$A$237,"CUSTEIO",IF(X429='Tabelas auxiliares'!$A$236,"INVESTIMENTO","ERRO - VERIFICAR"))))</f>
        <v>FOLHA DE PESSOAL</v>
      </c>
      <c r="Z429" s="64">
        <f t="shared" si="13"/>
        <v>3880562.64</v>
      </c>
      <c r="AC429" s="44">
        <v>3880562.64</v>
      </c>
      <c r="AD429" s="73" t="s">
        <v>387</v>
      </c>
      <c r="AE429" s="73" t="s">
        <v>388</v>
      </c>
      <c r="AF429" s="73" t="s">
        <v>177</v>
      </c>
      <c r="AG429" s="73" t="s">
        <v>178</v>
      </c>
      <c r="AH429" s="73" t="s">
        <v>288</v>
      </c>
      <c r="AI429" s="73" t="s">
        <v>179</v>
      </c>
      <c r="AJ429" s="73" t="s">
        <v>176</v>
      </c>
      <c r="AK429" s="73" t="s">
        <v>120</v>
      </c>
      <c r="AL429" s="73" t="s">
        <v>174</v>
      </c>
      <c r="AM429" s="73" t="s">
        <v>119</v>
      </c>
      <c r="AN429" s="73" t="s">
        <v>801</v>
      </c>
      <c r="AO429" s="73" t="s">
        <v>687</v>
      </c>
    </row>
    <row r="430" spans="1:41" x14ac:dyDescent="0.25">
      <c r="A430" t="s">
        <v>1111</v>
      </c>
      <c r="B430" t="s">
        <v>483</v>
      </c>
      <c r="C430" t="s">
        <v>1112</v>
      </c>
      <c r="D430" t="s">
        <v>90</v>
      </c>
      <c r="E430" t="s">
        <v>117</v>
      </c>
      <c r="F430" s="51" t="str">
        <f>IFERROR(VLOOKUP(D430,'Tabelas auxiliares'!$A$3:$B$61,2,FALSE),"")</f>
        <v>SUGEPE-FOLHA - PASEP + AUX. MORADIA</v>
      </c>
      <c r="G430" s="51" t="str">
        <f>IFERROR(VLOOKUP($B430,'Tabelas auxiliares'!$A$65:$C$102,2,FALSE),"")</f>
        <v>Folha de pagamento - Ativos, Previdência, PASEP</v>
      </c>
      <c r="H430" s="51" t="str">
        <f>IFERROR(VLOOKUP($B430,'Tabelas auxiliares'!$A$65:$C$102,3,FALSE),"")</f>
        <v>FOLHA DE PAGAMENTO / CONTRIBUICAO PARA O PSS / SUBSTITUICOES / INSS PATRONAL / PASEP</v>
      </c>
      <c r="I430" t="s">
        <v>2266</v>
      </c>
      <c r="J430" t="s">
        <v>2267</v>
      </c>
      <c r="K430" t="s">
        <v>2277</v>
      </c>
      <c r="L430" t="s">
        <v>1031</v>
      </c>
      <c r="M430" t="s">
        <v>217</v>
      </c>
      <c r="N430" t="s">
        <v>177</v>
      </c>
      <c r="O430" t="s">
        <v>178</v>
      </c>
      <c r="P430" t="s">
        <v>288</v>
      </c>
      <c r="Q430" t="s">
        <v>179</v>
      </c>
      <c r="R430" t="s">
        <v>176</v>
      </c>
      <c r="S430" t="s">
        <v>120</v>
      </c>
      <c r="T430" t="s">
        <v>174</v>
      </c>
      <c r="U430" t="s">
        <v>119</v>
      </c>
      <c r="V430" t="s">
        <v>766</v>
      </c>
      <c r="W430" t="s">
        <v>932</v>
      </c>
      <c r="X430" s="51" t="str">
        <f t="shared" si="12"/>
        <v>3</v>
      </c>
      <c r="Y430" s="51" t="str">
        <f>IF(T430="","",IF(AND(T430&lt;&gt;'Tabelas auxiliares'!$B$236,T430&lt;&gt;'Tabelas auxiliares'!$B$237,T430&lt;&gt;'Tabelas auxiliares'!$C$236,T430&lt;&gt;'Tabelas auxiliares'!$C$237,T430&lt;&gt;'Tabelas auxiliares'!$D$236),"FOLHA DE PESSOAL",IF(X430='Tabelas auxiliares'!$A$237,"CUSTEIO",IF(X430='Tabelas auxiliares'!$A$236,"INVESTIMENTO","ERRO - VERIFICAR"))))</f>
        <v>CUSTEIO</v>
      </c>
      <c r="Z430" s="64">
        <f t="shared" si="13"/>
        <v>187813.64</v>
      </c>
      <c r="AC430" s="44">
        <v>187813.64</v>
      </c>
      <c r="AD430" s="73" t="s">
        <v>387</v>
      </c>
      <c r="AE430" s="73" t="s">
        <v>388</v>
      </c>
      <c r="AF430" s="73" t="s">
        <v>177</v>
      </c>
      <c r="AG430" s="73" t="s">
        <v>178</v>
      </c>
      <c r="AH430" s="73" t="s">
        <v>288</v>
      </c>
      <c r="AI430" s="73" t="s">
        <v>179</v>
      </c>
      <c r="AJ430" s="73" t="s">
        <v>176</v>
      </c>
      <c r="AK430" s="73" t="s">
        <v>120</v>
      </c>
      <c r="AL430" s="73" t="s">
        <v>174</v>
      </c>
      <c r="AM430" s="73" t="s">
        <v>119</v>
      </c>
      <c r="AN430" s="73" t="s">
        <v>802</v>
      </c>
      <c r="AO430" s="73" t="s">
        <v>688</v>
      </c>
    </row>
    <row r="431" spans="1:41" x14ac:dyDescent="0.25">
      <c r="A431" t="s">
        <v>1111</v>
      </c>
      <c r="B431" t="s">
        <v>483</v>
      </c>
      <c r="C431" t="s">
        <v>1112</v>
      </c>
      <c r="D431" t="s">
        <v>90</v>
      </c>
      <c r="E431" t="s">
        <v>117</v>
      </c>
      <c r="F431" s="51" t="str">
        <f>IFERROR(VLOOKUP(D431,'Tabelas auxiliares'!$A$3:$B$61,2,FALSE),"")</f>
        <v>SUGEPE-FOLHA - PASEP + AUX. MORADIA</v>
      </c>
      <c r="G431" s="51" t="str">
        <f>IFERROR(VLOOKUP($B431,'Tabelas auxiliares'!$A$65:$C$102,2,FALSE),"")</f>
        <v>Folha de pagamento - Ativos, Previdência, PASEP</v>
      </c>
      <c r="H431" s="51" t="str">
        <f>IFERROR(VLOOKUP($B431,'Tabelas auxiliares'!$A$65:$C$102,3,FALSE),"")</f>
        <v>FOLHA DE PAGAMENTO / CONTRIBUICAO PARA O PSS / SUBSTITUICOES / INSS PATRONAL / PASEP</v>
      </c>
      <c r="I431" t="s">
        <v>1581</v>
      </c>
      <c r="J431" t="s">
        <v>2267</v>
      </c>
      <c r="K431" t="s">
        <v>2278</v>
      </c>
      <c r="L431" t="s">
        <v>1031</v>
      </c>
      <c r="M431" t="s">
        <v>199</v>
      </c>
      <c r="N431" t="s">
        <v>135</v>
      </c>
      <c r="O431" t="s">
        <v>178</v>
      </c>
      <c r="P431" t="s">
        <v>208</v>
      </c>
      <c r="Q431" t="s">
        <v>179</v>
      </c>
      <c r="R431" t="s">
        <v>176</v>
      </c>
      <c r="S431" t="s">
        <v>120</v>
      </c>
      <c r="T431" t="s">
        <v>173</v>
      </c>
      <c r="U431" t="s">
        <v>144</v>
      </c>
      <c r="V431" t="s">
        <v>737</v>
      </c>
      <c r="W431" t="s">
        <v>917</v>
      </c>
      <c r="X431" s="51" t="str">
        <f t="shared" si="12"/>
        <v>3</v>
      </c>
      <c r="Y431" s="51" t="str">
        <f>IF(T431="","",IF(AND(T431&lt;&gt;'Tabelas auxiliares'!$B$236,T431&lt;&gt;'Tabelas auxiliares'!$B$237,T431&lt;&gt;'Tabelas auxiliares'!$C$236,T431&lt;&gt;'Tabelas auxiliares'!$C$237,T431&lt;&gt;'Tabelas auxiliares'!$D$236),"FOLHA DE PESSOAL",IF(X431='Tabelas auxiliares'!$A$237,"CUSTEIO",IF(X431='Tabelas auxiliares'!$A$236,"INVESTIMENTO","ERRO - VERIFICAR"))))</f>
        <v>FOLHA DE PESSOAL</v>
      </c>
      <c r="Z431" s="64">
        <f t="shared" si="13"/>
        <v>156227.42000000001</v>
      </c>
      <c r="AC431" s="44">
        <v>156227.42000000001</v>
      </c>
      <c r="AD431" s="73" t="s">
        <v>689</v>
      </c>
      <c r="AE431" s="73" t="s">
        <v>386</v>
      </c>
      <c r="AF431" s="73" t="s">
        <v>177</v>
      </c>
      <c r="AG431" s="73" t="s">
        <v>178</v>
      </c>
      <c r="AH431" s="73" t="s">
        <v>288</v>
      </c>
      <c r="AI431" s="73" t="s">
        <v>179</v>
      </c>
      <c r="AJ431" s="73" t="s">
        <v>176</v>
      </c>
      <c r="AK431" s="73" t="s">
        <v>120</v>
      </c>
      <c r="AL431" s="73" t="s">
        <v>174</v>
      </c>
      <c r="AM431" s="73" t="s">
        <v>119</v>
      </c>
      <c r="AN431" s="73" t="s">
        <v>795</v>
      </c>
      <c r="AO431" s="73" t="s">
        <v>681</v>
      </c>
    </row>
    <row r="432" spans="1:41" x14ac:dyDescent="0.25">
      <c r="A432" t="s">
        <v>1111</v>
      </c>
      <c r="B432" t="s">
        <v>483</v>
      </c>
      <c r="C432" t="s">
        <v>1112</v>
      </c>
      <c r="D432" t="s">
        <v>90</v>
      </c>
      <c r="E432" t="s">
        <v>117</v>
      </c>
      <c r="F432" s="51" t="str">
        <f>IFERROR(VLOOKUP(D432,'Tabelas auxiliares'!$A$3:$B$61,2,FALSE),"")</f>
        <v>SUGEPE-FOLHA - PASEP + AUX. MORADIA</v>
      </c>
      <c r="G432" s="51" t="str">
        <f>IFERROR(VLOOKUP($B432,'Tabelas auxiliares'!$A$65:$C$102,2,FALSE),"")</f>
        <v>Folha de pagamento - Ativos, Previdência, PASEP</v>
      </c>
      <c r="H432" s="51" t="str">
        <f>IFERROR(VLOOKUP($B432,'Tabelas auxiliares'!$A$65:$C$102,3,FALSE),"")</f>
        <v>FOLHA DE PAGAMENTO / CONTRIBUICAO PARA O PSS / SUBSTITUICOES / INSS PATRONAL / PASEP</v>
      </c>
      <c r="I432" t="s">
        <v>1581</v>
      </c>
      <c r="J432" t="s">
        <v>2267</v>
      </c>
      <c r="K432" t="s">
        <v>2278</v>
      </c>
      <c r="L432" t="s">
        <v>1031</v>
      </c>
      <c r="M432" t="s">
        <v>199</v>
      </c>
      <c r="N432" t="s">
        <v>135</v>
      </c>
      <c r="O432" t="s">
        <v>178</v>
      </c>
      <c r="P432" t="s">
        <v>208</v>
      </c>
      <c r="Q432" t="s">
        <v>179</v>
      </c>
      <c r="R432" t="s">
        <v>176</v>
      </c>
      <c r="S432" t="s">
        <v>120</v>
      </c>
      <c r="T432" t="s">
        <v>173</v>
      </c>
      <c r="U432" t="s">
        <v>144</v>
      </c>
      <c r="V432" t="s">
        <v>738</v>
      </c>
      <c r="W432" t="s">
        <v>918</v>
      </c>
      <c r="X432" s="51" t="str">
        <f t="shared" si="12"/>
        <v>3</v>
      </c>
      <c r="Y432" s="51" t="str">
        <f>IF(T432="","",IF(AND(T432&lt;&gt;'Tabelas auxiliares'!$B$236,T432&lt;&gt;'Tabelas auxiliares'!$B$237,T432&lt;&gt;'Tabelas auxiliares'!$C$236,T432&lt;&gt;'Tabelas auxiliares'!$C$237,T432&lt;&gt;'Tabelas auxiliares'!$D$236),"FOLHA DE PESSOAL",IF(X432='Tabelas auxiliares'!$A$237,"CUSTEIO",IF(X432='Tabelas auxiliares'!$A$236,"INVESTIMENTO","ERRO - VERIFICAR"))))</f>
        <v>FOLHA DE PESSOAL</v>
      </c>
      <c r="Z432" s="64">
        <f t="shared" si="13"/>
        <v>7811.37</v>
      </c>
      <c r="AC432" s="44">
        <v>7811.37</v>
      </c>
      <c r="AD432" s="73" t="s">
        <v>387</v>
      </c>
      <c r="AE432" s="73" t="s">
        <v>388</v>
      </c>
      <c r="AF432" s="73" t="s">
        <v>177</v>
      </c>
      <c r="AG432" s="73" t="s">
        <v>178</v>
      </c>
      <c r="AH432" s="73" t="s">
        <v>288</v>
      </c>
      <c r="AI432" s="73" t="s">
        <v>179</v>
      </c>
      <c r="AJ432" s="73" t="s">
        <v>176</v>
      </c>
      <c r="AK432" s="73" t="s">
        <v>120</v>
      </c>
      <c r="AL432" s="73" t="s">
        <v>174</v>
      </c>
      <c r="AM432" s="73" t="s">
        <v>119</v>
      </c>
      <c r="AN432" s="73" t="s">
        <v>801</v>
      </c>
      <c r="AO432" s="73" t="s">
        <v>687</v>
      </c>
    </row>
    <row r="433" spans="1:41" x14ac:dyDescent="0.25">
      <c r="A433" t="s">
        <v>1111</v>
      </c>
      <c r="B433" t="s">
        <v>483</v>
      </c>
      <c r="C433" t="s">
        <v>1112</v>
      </c>
      <c r="D433" t="s">
        <v>90</v>
      </c>
      <c r="E433" t="s">
        <v>117</v>
      </c>
      <c r="F433" s="51" t="str">
        <f>IFERROR(VLOOKUP(D433,'Tabelas auxiliares'!$A$3:$B$61,2,FALSE),"")</f>
        <v>SUGEPE-FOLHA - PASEP + AUX. MORADIA</v>
      </c>
      <c r="G433" s="51" t="str">
        <f>IFERROR(VLOOKUP($B433,'Tabelas auxiliares'!$A$65:$C$102,2,FALSE),"")</f>
        <v>Folha de pagamento - Ativos, Previdência, PASEP</v>
      </c>
      <c r="H433" s="51" t="str">
        <f>IFERROR(VLOOKUP($B433,'Tabelas auxiliares'!$A$65:$C$102,3,FALSE),"")</f>
        <v>FOLHA DE PAGAMENTO / CONTRIBUICAO PARA O PSS / SUBSTITUICOES / INSS PATRONAL / PASEP</v>
      </c>
      <c r="I433" t="s">
        <v>1370</v>
      </c>
      <c r="J433" t="s">
        <v>2279</v>
      </c>
      <c r="K433" t="s">
        <v>2280</v>
      </c>
      <c r="L433" t="s">
        <v>2281</v>
      </c>
      <c r="M433" t="s">
        <v>176</v>
      </c>
      <c r="N433" t="s">
        <v>133</v>
      </c>
      <c r="O433" t="s">
        <v>178</v>
      </c>
      <c r="P433" t="s">
        <v>215</v>
      </c>
      <c r="Q433" t="s">
        <v>179</v>
      </c>
      <c r="R433" t="s">
        <v>176</v>
      </c>
      <c r="S433" t="s">
        <v>216</v>
      </c>
      <c r="T433" t="s">
        <v>173</v>
      </c>
      <c r="U433" t="s">
        <v>143</v>
      </c>
      <c r="V433" t="s">
        <v>741</v>
      </c>
      <c r="W433" t="s">
        <v>919</v>
      </c>
      <c r="X433" s="51" t="str">
        <f t="shared" si="12"/>
        <v>3</v>
      </c>
      <c r="Y433" s="51" t="str">
        <f>IF(T433="","",IF(AND(T433&lt;&gt;'Tabelas auxiliares'!$B$236,T433&lt;&gt;'Tabelas auxiliares'!$B$237,T433&lt;&gt;'Tabelas auxiliares'!$C$236,T433&lt;&gt;'Tabelas auxiliares'!$C$237,T433&lt;&gt;'Tabelas auxiliares'!$D$236),"FOLHA DE PESSOAL",IF(X433='Tabelas auxiliares'!$A$237,"CUSTEIO",IF(X433='Tabelas auxiliares'!$A$236,"INVESTIMENTO","ERRO - VERIFICAR"))))</f>
        <v>FOLHA DE PESSOAL</v>
      </c>
      <c r="Z433" s="64">
        <f t="shared" si="13"/>
        <v>405753.27</v>
      </c>
      <c r="AC433" s="44">
        <v>405753.27</v>
      </c>
      <c r="AD433" s="73" t="s">
        <v>387</v>
      </c>
      <c r="AE433" s="73" t="s">
        <v>388</v>
      </c>
      <c r="AF433" s="73" t="s">
        <v>177</v>
      </c>
      <c r="AG433" s="73" t="s">
        <v>178</v>
      </c>
      <c r="AH433" s="73" t="s">
        <v>288</v>
      </c>
      <c r="AI433" s="73" t="s">
        <v>179</v>
      </c>
      <c r="AJ433" s="73" t="s">
        <v>176</v>
      </c>
      <c r="AK433" s="73" t="s">
        <v>120</v>
      </c>
      <c r="AL433" s="73" t="s">
        <v>174</v>
      </c>
      <c r="AM433" s="73" t="s">
        <v>119</v>
      </c>
      <c r="AN433" s="73" t="s">
        <v>802</v>
      </c>
      <c r="AO433" s="73" t="s">
        <v>688</v>
      </c>
    </row>
    <row r="434" spans="1:41" x14ac:dyDescent="0.25">
      <c r="A434" t="s">
        <v>1111</v>
      </c>
      <c r="B434" t="s">
        <v>483</v>
      </c>
      <c r="C434" t="s">
        <v>1112</v>
      </c>
      <c r="D434" t="s">
        <v>90</v>
      </c>
      <c r="E434" t="s">
        <v>117</v>
      </c>
      <c r="F434" s="51" t="str">
        <f>IFERROR(VLOOKUP(D434,'Tabelas auxiliares'!$A$3:$B$61,2,FALSE),"")</f>
        <v>SUGEPE-FOLHA - PASEP + AUX. MORADIA</v>
      </c>
      <c r="G434" s="51" t="str">
        <f>IFERROR(VLOOKUP($B434,'Tabelas auxiliares'!$A$65:$C$102,2,FALSE),"")</f>
        <v>Folha de pagamento - Ativos, Previdência, PASEP</v>
      </c>
      <c r="H434" s="51" t="str">
        <f>IFERROR(VLOOKUP($B434,'Tabelas auxiliares'!$A$65:$C$102,3,FALSE),"")</f>
        <v>FOLHA DE PAGAMENTO / CONTRIBUICAO PARA O PSS / SUBSTITUICOES / INSS PATRONAL / PASEP</v>
      </c>
      <c r="I434" t="s">
        <v>1370</v>
      </c>
      <c r="J434" t="s">
        <v>2279</v>
      </c>
      <c r="K434" t="s">
        <v>2280</v>
      </c>
      <c r="L434" t="s">
        <v>2281</v>
      </c>
      <c r="M434" t="s">
        <v>176</v>
      </c>
      <c r="N434" t="s">
        <v>133</v>
      </c>
      <c r="O434" t="s">
        <v>178</v>
      </c>
      <c r="P434" t="s">
        <v>215</v>
      </c>
      <c r="Q434" t="s">
        <v>179</v>
      </c>
      <c r="R434" t="s">
        <v>176</v>
      </c>
      <c r="S434" t="s">
        <v>216</v>
      </c>
      <c r="T434" t="s">
        <v>173</v>
      </c>
      <c r="U434" t="s">
        <v>143</v>
      </c>
      <c r="V434" t="s">
        <v>2282</v>
      </c>
      <c r="W434" t="s">
        <v>2283</v>
      </c>
      <c r="X434" s="51" t="str">
        <f t="shared" si="12"/>
        <v>3</v>
      </c>
      <c r="Y434" s="51" t="str">
        <f>IF(T434="","",IF(AND(T434&lt;&gt;'Tabelas auxiliares'!$B$236,T434&lt;&gt;'Tabelas auxiliares'!$B$237,T434&lt;&gt;'Tabelas auxiliares'!$C$236,T434&lt;&gt;'Tabelas auxiliares'!$C$237,T434&lt;&gt;'Tabelas auxiliares'!$D$236),"FOLHA DE PESSOAL",IF(X434='Tabelas auxiliares'!$A$237,"CUSTEIO",IF(X434='Tabelas auxiliares'!$A$236,"INVESTIMENTO","ERRO - VERIFICAR"))))</f>
        <v>FOLHA DE PESSOAL</v>
      </c>
      <c r="Z434" s="64">
        <f t="shared" si="13"/>
        <v>207531.35</v>
      </c>
      <c r="AC434" s="44">
        <v>207531.35</v>
      </c>
      <c r="AD434" s="73" t="s">
        <v>387</v>
      </c>
      <c r="AE434" s="73" t="s">
        <v>388</v>
      </c>
      <c r="AF434" s="73" t="s">
        <v>177</v>
      </c>
      <c r="AG434" s="73" t="s">
        <v>178</v>
      </c>
      <c r="AH434" s="73" t="s">
        <v>288</v>
      </c>
      <c r="AI434" s="73" t="s">
        <v>179</v>
      </c>
      <c r="AJ434" s="73" t="s">
        <v>176</v>
      </c>
      <c r="AK434" s="73" t="s">
        <v>120</v>
      </c>
      <c r="AL434" s="73" t="s">
        <v>174</v>
      </c>
      <c r="AM434" s="73" t="s">
        <v>119</v>
      </c>
      <c r="AN434" s="73" t="s">
        <v>828</v>
      </c>
      <c r="AO434" s="73" t="s">
        <v>713</v>
      </c>
    </row>
    <row r="435" spans="1:41" x14ac:dyDescent="0.25">
      <c r="A435" t="s">
        <v>1111</v>
      </c>
      <c r="B435" t="s">
        <v>483</v>
      </c>
      <c r="C435" t="s">
        <v>1112</v>
      </c>
      <c r="D435" t="s">
        <v>90</v>
      </c>
      <c r="E435" t="s">
        <v>117</v>
      </c>
      <c r="F435" s="51" t="str">
        <f>IFERROR(VLOOKUP(D435,'Tabelas auxiliares'!$A$3:$B$61,2,FALSE),"")</f>
        <v>SUGEPE-FOLHA - PASEP + AUX. MORADIA</v>
      </c>
      <c r="G435" s="51" t="str">
        <f>IFERROR(VLOOKUP($B435,'Tabelas auxiliares'!$A$65:$C$102,2,FALSE),"")</f>
        <v>Folha de pagamento - Ativos, Previdência, PASEP</v>
      </c>
      <c r="H435" s="51" t="str">
        <f>IFERROR(VLOOKUP($B435,'Tabelas auxiliares'!$A$65:$C$102,3,FALSE),"")</f>
        <v>FOLHA DE PAGAMENTO / CONTRIBUICAO PARA O PSS / SUBSTITUICOES / INSS PATRONAL / PASEP</v>
      </c>
      <c r="I435" t="s">
        <v>1370</v>
      </c>
      <c r="J435" t="s">
        <v>2279</v>
      </c>
      <c r="K435" t="s">
        <v>2280</v>
      </c>
      <c r="L435" t="s">
        <v>2281</v>
      </c>
      <c r="M435" t="s">
        <v>176</v>
      </c>
      <c r="N435" t="s">
        <v>133</v>
      </c>
      <c r="O435" t="s">
        <v>178</v>
      </c>
      <c r="P435" t="s">
        <v>215</v>
      </c>
      <c r="Q435" t="s">
        <v>179</v>
      </c>
      <c r="R435" t="s">
        <v>176</v>
      </c>
      <c r="S435" t="s">
        <v>216</v>
      </c>
      <c r="T435" t="s">
        <v>173</v>
      </c>
      <c r="U435" t="s">
        <v>143</v>
      </c>
      <c r="V435" t="s">
        <v>742</v>
      </c>
      <c r="W435" t="s">
        <v>920</v>
      </c>
      <c r="X435" s="51" t="str">
        <f t="shared" si="12"/>
        <v>3</v>
      </c>
      <c r="Y435" s="51" t="str">
        <f>IF(T435="","",IF(AND(T435&lt;&gt;'Tabelas auxiliares'!$B$236,T435&lt;&gt;'Tabelas auxiliares'!$B$237,T435&lt;&gt;'Tabelas auxiliares'!$C$236,T435&lt;&gt;'Tabelas auxiliares'!$C$237,T435&lt;&gt;'Tabelas auxiliares'!$D$236),"FOLHA DE PESSOAL",IF(X435='Tabelas auxiliares'!$A$237,"CUSTEIO",IF(X435='Tabelas auxiliares'!$A$236,"INVESTIMENTO","ERRO - VERIFICAR"))))</f>
        <v>FOLHA DE PESSOAL</v>
      </c>
      <c r="Z435" s="64">
        <f t="shared" si="13"/>
        <v>9057.2800000000007</v>
      </c>
      <c r="AC435" s="44">
        <v>9057.2800000000007</v>
      </c>
      <c r="AD435" s="73" t="s">
        <v>263</v>
      </c>
      <c r="AE435" s="73" t="s">
        <v>264</v>
      </c>
      <c r="AF435" s="73" t="s">
        <v>177</v>
      </c>
      <c r="AG435" s="73" t="s">
        <v>178</v>
      </c>
      <c r="AH435" s="73" t="s">
        <v>288</v>
      </c>
      <c r="AI435" s="73" t="s">
        <v>179</v>
      </c>
      <c r="AJ435" s="73" t="s">
        <v>176</v>
      </c>
      <c r="AK435" s="73" t="s">
        <v>120</v>
      </c>
      <c r="AL435" s="73" t="s">
        <v>174</v>
      </c>
      <c r="AM435" s="73" t="s">
        <v>119</v>
      </c>
      <c r="AN435" s="73" t="s">
        <v>803</v>
      </c>
      <c r="AO435" s="73" t="s">
        <v>690</v>
      </c>
    </row>
    <row r="436" spans="1:41" x14ac:dyDescent="0.25">
      <c r="A436" t="s">
        <v>1111</v>
      </c>
      <c r="B436" t="s">
        <v>483</v>
      </c>
      <c r="C436" t="s">
        <v>1112</v>
      </c>
      <c r="D436" t="s">
        <v>90</v>
      </c>
      <c r="E436" t="s">
        <v>117</v>
      </c>
      <c r="F436" s="51" t="str">
        <f>IFERROR(VLOOKUP(D436,'Tabelas auxiliares'!$A$3:$B$61,2,FALSE),"")</f>
        <v>SUGEPE-FOLHA - PASEP + AUX. MORADIA</v>
      </c>
      <c r="G436" s="51" t="str">
        <f>IFERROR(VLOOKUP($B436,'Tabelas auxiliares'!$A$65:$C$102,2,FALSE),"")</f>
        <v>Folha de pagamento - Ativos, Previdência, PASEP</v>
      </c>
      <c r="H436" s="51" t="str">
        <f>IFERROR(VLOOKUP($B436,'Tabelas auxiliares'!$A$65:$C$102,3,FALSE),"")</f>
        <v>FOLHA DE PAGAMENTO / CONTRIBUICAO PARA O PSS / SUBSTITUICOES / INSS PATRONAL / PASEP</v>
      </c>
      <c r="I436" t="s">
        <v>1370</v>
      </c>
      <c r="J436" t="s">
        <v>2279</v>
      </c>
      <c r="K436" t="s">
        <v>2280</v>
      </c>
      <c r="L436" t="s">
        <v>2281</v>
      </c>
      <c r="M436" t="s">
        <v>176</v>
      </c>
      <c r="N436" t="s">
        <v>133</v>
      </c>
      <c r="O436" t="s">
        <v>178</v>
      </c>
      <c r="P436" t="s">
        <v>215</v>
      </c>
      <c r="Q436" t="s">
        <v>179</v>
      </c>
      <c r="R436" t="s">
        <v>176</v>
      </c>
      <c r="S436" t="s">
        <v>216</v>
      </c>
      <c r="T436" t="s">
        <v>173</v>
      </c>
      <c r="U436" t="s">
        <v>143</v>
      </c>
      <c r="V436" t="s">
        <v>743</v>
      </c>
      <c r="W436" t="s">
        <v>921</v>
      </c>
      <c r="X436" s="51" t="str">
        <f t="shared" si="12"/>
        <v>3</v>
      </c>
      <c r="Y436" s="51" t="str">
        <f>IF(T436="","",IF(AND(T436&lt;&gt;'Tabelas auxiliares'!$B$236,T436&lt;&gt;'Tabelas auxiliares'!$B$237,T436&lt;&gt;'Tabelas auxiliares'!$C$236,T436&lt;&gt;'Tabelas auxiliares'!$C$237,T436&lt;&gt;'Tabelas auxiliares'!$D$236),"FOLHA DE PESSOAL",IF(X436='Tabelas auxiliares'!$A$237,"CUSTEIO",IF(X436='Tabelas auxiliares'!$A$236,"INVESTIMENTO","ERRO - VERIFICAR"))))</f>
        <v>FOLHA DE PESSOAL</v>
      </c>
      <c r="Z436" s="64">
        <f t="shared" si="13"/>
        <v>252.37</v>
      </c>
      <c r="AC436" s="44">
        <v>252.37</v>
      </c>
      <c r="AD436" s="73" t="s">
        <v>982</v>
      </c>
      <c r="AE436" s="73" t="s">
        <v>264</v>
      </c>
      <c r="AF436" s="73" t="s">
        <v>177</v>
      </c>
      <c r="AG436" s="73" t="s">
        <v>178</v>
      </c>
      <c r="AH436" s="73" t="s">
        <v>288</v>
      </c>
      <c r="AI436" s="73" t="s">
        <v>179</v>
      </c>
      <c r="AJ436" s="73" t="s">
        <v>176</v>
      </c>
      <c r="AK436" s="73" t="s">
        <v>120</v>
      </c>
      <c r="AL436" s="73" t="s">
        <v>174</v>
      </c>
      <c r="AM436" s="73" t="s">
        <v>119</v>
      </c>
      <c r="AN436" s="73" t="s">
        <v>803</v>
      </c>
      <c r="AO436" s="73" t="s">
        <v>690</v>
      </c>
    </row>
    <row r="437" spans="1:41" x14ac:dyDescent="0.25">
      <c r="A437" t="s">
        <v>1111</v>
      </c>
      <c r="B437" t="s">
        <v>483</v>
      </c>
      <c r="C437" t="s">
        <v>1112</v>
      </c>
      <c r="D437" t="s">
        <v>90</v>
      </c>
      <c r="E437" t="s">
        <v>117</v>
      </c>
      <c r="F437" s="51" t="str">
        <f>IFERROR(VLOOKUP(D437,'Tabelas auxiliares'!$A$3:$B$61,2,FALSE),"")</f>
        <v>SUGEPE-FOLHA - PASEP + AUX. MORADIA</v>
      </c>
      <c r="G437" s="51" t="str">
        <f>IFERROR(VLOOKUP($B437,'Tabelas auxiliares'!$A$65:$C$102,2,FALSE),"")</f>
        <v>Folha de pagamento - Ativos, Previdência, PASEP</v>
      </c>
      <c r="H437" s="51" t="str">
        <f>IFERROR(VLOOKUP($B437,'Tabelas auxiliares'!$A$65:$C$102,3,FALSE),"")</f>
        <v>FOLHA DE PAGAMENTO / CONTRIBUICAO PARA O PSS / SUBSTITUICOES / INSS PATRONAL / PASEP</v>
      </c>
      <c r="I437" t="s">
        <v>1370</v>
      </c>
      <c r="J437" t="s">
        <v>2279</v>
      </c>
      <c r="K437" t="s">
        <v>2284</v>
      </c>
      <c r="L437" t="s">
        <v>2281</v>
      </c>
      <c r="M437" t="s">
        <v>176</v>
      </c>
      <c r="N437" t="s">
        <v>133</v>
      </c>
      <c r="O437" t="s">
        <v>178</v>
      </c>
      <c r="P437" t="s">
        <v>215</v>
      </c>
      <c r="Q437" t="s">
        <v>179</v>
      </c>
      <c r="R437" t="s">
        <v>176</v>
      </c>
      <c r="S437" t="s">
        <v>216</v>
      </c>
      <c r="T437" t="s">
        <v>173</v>
      </c>
      <c r="U437" t="s">
        <v>143</v>
      </c>
      <c r="V437" t="s">
        <v>744</v>
      </c>
      <c r="W437" t="s">
        <v>648</v>
      </c>
      <c r="X437" s="51" t="str">
        <f t="shared" si="12"/>
        <v>3</v>
      </c>
      <c r="Y437" s="51" t="str">
        <f>IF(T437="","",IF(AND(T437&lt;&gt;'Tabelas auxiliares'!$B$236,T437&lt;&gt;'Tabelas auxiliares'!$B$237,T437&lt;&gt;'Tabelas auxiliares'!$C$236,T437&lt;&gt;'Tabelas auxiliares'!$C$237,T437&lt;&gt;'Tabelas auxiliares'!$D$236),"FOLHA DE PESSOAL",IF(X437='Tabelas auxiliares'!$A$237,"CUSTEIO",IF(X437='Tabelas auxiliares'!$A$236,"INVESTIMENTO","ERRO - VERIFICAR"))))</f>
        <v>FOLHA DE PESSOAL</v>
      </c>
      <c r="Z437" s="64">
        <f t="shared" si="13"/>
        <v>70303.75</v>
      </c>
      <c r="AA437" s="44">
        <v>2429.0500000000002</v>
      </c>
      <c r="AC437" s="44">
        <v>67874.7</v>
      </c>
      <c r="AD437" s="73" t="s">
        <v>982</v>
      </c>
      <c r="AE437" s="73" t="s">
        <v>389</v>
      </c>
      <c r="AF437" s="73" t="s">
        <v>177</v>
      </c>
      <c r="AG437" s="73" t="s">
        <v>178</v>
      </c>
      <c r="AH437" s="73" t="s">
        <v>288</v>
      </c>
      <c r="AI437" s="73" t="s">
        <v>179</v>
      </c>
      <c r="AJ437" s="73" t="s">
        <v>176</v>
      </c>
      <c r="AK437" s="73" t="s">
        <v>120</v>
      </c>
      <c r="AL437" s="73" t="s">
        <v>174</v>
      </c>
      <c r="AM437" s="73" t="s">
        <v>119</v>
      </c>
      <c r="AN437" s="73" t="s">
        <v>803</v>
      </c>
      <c r="AO437" s="73" t="s">
        <v>690</v>
      </c>
    </row>
    <row r="438" spans="1:41" x14ac:dyDescent="0.25">
      <c r="A438" t="s">
        <v>1111</v>
      </c>
      <c r="B438" t="s">
        <v>483</v>
      </c>
      <c r="C438" t="s">
        <v>1112</v>
      </c>
      <c r="D438" t="s">
        <v>90</v>
      </c>
      <c r="E438" t="s">
        <v>117</v>
      </c>
      <c r="F438" s="51" t="str">
        <f>IFERROR(VLOOKUP(D438,'Tabelas auxiliares'!$A$3:$B$61,2,FALSE),"")</f>
        <v>SUGEPE-FOLHA - PASEP + AUX. MORADIA</v>
      </c>
      <c r="G438" s="51" t="str">
        <f>IFERROR(VLOOKUP($B438,'Tabelas auxiliares'!$A$65:$C$102,2,FALSE),"")</f>
        <v>Folha de pagamento - Ativos, Previdência, PASEP</v>
      </c>
      <c r="H438" s="51" t="str">
        <f>IFERROR(VLOOKUP($B438,'Tabelas auxiliares'!$A$65:$C$102,3,FALSE),"")</f>
        <v>FOLHA DE PAGAMENTO / CONTRIBUICAO PARA O PSS / SUBSTITUICOES / INSS PATRONAL / PASEP</v>
      </c>
      <c r="I438" t="s">
        <v>1370</v>
      </c>
      <c r="J438" t="s">
        <v>2279</v>
      </c>
      <c r="K438" t="s">
        <v>2284</v>
      </c>
      <c r="L438" t="s">
        <v>2281</v>
      </c>
      <c r="M438" t="s">
        <v>176</v>
      </c>
      <c r="N438" t="s">
        <v>133</v>
      </c>
      <c r="O438" t="s">
        <v>178</v>
      </c>
      <c r="P438" t="s">
        <v>215</v>
      </c>
      <c r="Q438" t="s">
        <v>179</v>
      </c>
      <c r="R438" t="s">
        <v>176</v>
      </c>
      <c r="S438" t="s">
        <v>216</v>
      </c>
      <c r="T438" t="s">
        <v>173</v>
      </c>
      <c r="U438" t="s">
        <v>143</v>
      </c>
      <c r="V438" t="s">
        <v>2285</v>
      </c>
      <c r="W438" t="s">
        <v>2286</v>
      </c>
      <c r="X438" s="51" t="str">
        <f t="shared" si="12"/>
        <v>3</v>
      </c>
      <c r="Y438" s="51" t="str">
        <f>IF(T438="","",IF(AND(T438&lt;&gt;'Tabelas auxiliares'!$B$236,T438&lt;&gt;'Tabelas auxiliares'!$B$237,T438&lt;&gt;'Tabelas auxiliares'!$C$236,T438&lt;&gt;'Tabelas auxiliares'!$C$237,T438&lt;&gt;'Tabelas auxiliares'!$D$236),"FOLHA DE PESSOAL",IF(X438='Tabelas auxiliares'!$A$237,"CUSTEIO",IF(X438='Tabelas auxiliares'!$A$236,"INVESTIMENTO","ERRO - VERIFICAR"))))</f>
        <v>FOLHA DE PESSOAL</v>
      </c>
      <c r="Z438" s="64">
        <f t="shared" si="13"/>
        <v>33937.300000000003</v>
      </c>
      <c r="AC438" s="44">
        <v>33937.300000000003</v>
      </c>
      <c r="AD438" s="73" t="s">
        <v>982</v>
      </c>
      <c r="AE438" s="73" t="s">
        <v>389</v>
      </c>
      <c r="AF438" s="73" t="s">
        <v>177</v>
      </c>
      <c r="AG438" s="73" t="s">
        <v>178</v>
      </c>
      <c r="AH438" s="73" t="s">
        <v>288</v>
      </c>
      <c r="AI438" s="73" t="s">
        <v>179</v>
      </c>
      <c r="AJ438" s="73" t="s">
        <v>176</v>
      </c>
      <c r="AK438" s="73" t="s">
        <v>120</v>
      </c>
      <c r="AL438" s="73" t="s">
        <v>174</v>
      </c>
      <c r="AM438" s="73" t="s">
        <v>119</v>
      </c>
      <c r="AN438" s="73" t="s">
        <v>803</v>
      </c>
      <c r="AO438" s="73" t="s">
        <v>690</v>
      </c>
    </row>
    <row r="439" spans="1:41" x14ac:dyDescent="0.25">
      <c r="A439" t="s">
        <v>1111</v>
      </c>
      <c r="B439" t="s">
        <v>483</v>
      </c>
      <c r="C439" t="s">
        <v>1112</v>
      </c>
      <c r="D439" t="s">
        <v>90</v>
      </c>
      <c r="E439" t="s">
        <v>117</v>
      </c>
      <c r="F439" s="51" t="str">
        <f>IFERROR(VLOOKUP(D439,'Tabelas auxiliares'!$A$3:$B$61,2,FALSE),"")</f>
        <v>SUGEPE-FOLHA - PASEP + AUX. MORADIA</v>
      </c>
      <c r="G439" s="51" t="str">
        <f>IFERROR(VLOOKUP($B439,'Tabelas auxiliares'!$A$65:$C$102,2,FALSE),"")</f>
        <v>Folha de pagamento - Ativos, Previdência, PASEP</v>
      </c>
      <c r="H439" s="51" t="str">
        <f>IFERROR(VLOOKUP($B439,'Tabelas auxiliares'!$A$65:$C$102,3,FALSE),"")</f>
        <v>FOLHA DE PAGAMENTO / CONTRIBUICAO PARA O PSS / SUBSTITUICOES / INSS PATRONAL / PASEP</v>
      </c>
      <c r="I439" t="s">
        <v>1370</v>
      </c>
      <c r="J439" t="s">
        <v>2279</v>
      </c>
      <c r="K439" t="s">
        <v>2287</v>
      </c>
      <c r="L439" t="s">
        <v>2281</v>
      </c>
      <c r="M439" t="s">
        <v>176</v>
      </c>
      <c r="N439" t="s">
        <v>135</v>
      </c>
      <c r="O439" t="s">
        <v>178</v>
      </c>
      <c r="P439" t="s">
        <v>208</v>
      </c>
      <c r="Q439" t="s">
        <v>179</v>
      </c>
      <c r="R439" t="s">
        <v>176</v>
      </c>
      <c r="S439" t="s">
        <v>120</v>
      </c>
      <c r="T439" t="s">
        <v>173</v>
      </c>
      <c r="U439" t="s">
        <v>144</v>
      </c>
      <c r="V439" t="s">
        <v>745</v>
      </c>
      <c r="W439" t="s">
        <v>649</v>
      </c>
      <c r="X439" s="51" t="str">
        <f t="shared" si="12"/>
        <v>3</v>
      </c>
      <c r="Y439" s="51" t="str">
        <f>IF(T439="","",IF(AND(T439&lt;&gt;'Tabelas auxiliares'!$B$236,T439&lt;&gt;'Tabelas auxiliares'!$B$237,T439&lt;&gt;'Tabelas auxiliares'!$C$236,T439&lt;&gt;'Tabelas auxiliares'!$C$237,T439&lt;&gt;'Tabelas auxiliares'!$D$236),"FOLHA DE PESSOAL",IF(X439='Tabelas auxiliares'!$A$237,"CUSTEIO",IF(X439='Tabelas auxiliares'!$A$236,"INVESTIMENTO","ERRO - VERIFICAR"))))</f>
        <v>FOLHA DE PESSOAL</v>
      </c>
      <c r="Z439" s="64">
        <f t="shared" si="13"/>
        <v>762449.06</v>
      </c>
      <c r="AA439" s="44">
        <v>698.78</v>
      </c>
      <c r="AC439" s="44">
        <v>761750.28</v>
      </c>
      <c r="AD439" s="73" t="s">
        <v>263</v>
      </c>
      <c r="AE439" s="73" t="s">
        <v>389</v>
      </c>
      <c r="AF439" s="73" t="s">
        <v>177</v>
      </c>
      <c r="AG439" s="73" t="s">
        <v>178</v>
      </c>
      <c r="AH439" s="73" t="s">
        <v>288</v>
      </c>
      <c r="AI439" s="73" t="s">
        <v>179</v>
      </c>
      <c r="AJ439" s="73" t="s">
        <v>176</v>
      </c>
      <c r="AK439" s="73" t="s">
        <v>120</v>
      </c>
      <c r="AL439" s="73" t="s">
        <v>174</v>
      </c>
      <c r="AM439" s="73" t="s">
        <v>119</v>
      </c>
      <c r="AN439" s="73" t="s">
        <v>803</v>
      </c>
      <c r="AO439" s="73" t="s">
        <v>690</v>
      </c>
    </row>
    <row r="440" spans="1:41" x14ac:dyDescent="0.25">
      <c r="A440" t="s">
        <v>1111</v>
      </c>
      <c r="B440" t="s">
        <v>483</v>
      </c>
      <c r="C440" t="s">
        <v>1112</v>
      </c>
      <c r="D440" t="s">
        <v>90</v>
      </c>
      <c r="E440" t="s">
        <v>117</v>
      </c>
      <c r="F440" s="51" t="str">
        <f>IFERROR(VLOOKUP(D440,'Tabelas auxiliares'!$A$3:$B$61,2,FALSE),"")</f>
        <v>SUGEPE-FOLHA - PASEP + AUX. MORADIA</v>
      </c>
      <c r="G440" s="51" t="str">
        <f>IFERROR(VLOOKUP($B440,'Tabelas auxiliares'!$A$65:$C$102,2,FALSE),"")</f>
        <v>Folha de pagamento - Ativos, Previdência, PASEP</v>
      </c>
      <c r="H440" s="51" t="str">
        <f>IFERROR(VLOOKUP($B440,'Tabelas auxiliares'!$A$65:$C$102,3,FALSE),"")</f>
        <v>FOLHA DE PAGAMENTO / CONTRIBUICAO PARA O PSS / SUBSTITUICOES / INSS PATRONAL / PASEP</v>
      </c>
      <c r="I440" t="s">
        <v>1370</v>
      </c>
      <c r="J440" t="s">
        <v>2279</v>
      </c>
      <c r="K440" t="s">
        <v>2287</v>
      </c>
      <c r="L440" t="s">
        <v>2281</v>
      </c>
      <c r="M440" t="s">
        <v>176</v>
      </c>
      <c r="N440" t="s">
        <v>135</v>
      </c>
      <c r="O440" t="s">
        <v>178</v>
      </c>
      <c r="P440" t="s">
        <v>208</v>
      </c>
      <c r="Q440" t="s">
        <v>179</v>
      </c>
      <c r="R440" t="s">
        <v>176</v>
      </c>
      <c r="S440" t="s">
        <v>120</v>
      </c>
      <c r="T440" t="s">
        <v>173</v>
      </c>
      <c r="U440" t="s">
        <v>144</v>
      </c>
      <c r="V440" t="s">
        <v>746</v>
      </c>
      <c r="W440" t="s">
        <v>922</v>
      </c>
      <c r="X440" s="51" t="str">
        <f t="shared" si="12"/>
        <v>3</v>
      </c>
      <c r="Y440" s="51" t="str">
        <f>IF(T440="","",IF(AND(T440&lt;&gt;'Tabelas auxiliares'!$B$236,T440&lt;&gt;'Tabelas auxiliares'!$B$237,T440&lt;&gt;'Tabelas auxiliares'!$C$236,T440&lt;&gt;'Tabelas auxiliares'!$C$237,T440&lt;&gt;'Tabelas auxiliares'!$D$236),"FOLHA DE PESSOAL",IF(X440='Tabelas auxiliares'!$A$237,"CUSTEIO",IF(X440='Tabelas auxiliares'!$A$236,"INVESTIMENTO","ERRO - VERIFICAR"))))</f>
        <v>FOLHA DE PESSOAL</v>
      </c>
      <c r="Z440" s="64">
        <f t="shared" si="13"/>
        <v>20963.28</v>
      </c>
      <c r="AC440" s="44">
        <v>20963.28</v>
      </c>
      <c r="AD440" s="73" t="s">
        <v>263</v>
      </c>
      <c r="AE440" s="73" t="s">
        <v>264</v>
      </c>
      <c r="AF440" s="73" t="s">
        <v>177</v>
      </c>
      <c r="AG440" s="73" t="s">
        <v>178</v>
      </c>
      <c r="AH440" s="73" t="s">
        <v>288</v>
      </c>
      <c r="AI440" s="73" t="s">
        <v>179</v>
      </c>
      <c r="AJ440" s="73" t="s">
        <v>176</v>
      </c>
      <c r="AK440" s="73" t="s">
        <v>120</v>
      </c>
      <c r="AL440" s="73" t="s">
        <v>174</v>
      </c>
      <c r="AM440" s="73" t="s">
        <v>119</v>
      </c>
      <c r="AN440" s="73" t="s">
        <v>803</v>
      </c>
      <c r="AO440" s="73" t="s">
        <v>690</v>
      </c>
    </row>
    <row r="441" spans="1:41" x14ac:dyDescent="0.25">
      <c r="A441" t="s">
        <v>1111</v>
      </c>
      <c r="B441" t="s">
        <v>483</v>
      </c>
      <c r="C441" t="s">
        <v>1112</v>
      </c>
      <c r="D441" t="s">
        <v>90</v>
      </c>
      <c r="E441" t="s">
        <v>117</v>
      </c>
      <c r="F441" s="51" t="str">
        <f>IFERROR(VLOOKUP(D441,'Tabelas auxiliares'!$A$3:$B$61,2,FALSE),"")</f>
        <v>SUGEPE-FOLHA - PASEP + AUX. MORADIA</v>
      </c>
      <c r="G441" s="51" t="str">
        <f>IFERROR(VLOOKUP($B441,'Tabelas auxiliares'!$A$65:$C$102,2,FALSE),"")</f>
        <v>Folha de pagamento - Ativos, Previdência, PASEP</v>
      </c>
      <c r="H441" s="51" t="str">
        <f>IFERROR(VLOOKUP($B441,'Tabelas auxiliares'!$A$65:$C$102,3,FALSE),"")</f>
        <v>FOLHA DE PAGAMENTO / CONTRIBUICAO PARA O PSS / SUBSTITUICOES / INSS PATRONAL / PASEP</v>
      </c>
      <c r="I441" t="s">
        <v>1370</v>
      </c>
      <c r="J441" t="s">
        <v>2279</v>
      </c>
      <c r="K441" t="s">
        <v>2287</v>
      </c>
      <c r="L441" t="s">
        <v>2281</v>
      </c>
      <c r="M441" t="s">
        <v>176</v>
      </c>
      <c r="N441" t="s">
        <v>135</v>
      </c>
      <c r="O441" t="s">
        <v>178</v>
      </c>
      <c r="P441" t="s">
        <v>208</v>
      </c>
      <c r="Q441" t="s">
        <v>179</v>
      </c>
      <c r="R441" t="s">
        <v>176</v>
      </c>
      <c r="S441" t="s">
        <v>120</v>
      </c>
      <c r="T441" t="s">
        <v>173</v>
      </c>
      <c r="U441" t="s">
        <v>144</v>
      </c>
      <c r="V441" t="s">
        <v>768</v>
      </c>
      <c r="W441" t="s">
        <v>933</v>
      </c>
      <c r="X441" s="51" t="str">
        <f t="shared" si="12"/>
        <v>3</v>
      </c>
      <c r="Y441" s="51" t="str">
        <f>IF(T441="","",IF(AND(T441&lt;&gt;'Tabelas auxiliares'!$B$236,T441&lt;&gt;'Tabelas auxiliares'!$B$237,T441&lt;&gt;'Tabelas auxiliares'!$C$236,T441&lt;&gt;'Tabelas auxiliares'!$C$237,T441&lt;&gt;'Tabelas auxiliares'!$D$236),"FOLHA DE PESSOAL",IF(X441='Tabelas auxiliares'!$A$237,"CUSTEIO",IF(X441='Tabelas auxiliares'!$A$236,"INVESTIMENTO","ERRO - VERIFICAR"))))</f>
        <v>FOLHA DE PESSOAL</v>
      </c>
      <c r="Z441" s="64">
        <f t="shared" si="13"/>
        <v>361824.84</v>
      </c>
      <c r="AC441" s="44">
        <v>361824.84</v>
      </c>
      <c r="AD441" s="73" t="s">
        <v>265</v>
      </c>
      <c r="AE441" s="73" t="s">
        <v>176</v>
      </c>
      <c r="AF441" s="73" t="s">
        <v>177</v>
      </c>
      <c r="AG441" s="73" t="s">
        <v>178</v>
      </c>
      <c r="AH441" s="73" t="s">
        <v>288</v>
      </c>
      <c r="AI441" s="73" t="s">
        <v>179</v>
      </c>
      <c r="AJ441" s="73" t="s">
        <v>176</v>
      </c>
      <c r="AK441" s="73" t="s">
        <v>120</v>
      </c>
      <c r="AL441" s="73" t="s">
        <v>174</v>
      </c>
      <c r="AM441" s="73" t="s">
        <v>119</v>
      </c>
      <c r="AN441" s="73" t="s">
        <v>804</v>
      </c>
      <c r="AO441" s="73" t="s">
        <v>691</v>
      </c>
    </row>
    <row r="442" spans="1:41" x14ac:dyDescent="0.25">
      <c r="A442" t="s">
        <v>1111</v>
      </c>
      <c r="B442" t="s">
        <v>483</v>
      </c>
      <c r="C442" t="s">
        <v>1112</v>
      </c>
      <c r="D442" t="s">
        <v>90</v>
      </c>
      <c r="E442" t="s">
        <v>117</v>
      </c>
      <c r="F442" s="51" t="str">
        <f>IFERROR(VLOOKUP(D442,'Tabelas auxiliares'!$A$3:$B$61,2,FALSE),"")</f>
        <v>SUGEPE-FOLHA - PASEP + AUX. MORADIA</v>
      </c>
      <c r="G442" s="51" t="str">
        <f>IFERROR(VLOOKUP($B442,'Tabelas auxiliares'!$A$65:$C$102,2,FALSE),"")</f>
        <v>Folha de pagamento - Ativos, Previdência, PASEP</v>
      </c>
      <c r="H442" s="51" t="str">
        <f>IFERROR(VLOOKUP($B442,'Tabelas auxiliares'!$A$65:$C$102,3,FALSE),"")</f>
        <v>FOLHA DE PAGAMENTO / CONTRIBUICAO PARA O PSS / SUBSTITUICOES / INSS PATRONAL / PASEP</v>
      </c>
      <c r="I442" t="s">
        <v>1370</v>
      </c>
      <c r="J442" t="s">
        <v>2279</v>
      </c>
      <c r="K442" t="s">
        <v>2287</v>
      </c>
      <c r="L442" t="s">
        <v>2281</v>
      </c>
      <c r="M442" t="s">
        <v>176</v>
      </c>
      <c r="N442" t="s">
        <v>135</v>
      </c>
      <c r="O442" t="s">
        <v>178</v>
      </c>
      <c r="P442" t="s">
        <v>208</v>
      </c>
      <c r="Q442" t="s">
        <v>179</v>
      </c>
      <c r="R442" t="s">
        <v>176</v>
      </c>
      <c r="S442" t="s">
        <v>120</v>
      </c>
      <c r="T442" t="s">
        <v>173</v>
      </c>
      <c r="U442" t="s">
        <v>144</v>
      </c>
      <c r="V442" t="s">
        <v>747</v>
      </c>
      <c r="W442" t="s">
        <v>923</v>
      </c>
      <c r="X442" s="51" t="str">
        <f t="shared" si="12"/>
        <v>3</v>
      </c>
      <c r="Y442" s="51" t="str">
        <f>IF(T442="","",IF(AND(T442&lt;&gt;'Tabelas auxiliares'!$B$236,T442&lt;&gt;'Tabelas auxiliares'!$B$237,T442&lt;&gt;'Tabelas auxiliares'!$C$236,T442&lt;&gt;'Tabelas auxiliares'!$C$237,T442&lt;&gt;'Tabelas auxiliares'!$D$236),"FOLHA DE PESSOAL",IF(X442='Tabelas auxiliares'!$A$237,"CUSTEIO",IF(X442='Tabelas auxiliares'!$A$236,"INVESTIMENTO","ERRO - VERIFICAR"))))</f>
        <v>FOLHA DE PESSOAL</v>
      </c>
      <c r="Z442" s="64">
        <f t="shared" si="13"/>
        <v>9317.01</v>
      </c>
      <c r="AA442" s="44">
        <v>7337.14</v>
      </c>
      <c r="AC442" s="44">
        <v>1979.87</v>
      </c>
      <c r="AD442" s="73" t="s">
        <v>266</v>
      </c>
      <c r="AE442" s="73" t="s">
        <v>176</v>
      </c>
      <c r="AF442" s="73" t="s">
        <v>177</v>
      </c>
      <c r="AG442" s="73" t="s">
        <v>178</v>
      </c>
      <c r="AH442" s="73" t="s">
        <v>288</v>
      </c>
      <c r="AI442" s="73" t="s">
        <v>179</v>
      </c>
      <c r="AJ442" s="73" t="s">
        <v>176</v>
      </c>
      <c r="AK442" s="73" t="s">
        <v>120</v>
      </c>
      <c r="AL442" s="73" t="s">
        <v>174</v>
      </c>
      <c r="AM442" s="73" t="s">
        <v>119</v>
      </c>
      <c r="AN442" s="73" t="s">
        <v>778</v>
      </c>
      <c r="AO442" s="73" t="s">
        <v>943</v>
      </c>
    </row>
    <row r="443" spans="1:41" x14ac:dyDescent="0.25">
      <c r="A443" t="s">
        <v>1111</v>
      </c>
      <c r="B443" t="s">
        <v>483</v>
      </c>
      <c r="C443" t="s">
        <v>1112</v>
      </c>
      <c r="D443" t="s">
        <v>90</v>
      </c>
      <c r="E443" t="s">
        <v>117</v>
      </c>
      <c r="F443" s="51" t="str">
        <f>IFERROR(VLOOKUP(D443,'Tabelas auxiliares'!$A$3:$B$61,2,FALSE),"")</f>
        <v>SUGEPE-FOLHA - PASEP + AUX. MORADIA</v>
      </c>
      <c r="G443" s="51" t="str">
        <f>IFERROR(VLOOKUP($B443,'Tabelas auxiliares'!$A$65:$C$102,2,FALSE),"")</f>
        <v>Folha de pagamento - Ativos, Previdência, PASEP</v>
      </c>
      <c r="H443" s="51" t="str">
        <f>IFERROR(VLOOKUP($B443,'Tabelas auxiliares'!$A$65:$C$102,3,FALSE),"")</f>
        <v>FOLHA DE PAGAMENTO / CONTRIBUICAO PARA O PSS / SUBSTITUICOES / INSS PATRONAL / PASEP</v>
      </c>
      <c r="I443" t="s">
        <v>1370</v>
      </c>
      <c r="J443" t="s">
        <v>2279</v>
      </c>
      <c r="K443" t="s">
        <v>2288</v>
      </c>
      <c r="L443" t="s">
        <v>2281</v>
      </c>
      <c r="M443" t="s">
        <v>176</v>
      </c>
      <c r="N443" t="s">
        <v>135</v>
      </c>
      <c r="O443" t="s">
        <v>178</v>
      </c>
      <c r="P443" t="s">
        <v>208</v>
      </c>
      <c r="Q443" t="s">
        <v>179</v>
      </c>
      <c r="R443" t="s">
        <v>176</v>
      </c>
      <c r="S443" t="s">
        <v>120</v>
      </c>
      <c r="T443" t="s">
        <v>173</v>
      </c>
      <c r="U443" t="s">
        <v>144</v>
      </c>
      <c r="V443" t="s">
        <v>748</v>
      </c>
      <c r="W443" t="s">
        <v>650</v>
      </c>
      <c r="X443" s="51" t="str">
        <f t="shared" si="12"/>
        <v>3</v>
      </c>
      <c r="Y443" s="51" t="str">
        <f>IF(T443="","",IF(AND(T443&lt;&gt;'Tabelas auxiliares'!$B$236,T443&lt;&gt;'Tabelas auxiliares'!$B$237,T443&lt;&gt;'Tabelas auxiliares'!$C$236,T443&lt;&gt;'Tabelas auxiliares'!$C$237,T443&lt;&gt;'Tabelas auxiliares'!$D$236),"FOLHA DE PESSOAL",IF(X443='Tabelas auxiliares'!$A$237,"CUSTEIO",IF(X443='Tabelas auxiliares'!$A$236,"INVESTIMENTO","ERRO - VERIFICAR"))))</f>
        <v>FOLHA DE PESSOAL</v>
      </c>
      <c r="Z443" s="64">
        <f t="shared" si="13"/>
        <v>9109794.5099999998</v>
      </c>
      <c r="AA443" s="44">
        <v>14891.09</v>
      </c>
      <c r="AC443" s="44">
        <v>9094903.4199999999</v>
      </c>
      <c r="AD443" s="73" t="s">
        <v>267</v>
      </c>
      <c r="AE443" s="73" t="s">
        <v>176</v>
      </c>
      <c r="AF443" s="73" t="s">
        <v>177</v>
      </c>
      <c r="AG443" s="73" t="s">
        <v>178</v>
      </c>
      <c r="AH443" s="73" t="s">
        <v>288</v>
      </c>
      <c r="AI443" s="73" t="s">
        <v>179</v>
      </c>
      <c r="AJ443" s="73" t="s">
        <v>176</v>
      </c>
      <c r="AK443" s="73" t="s">
        <v>120</v>
      </c>
      <c r="AL443" s="73" t="s">
        <v>174</v>
      </c>
      <c r="AM443" s="73" t="s">
        <v>119</v>
      </c>
      <c r="AN443" s="73" t="s">
        <v>805</v>
      </c>
      <c r="AO443" s="73" t="s">
        <v>983</v>
      </c>
    </row>
    <row r="444" spans="1:41" x14ac:dyDescent="0.25">
      <c r="A444" t="s">
        <v>1111</v>
      </c>
      <c r="B444" t="s">
        <v>483</v>
      </c>
      <c r="C444" t="s">
        <v>1112</v>
      </c>
      <c r="D444" t="s">
        <v>90</v>
      </c>
      <c r="E444" t="s">
        <v>117</v>
      </c>
      <c r="F444" s="51" t="str">
        <f>IFERROR(VLOOKUP(D444,'Tabelas auxiliares'!$A$3:$B$61,2,FALSE),"")</f>
        <v>SUGEPE-FOLHA - PASEP + AUX. MORADIA</v>
      </c>
      <c r="G444" s="51" t="str">
        <f>IFERROR(VLOOKUP($B444,'Tabelas auxiliares'!$A$65:$C$102,2,FALSE),"")</f>
        <v>Folha de pagamento - Ativos, Previdência, PASEP</v>
      </c>
      <c r="H444" s="51" t="str">
        <f>IFERROR(VLOOKUP($B444,'Tabelas auxiliares'!$A$65:$C$102,3,FALSE),"")</f>
        <v>FOLHA DE PAGAMENTO / CONTRIBUICAO PARA O PSS / SUBSTITUICOES / INSS PATRONAL / PASEP</v>
      </c>
      <c r="I444" t="s">
        <v>1370</v>
      </c>
      <c r="J444" t="s">
        <v>2279</v>
      </c>
      <c r="K444" t="s">
        <v>2288</v>
      </c>
      <c r="L444" t="s">
        <v>2281</v>
      </c>
      <c r="M444" t="s">
        <v>176</v>
      </c>
      <c r="N444" t="s">
        <v>135</v>
      </c>
      <c r="O444" t="s">
        <v>178</v>
      </c>
      <c r="P444" t="s">
        <v>208</v>
      </c>
      <c r="Q444" t="s">
        <v>179</v>
      </c>
      <c r="R444" t="s">
        <v>176</v>
      </c>
      <c r="S444" t="s">
        <v>120</v>
      </c>
      <c r="T444" t="s">
        <v>173</v>
      </c>
      <c r="U444" t="s">
        <v>144</v>
      </c>
      <c r="V444" t="s">
        <v>749</v>
      </c>
      <c r="W444" t="s">
        <v>924</v>
      </c>
      <c r="X444" s="51" t="str">
        <f t="shared" si="12"/>
        <v>3</v>
      </c>
      <c r="Y444" s="51" t="str">
        <f>IF(T444="","",IF(AND(T444&lt;&gt;'Tabelas auxiliares'!$B$236,T444&lt;&gt;'Tabelas auxiliares'!$B$237,T444&lt;&gt;'Tabelas auxiliares'!$C$236,T444&lt;&gt;'Tabelas auxiliares'!$C$237,T444&lt;&gt;'Tabelas auxiliares'!$D$236),"FOLHA DE PESSOAL",IF(X444='Tabelas auxiliares'!$A$237,"CUSTEIO",IF(X444='Tabelas auxiliares'!$A$236,"INVESTIMENTO","ERRO - VERIFICAR"))))</f>
        <v>FOLHA DE PESSOAL</v>
      </c>
      <c r="Z444" s="64">
        <f t="shared" si="13"/>
        <v>2266.2199999999998</v>
      </c>
      <c r="AC444" s="44">
        <v>2266.2199999999998</v>
      </c>
      <c r="AD444" s="73" t="s">
        <v>268</v>
      </c>
      <c r="AE444" s="73" t="s">
        <v>176</v>
      </c>
      <c r="AF444" s="73" t="s">
        <v>177</v>
      </c>
      <c r="AG444" s="73" t="s">
        <v>178</v>
      </c>
      <c r="AH444" s="73" t="s">
        <v>288</v>
      </c>
      <c r="AI444" s="73" t="s">
        <v>179</v>
      </c>
      <c r="AJ444" s="73" t="s">
        <v>176</v>
      </c>
      <c r="AK444" s="73" t="s">
        <v>120</v>
      </c>
      <c r="AL444" s="73" t="s">
        <v>174</v>
      </c>
      <c r="AM444" s="73" t="s">
        <v>119</v>
      </c>
      <c r="AN444" s="73" t="s">
        <v>804</v>
      </c>
      <c r="AO444" s="73" t="s">
        <v>691</v>
      </c>
    </row>
    <row r="445" spans="1:41" x14ac:dyDescent="0.25">
      <c r="A445" t="s">
        <v>1111</v>
      </c>
      <c r="B445" t="s">
        <v>483</v>
      </c>
      <c r="C445" t="s">
        <v>1112</v>
      </c>
      <c r="D445" t="s">
        <v>90</v>
      </c>
      <c r="E445" t="s">
        <v>117</v>
      </c>
      <c r="F445" s="51" t="str">
        <f>IFERROR(VLOOKUP(D445,'Tabelas auxiliares'!$A$3:$B$61,2,FALSE),"")</f>
        <v>SUGEPE-FOLHA - PASEP + AUX. MORADIA</v>
      </c>
      <c r="G445" s="51" t="str">
        <f>IFERROR(VLOOKUP($B445,'Tabelas auxiliares'!$A$65:$C$102,2,FALSE),"")</f>
        <v>Folha de pagamento - Ativos, Previdência, PASEP</v>
      </c>
      <c r="H445" s="51" t="str">
        <f>IFERROR(VLOOKUP($B445,'Tabelas auxiliares'!$A$65:$C$102,3,FALSE),"")</f>
        <v>FOLHA DE PAGAMENTO / CONTRIBUICAO PARA O PSS / SUBSTITUICOES / INSS PATRONAL / PASEP</v>
      </c>
      <c r="I445" t="s">
        <v>1370</v>
      </c>
      <c r="J445" t="s">
        <v>2279</v>
      </c>
      <c r="K445" t="s">
        <v>2288</v>
      </c>
      <c r="L445" t="s">
        <v>2281</v>
      </c>
      <c r="M445" t="s">
        <v>176</v>
      </c>
      <c r="N445" t="s">
        <v>135</v>
      </c>
      <c r="O445" t="s">
        <v>178</v>
      </c>
      <c r="P445" t="s">
        <v>208</v>
      </c>
      <c r="Q445" t="s">
        <v>179</v>
      </c>
      <c r="R445" t="s">
        <v>176</v>
      </c>
      <c r="S445" t="s">
        <v>120</v>
      </c>
      <c r="T445" t="s">
        <v>173</v>
      </c>
      <c r="U445" t="s">
        <v>144</v>
      </c>
      <c r="V445" t="s">
        <v>750</v>
      </c>
      <c r="W445" t="s">
        <v>925</v>
      </c>
      <c r="X445" s="51" t="str">
        <f t="shared" si="12"/>
        <v>3</v>
      </c>
      <c r="Y445" s="51" t="str">
        <f>IF(T445="","",IF(AND(T445&lt;&gt;'Tabelas auxiliares'!$B$236,T445&lt;&gt;'Tabelas auxiliares'!$B$237,T445&lt;&gt;'Tabelas auxiliares'!$C$236,T445&lt;&gt;'Tabelas auxiliares'!$C$237,T445&lt;&gt;'Tabelas auxiliares'!$D$236),"FOLHA DE PESSOAL",IF(X445='Tabelas auxiliares'!$A$237,"CUSTEIO",IF(X445='Tabelas auxiliares'!$A$236,"INVESTIMENTO","ERRO - VERIFICAR"))))</f>
        <v>FOLHA DE PESSOAL</v>
      </c>
      <c r="Z445" s="64">
        <f t="shared" si="13"/>
        <v>582.34</v>
      </c>
      <c r="AC445" s="44">
        <v>582.34</v>
      </c>
      <c r="AD445" s="73" t="s">
        <v>286</v>
      </c>
      <c r="AE445" s="73" t="s">
        <v>176</v>
      </c>
      <c r="AF445" s="73" t="s">
        <v>177</v>
      </c>
      <c r="AG445" s="73" t="s">
        <v>178</v>
      </c>
      <c r="AH445" s="73" t="s">
        <v>288</v>
      </c>
      <c r="AI445" s="73" t="s">
        <v>179</v>
      </c>
      <c r="AJ445" s="73" t="s">
        <v>176</v>
      </c>
      <c r="AK445" s="73" t="s">
        <v>120</v>
      </c>
      <c r="AL445" s="73" t="s">
        <v>174</v>
      </c>
      <c r="AM445" s="73" t="s">
        <v>119</v>
      </c>
      <c r="AN445" s="73" t="s">
        <v>778</v>
      </c>
      <c r="AO445" s="73" t="s">
        <v>943</v>
      </c>
    </row>
    <row r="446" spans="1:41" x14ac:dyDescent="0.25">
      <c r="A446" t="s">
        <v>1111</v>
      </c>
      <c r="B446" t="s">
        <v>483</v>
      </c>
      <c r="C446" t="s">
        <v>1112</v>
      </c>
      <c r="D446" t="s">
        <v>90</v>
      </c>
      <c r="E446" t="s">
        <v>117</v>
      </c>
      <c r="F446" s="51" t="str">
        <f>IFERROR(VLOOKUP(D446,'Tabelas auxiliares'!$A$3:$B$61,2,FALSE),"")</f>
        <v>SUGEPE-FOLHA - PASEP + AUX. MORADIA</v>
      </c>
      <c r="G446" s="51" t="str">
        <f>IFERROR(VLOOKUP($B446,'Tabelas auxiliares'!$A$65:$C$102,2,FALSE),"")</f>
        <v>Folha de pagamento - Ativos, Previdência, PASEP</v>
      </c>
      <c r="H446" s="51" t="str">
        <f>IFERROR(VLOOKUP($B446,'Tabelas auxiliares'!$A$65:$C$102,3,FALSE),"")</f>
        <v>FOLHA DE PAGAMENTO / CONTRIBUICAO PARA O PSS / SUBSTITUICOES / INSS PATRONAL / PASEP</v>
      </c>
      <c r="I446" t="s">
        <v>1370</v>
      </c>
      <c r="J446" t="s">
        <v>2279</v>
      </c>
      <c r="K446" t="s">
        <v>2288</v>
      </c>
      <c r="L446" t="s">
        <v>2281</v>
      </c>
      <c r="M446" t="s">
        <v>176</v>
      </c>
      <c r="N446" t="s">
        <v>135</v>
      </c>
      <c r="O446" t="s">
        <v>178</v>
      </c>
      <c r="P446" t="s">
        <v>208</v>
      </c>
      <c r="Q446" t="s">
        <v>179</v>
      </c>
      <c r="R446" t="s">
        <v>176</v>
      </c>
      <c r="S446" t="s">
        <v>120</v>
      </c>
      <c r="T446" t="s">
        <v>173</v>
      </c>
      <c r="U446" t="s">
        <v>144</v>
      </c>
      <c r="V446" t="s">
        <v>751</v>
      </c>
      <c r="W446" t="s">
        <v>926</v>
      </c>
      <c r="X446" s="51" t="str">
        <f t="shared" si="12"/>
        <v>3</v>
      </c>
      <c r="Y446" s="51" t="str">
        <f>IF(T446="","",IF(AND(T446&lt;&gt;'Tabelas auxiliares'!$B$236,T446&lt;&gt;'Tabelas auxiliares'!$B$237,T446&lt;&gt;'Tabelas auxiliares'!$C$236,T446&lt;&gt;'Tabelas auxiliares'!$C$237,T446&lt;&gt;'Tabelas auxiliares'!$D$236),"FOLHA DE PESSOAL",IF(X446='Tabelas auxiliares'!$A$237,"CUSTEIO",IF(X446='Tabelas auxiliares'!$A$236,"INVESTIMENTO","ERRO - VERIFICAR"))))</f>
        <v>FOLHA DE PESSOAL</v>
      </c>
      <c r="Z446" s="64">
        <f t="shared" si="13"/>
        <v>9483.19</v>
      </c>
      <c r="AC446" s="44">
        <v>9483.19</v>
      </c>
      <c r="AD446" s="73" t="s">
        <v>436</v>
      </c>
      <c r="AE446" s="73" t="s">
        <v>176</v>
      </c>
      <c r="AF446" s="73" t="s">
        <v>177</v>
      </c>
      <c r="AG446" s="73" t="s">
        <v>178</v>
      </c>
      <c r="AH446" s="73" t="s">
        <v>288</v>
      </c>
      <c r="AI446" s="73" t="s">
        <v>179</v>
      </c>
      <c r="AJ446" s="73" t="s">
        <v>176</v>
      </c>
      <c r="AK446" s="73" t="s">
        <v>120</v>
      </c>
      <c r="AL446" s="73" t="s">
        <v>174</v>
      </c>
      <c r="AM446" s="73" t="s">
        <v>119</v>
      </c>
      <c r="AN446" s="73" t="s">
        <v>804</v>
      </c>
      <c r="AO446" s="73" t="s">
        <v>691</v>
      </c>
    </row>
    <row r="447" spans="1:41" x14ac:dyDescent="0.25">
      <c r="A447" t="s">
        <v>1111</v>
      </c>
      <c r="B447" t="s">
        <v>483</v>
      </c>
      <c r="C447" t="s">
        <v>1112</v>
      </c>
      <c r="D447" t="s">
        <v>90</v>
      </c>
      <c r="E447" t="s">
        <v>117</v>
      </c>
      <c r="F447" s="51" t="str">
        <f>IFERROR(VLOOKUP(D447,'Tabelas auxiliares'!$A$3:$B$61,2,FALSE),"")</f>
        <v>SUGEPE-FOLHA - PASEP + AUX. MORADIA</v>
      </c>
      <c r="G447" s="51" t="str">
        <f>IFERROR(VLOOKUP($B447,'Tabelas auxiliares'!$A$65:$C$102,2,FALSE),"")</f>
        <v>Folha de pagamento - Ativos, Previdência, PASEP</v>
      </c>
      <c r="H447" s="51" t="str">
        <f>IFERROR(VLOOKUP($B447,'Tabelas auxiliares'!$A$65:$C$102,3,FALSE),"")</f>
        <v>FOLHA DE PAGAMENTO / CONTRIBUICAO PARA O PSS / SUBSTITUICOES / INSS PATRONAL / PASEP</v>
      </c>
      <c r="I447" t="s">
        <v>1370</v>
      </c>
      <c r="J447" t="s">
        <v>2279</v>
      </c>
      <c r="K447" t="s">
        <v>2288</v>
      </c>
      <c r="L447" t="s">
        <v>2281</v>
      </c>
      <c r="M447" t="s">
        <v>176</v>
      </c>
      <c r="N447" t="s">
        <v>135</v>
      </c>
      <c r="O447" t="s">
        <v>178</v>
      </c>
      <c r="P447" t="s">
        <v>208</v>
      </c>
      <c r="Q447" t="s">
        <v>179</v>
      </c>
      <c r="R447" t="s">
        <v>176</v>
      </c>
      <c r="S447" t="s">
        <v>120</v>
      </c>
      <c r="T447" t="s">
        <v>173</v>
      </c>
      <c r="U447" t="s">
        <v>144</v>
      </c>
      <c r="V447" t="s">
        <v>752</v>
      </c>
      <c r="W447" t="s">
        <v>651</v>
      </c>
      <c r="X447" s="51" t="str">
        <f t="shared" si="12"/>
        <v>3</v>
      </c>
      <c r="Y447" s="51" t="str">
        <f>IF(T447="","",IF(AND(T447&lt;&gt;'Tabelas auxiliares'!$B$236,T447&lt;&gt;'Tabelas auxiliares'!$B$237,T447&lt;&gt;'Tabelas auxiliares'!$C$236,T447&lt;&gt;'Tabelas auxiliares'!$C$237,T447&lt;&gt;'Tabelas auxiliares'!$D$236),"FOLHA DE PESSOAL",IF(X447='Tabelas auxiliares'!$A$237,"CUSTEIO",IF(X447='Tabelas auxiliares'!$A$236,"INVESTIMENTO","ERRO - VERIFICAR"))))</f>
        <v>FOLHA DE PESSOAL</v>
      </c>
      <c r="Z447" s="64">
        <f t="shared" si="13"/>
        <v>41946.91</v>
      </c>
      <c r="AC447" s="44">
        <v>41946.91</v>
      </c>
      <c r="AD447" s="73" t="s">
        <v>984</v>
      </c>
      <c r="AE447" s="73" t="s">
        <v>176</v>
      </c>
      <c r="AF447" s="73" t="s">
        <v>177</v>
      </c>
      <c r="AG447" s="73" t="s">
        <v>178</v>
      </c>
      <c r="AH447" s="73" t="s">
        <v>288</v>
      </c>
      <c r="AI447" s="73" t="s">
        <v>179</v>
      </c>
      <c r="AJ447" s="73" t="s">
        <v>176</v>
      </c>
      <c r="AK447" s="73" t="s">
        <v>120</v>
      </c>
      <c r="AL447" s="73" t="s">
        <v>174</v>
      </c>
      <c r="AM447" s="73" t="s">
        <v>119</v>
      </c>
      <c r="AN447" s="73" t="s">
        <v>804</v>
      </c>
      <c r="AO447" s="73" t="s">
        <v>691</v>
      </c>
    </row>
    <row r="448" spans="1:41" x14ac:dyDescent="0.25">
      <c r="A448" t="s">
        <v>1111</v>
      </c>
      <c r="B448" t="s">
        <v>483</v>
      </c>
      <c r="C448" t="s">
        <v>1112</v>
      </c>
      <c r="D448" t="s">
        <v>90</v>
      </c>
      <c r="E448" t="s">
        <v>117</v>
      </c>
      <c r="F448" s="51" t="str">
        <f>IFERROR(VLOOKUP(D448,'Tabelas auxiliares'!$A$3:$B$61,2,FALSE),"")</f>
        <v>SUGEPE-FOLHA - PASEP + AUX. MORADIA</v>
      </c>
      <c r="G448" s="51" t="str">
        <f>IFERROR(VLOOKUP($B448,'Tabelas auxiliares'!$A$65:$C$102,2,FALSE),"")</f>
        <v>Folha de pagamento - Ativos, Previdência, PASEP</v>
      </c>
      <c r="H448" s="51" t="str">
        <f>IFERROR(VLOOKUP($B448,'Tabelas auxiliares'!$A$65:$C$102,3,FALSE),"")</f>
        <v>FOLHA DE PAGAMENTO / CONTRIBUICAO PARA O PSS / SUBSTITUICOES / INSS PATRONAL / PASEP</v>
      </c>
      <c r="I448" t="s">
        <v>1370</v>
      </c>
      <c r="J448" t="s">
        <v>2279</v>
      </c>
      <c r="K448" t="s">
        <v>2288</v>
      </c>
      <c r="L448" t="s">
        <v>2281</v>
      </c>
      <c r="M448" t="s">
        <v>176</v>
      </c>
      <c r="N448" t="s">
        <v>135</v>
      </c>
      <c r="O448" t="s">
        <v>178</v>
      </c>
      <c r="P448" t="s">
        <v>208</v>
      </c>
      <c r="Q448" t="s">
        <v>179</v>
      </c>
      <c r="R448" t="s">
        <v>176</v>
      </c>
      <c r="S448" t="s">
        <v>120</v>
      </c>
      <c r="T448" t="s">
        <v>173</v>
      </c>
      <c r="U448" t="s">
        <v>144</v>
      </c>
      <c r="V448" t="s">
        <v>753</v>
      </c>
      <c r="W448" t="s">
        <v>652</v>
      </c>
      <c r="X448" s="51" t="str">
        <f t="shared" si="12"/>
        <v>3</v>
      </c>
      <c r="Y448" s="51" t="str">
        <f>IF(T448="","",IF(AND(T448&lt;&gt;'Tabelas auxiliares'!$B$236,T448&lt;&gt;'Tabelas auxiliares'!$B$237,T448&lt;&gt;'Tabelas auxiliares'!$C$236,T448&lt;&gt;'Tabelas auxiliares'!$C$237,T448&lt;&gt;'Tabelas auxiliares'!$D$236),"FOLHA DE PESSOAL",IF(X448='Tabelas auxiliares'!$A$237,"CUSTEIO",IF(X448='Tabelas auxiliares'!$A$236,"INVESTIMENTO","ERRO - VERIFICAR"))))</f>
        <v>FOLHA DE PESSOAL</v>
      </c>
      <c r="Z448" s="64">
        <f t="shared" si="13"/>
        <v>9299.58</v>
      </c>
      <c r="AA448" s="44">
        <v>1944.19</v>
      </c>
      <c r="AC448" s="44">
        <v>7355.39</v>
      </c>
      <c r="AD448" s="73" t="s">
        <v>269</v>
      </c>
      <c r="AE448" s="73" t="s">
        <v>176</v>
      </c>
      <c r="AF448" s="73" t="s">
        <v>177</v>
      </c>
      <c r="AG448" s="73" t="s">
        <v>178</v>
      </c>
      <c r="AH448" s="73" t="s">
        <v>288</v>
      </c>
      <c r="AI448" s="73" t="s">
        <v>179</v>
      </c>
      <c r="AJ448" s="73" t="s">
        <v>176</v>
      </c>
      <c r="AK448" s="73" t="s">
        <v>120</v>
      </c>
      <c r="AL448" s="73" t="s">
        <v>174</v>
      </c>
      <c r="AM448" s="73" t="s">
        <v>119</v>
      </c>
      <c r="AN448" s="73" t="s">
        <v>804</v>
      </c>
      <c r="AO448" s="73" t="s">
        <v>691</v>
      </c>
    </row>
    <row r="449" spans="1:41" x14ac:dyDescent="0.25">
      <c r="A449" t="s">
        <v>1111</v>
      </c>
      <c r="B449" t="s">
        <v>483</v>
      </c>
      <c r="C449" t="s">
        <v>1112</v>
      </c>
      <c r="D449" t="s">
        <v>90</v>
      </c>
      <c r="E449" t="s">
        <v>117</v>
      </c>
      <c r="F449" s="51" t="str">
        <f>IFERROR(VLOOKUP(D449,'Tabelas auxiliares'!$A$3:$B$61,2,FALSE),"")</f>
        <v>SUGEPE-FOLHA - PASEP + AUX. MORADIA</v>
      </c>
      <c r="G449" s="51" t="str">
        <f>IFERROR(VLOOKUP($B449,'Tabelas auxiliares'!$A$65:$C$102,2,FALSE),"")</f>
        <v>Folha de pagamento - Ativos, Previdência, PASEP</v>
      </c>
      <c r="H449" s="51" t="str">
        <f>IFERROR(VLOOKUP($B449,'Tabelas auxiliares'!$A$65:$C$102,3,FALSE),"")</f>
        <v>FOLHA DE PAGAMENTO / CONTRIBUICAO PARA O PSS / SUBSTITUICOES / INSS PATRONAL / PASEP</v>
      </c>
      <c r="I449" t="s">
        <v>1370</v>
      </c>
      <c r="J449" t="s">
        <v>2279</v>
      </c>
      <c r="K449" t="s">
        <v>2288</v>
      </c>
      <c r="L449" t="s">
        <v>2281</v>
      </c>
      <c r="M449" t="s">
        <v>176</v>
      </c>
      <c r="N449" t="s">
        <v>135</v>
      </c>
      <c r="O449" t="s">
        <v>178</v>
      </c>
      <c r="P449" t="s">
        <v>208</v>
      </c>
      <c r="Q449" t="s">
        <v>179</v>
      </c>
      <c r="R449" t="s">
        <v>176</v>
      </c>
      <c r="S449" t="s">
        <v>120</v>
      </c>
      <c r="T449" t="s">
        <v>173</v>
      </c>
      <c r="U449" t="s">
        <v>144</v>
      </c>
      <c r="V449" t="s">
        <v>754</v>
      </c>
      <c r="W449" t="s">
        <v>653</v>
      </c>
      <c r="X449" s="51" t="str">
        <f t="shared" si="12"/>
        <v>3</v>
      </c>
      <c r="Y449" s="51" t="str">
        <f>IF(T449="","",IF(AND(T449&lt;&gt;'Tabelas auxiliares'!$B$236,T449&lt;&gt;'Tabelas auxiliares'!$B$237,T449&lt;&gt;'Tabelas auxiliares'!$C$236,T449&lt;&gt;'Tabelas auxiliares'!$C$237,T449&lt;&gt;'Tabelas auxiliares'!$D$236),"FOLHA DE PESSOAL",IF(X449='Tabelas auxiliares'!$A$237,"CUSTEIO",IF(X449='Tabelas auxiliares'!$A$236,"INVESTIMENTO","ERRO - VERIFICAR"))))</f>
        <v>FOLHA DE PESSOAL</v>
      </c>
      <c r="Z449" s="64">
        <f t="shared" si="13"/>
        <v>7795505.3100000005</v>
      </c>
      <c r="AA449" s="44">
        <v>1031.1600000000001</v>
      </c>
      <c r="AC449" s="44">
        <v>7794474.1500000004</v>
      </c>
      <c r="AD449" s="73" t="s">
        <v>437</v>
      </c>
      <c r="AE449" s="73" t="s">
        <v>176</v>
      </c>
      <c r="AF449" s="73" t="s">
        <v>177</v>
      </c>
      <c r="AG449" s="73" t="s">
        <v>178</v>
      </c>
      <c r="AH449" s="73" t="s">
        <v>288</v>
      </c>
      <c r="AI449" s="73" t="s">
        <v>179</v>
      </c>
      <c r="AJ449" s="73" t="s">
        <v>176</v>
      </c>
      <c r="AK449" s="73" t="s">
        <v>120</v>
      </c>
      <c r="AL449" s="73" t="s">
        <v>174</v>
      </c>
      <c r="AM449" s="73" t="s">
        <v>119</v>
      </c>
      <c r="AN449" s="73" t="s">
        <v>778</v>
      </c>
      <c r="AO449" s="73" t="s">
        <v>943</v>
      </c>
    </row>
    <row r="450" spans="1:41" x14ac:dyDescent="0.25">
      <c r="A450" t="s">
        <v>1111</v>
      </c>
      <c r="B450" t="s">
        <v>483</v>
      </c>
      <c r="C450" t="s">
        <v>1112</v>
      </c>
      <c r="D450" t="s">
        <v>90</v>
      </c>
      <c r="E450" t="s">
        <v>117</v>
      </c>
      <c r="F450" s="51" t="str">
        <f>IFERROR(VLOOKUP(D450,'Tabelas auxiliares'!$A$3:$B$61,2,FALSE),"")</f>
        <v>SUGEPE-FOLHA - PASEP + AUX. MORADIA</v>
      </c>
      <c r="G450" s="51" t="str">
        <f>IFERROR(VLOOKUP($B450,'Tabelas auxiliares'!$A$65:$C$102,2,FALSE),"")</f>
        <v>Folha de pagamento - Ativos, Previdência, PASEP</v>
      </c>
      <c r="H450" s="51" t="str">
        <f>IFERROR(VLOOKUP($B450,'Tabelas auxiliares'!$A$65:$C$102,3,FALSE),"")</f>
        <v>FOLHA DE PAGAMENTO / CONTRIBUICAO PARA O PSS / SUBSTITUICOES / INSS PATRONAL / PASEP</v>
      </c>
      <c r="I450" t="s">
        <v>1370</v>
      </c>
      <c r="J450" t="s">
        <v>2279</v>
      </c>
      <c r="K450" t="s">
        <v>2288</v>
      </c>
      <c r="L450" t="s">
        <v>2281</v>
      </c>
      <c r="M450" t="s">
        <v>176</v>
      </c>
      <c r="N450" t="s">
        <v>135</v>
      </c>
      <c r="O450" t="s">
        <v>178</v>
      </c>
      <c r="P450" t="s">
        <v>208</v>
      </c>
      <c r="Q450" t="s">
        <v>179</v>
      </c>
      <c r="R450" t="s">
        <v>176</v>
      </c>
      <c r="S450" t="s">
        <v>120</v>
      </c>
      <c r="T450" t="s">
        <v>173</v>
      </c>
      <c r="U450" t="s">
        <v>144</v>
      </c>
      <c r="V450" t="s">
        <v>755</v>
      </c>
      <c r="W450" t="s">
        <v>654</v>
      </c>
      <c r="X450" s="51" t="str">
        <f t="shared" si="12"/>
        <v>3</v>
      </c>
      <c r="Y450" s="51" t="str">
        <f>IF(T450="","",IF(AND(T450&lt;&gt;'Tabelas auxiliares'!$B$236,T450&lt;&gt;'Tabelas auxiliares'!$B$237,T450&lt;&gt;'Tabelas auxiliares'!$C$236,T450&lt;&gt;'Tabelas auxiliares'!$C$237,T450&lt;&gt;'Tabelas auxiliares'!$D$236),"FOLHA DE PESSOAL",IF(X450='Tabelas auxiliares'!$A$237,"CUSTEIO",IF(X450='Tabelas auxiliares'!$A$236,"INVESTIMENTO","ERRO - VERIFICAR"))))</f>
        <v>FOLHA DE PESSOAL</v>
      </c>
      <c r="Z450" s="64">
        <f t="shared" si="13"/>
        <v>116897.89</v>
      </c>
      <c r="AC450" s="44">
        <v>116897.89</v>
      </c>
      <c r="AD450" s="73" t="s">
        <v>438</v>
      </c>
      <c r="AE450" s="73" t="s">
        <v>176</v>
      </c>
      <c r="AF450" s="73" t="s">
        <v>177</v>
      </c>
      <c r="AG450" s="73" t="s">
        <v>178</v>
      </c>
      <c r="AH450" s="73" t="s">
        <v>288</v>
      </c>
      <c r="AI450" s="73" t="s">
        <v>179</v>
      </c>
      <c r="AJ450" s="73" t="s">
        <v>176</v>
      </c>
      <c r="AK450" s="73" t="s">
        <v>120</v>
      </c>
      <c r="AL450" s="73" t="s">
        <v>174</v>
      </c>
      <c r="AM450" s="73" t="s">
        <v>119</v>
      </c>
      <c r="AN450" s="73" t="s">
        <v>805</v>
      </c>
      <c r="AO450" s="73" t="s">
        <v>983</v>
      </c>
    </row>
    <row r="451" spans="1:41" x14ac:dyDescent="0.25">
      <c r="A451" t="s">
        <v>1111</v>
      </c>
      <c r="B451" t="s">
        <v>483</v>
      </c>
      <c r="C451" t="s">
        <v>1112</v>
      </c>
      <c r="D451" t="s">
        <v>90</v>
      </c>
      <c r="E451" t="s">
        <v>117</v>
      </c>
      <c r="F451" s="51" t="str">
        <f>IFERROR(VLOOKUP(D451,'Tabelas auxiliares'!$A$3:$B$61,2,FALSE),"")</f>
        <v>SUGEPE-FOLHA - PASEP + AUX. MORADIA</v>
      </c>
      <c r="G451" s="51" t="str">
        <f>IFERROR(VLOOKUP($B451,'Tabelas auxiliares'!$A$65:$C$102,2,FALSE),"")</f>
        <v>Folha de pagamento - Ativos, Previdência, PASEP</v>
      </c>
      <c r="H451" s="51" t="str">
        <f>IFERROR(VLOOKUP($B451,'Tabelas auxiliares'!$A$65:$C$102,3,FALSE),"")</f>
        <v>FOLHA DE PAGAMENTO / CONTRIBUICAO PARA O PSS / SUBSTITUICOES / INSS PATRONAL / PASEP</v>
      </c>
      <c r="I451" t="s">
        <v>1370</v>
      </c>
      <c r="J451" t="s">
        <v>2279</v>
      </c>
      <c r="K451" t="s">
        <v>2288</v>
      </c>
      <c r="L451" t="s">
        <v>2281</v>
      </c>
      <c r="M451" t="s">
        <v>176</v>
      </c>
      <c r="N451" t="s">
        <v>135</v>
      </c>
      <c r="O451" t="s">
        <v>178</v>
      </c>
      <c r="P451" t="s">
        <v>208</v>
      </c>
      <c r="Q451" t="s">
        <v>179</v>
      </c>
      <c r="R451" t="s">
        <v>176</v>
      </c>
      <c r="S451" t="s">
        <v>120</v>
      </c>
      <c r="T451" t="s">
        <v>173</v>
      </c>
      <c r="U451" t="s">
        <v>144</v>
      </c>
      <c r="V451" t="s">
        <v>756</v>
      </c>
      <c r="W451" t="s">
        <v>927</v>
      </c>
      <c r="X451" s="51" t="str">
        <f t="shared" si="12"/>
        <v>3</v>
      </c>
      <c r="Y451" s="51" t="str">
        <f>IF(T451="","",IF(AND(T451&lt;&gt;'Tabelas auxiliares'!$B$236,T451&lt;&gt;'Tabelas auxiliares'!$B$237,T451&lt;&gt;'Tabelas auxiliares'!$C$236,T451&lt;&gt;'Tabelas auxiliares'!$C$237,T451&lt;&gt;'Tabelas auxiliares'!$D$236),"FOLHA DE PESSOAL",IF(X451='Tabelas auxiliares'!$A$237,"CUSTEIO",IF(X451='Tabelas auxiliares'!$A$236,"INVESTIMENTO","ERRO - VERIFICAR"))))</f>
        <v>FOLHA DE PESSOAL</v>
      </c>
      <c r="Z451" s="64">
        <f t="shared" si="13"/>
        <v>218511.96</v>
      </c>
      <c r="AC451" s="44">
        <v>218511.96</v>
      </c>
      <c r="AD451" s="73" t="s">
        <v>270</v>
      </c>
      <c r="AE451" s="73" t="s">
        <v>176</v>
      </c>
      <c r="AF451" s="73" t="s">
        <v>177</v>
      </c>
      <c r="AG451" s="73" t="s">
        <v>178</v>
      </c>
      <c r="AH451" s="73" t="s">
        <v>288</v>
      </c>
      <c r="AI451" s="73" t="s">
        <v>179</v>
      </c>
      <c r="AJ451" s="73" t="s">
        <v>176</v>
      </c>
      <c r="AK451" s="73" t="s">
        <v>120</v>
      </c>
      <c r="AL451" s="73" t="s">
        <v>174</v>
      </c>
      <c r="AM451" s="73" t="s">
        <v>119</v>
      </c>
      <c r="AN451" s="73" t="s">
        <v>804</v>
      </c>
      <c r="AO451" s="73" t="s">
        <v>691</v>
      </c>
    </row>
    <row r="452" spans="1:41" x14ac:dyDescent="0.25">
      <c r="A452" t="s">
        <v>1111</v>
      </c>
      <c r="B452" t="s">
        <v>483</v>
      </c>
      <c r="C452" t="s">
        <v>1112</v>
      </c>
      <c r="D452" t="s">
        <v>90</v>
      </c>
      <c r="E452" t="s">
        <v>117</v>
      </c>
      <c r="F452" s="51" t="str">
        <f>IFERROR(VLOOKUP(D452,'Tabelas auxiliares'!$A$3:$B$61,2,FALSE),"")</f>
        <v>SUGEPE-FOLHA - PASEP + AUX. MORADIA</v>
      </c>
      <c r="G452" s="51" t="str">
        <f>IFERROR(VLOOKUP($B452,'Tabelas auxiliares'!$A$65:$C$102,2,FALSE),"")</f>
        <v>Folha de pagamento - Ativos, Previdência, PASEP</v>
      </c>
      <c r="H452" s="51" t="str">
        <f>IFERROR(VLOOKUP($B452,'Tabelas auxiliares'!$A$65:$C$102,3,FALSE),"")</f>
        <v>FOLHA DE PAGAMENTO / CONTRIBUICAO PARA O PSS / SUBSTITUICOES / INSS PATRONAL / PASEP</v>
      </c>
      <c r="I452" t="s">
        <v>1370</v>
      </c>
      <c r="J452" t="s">
        <v>2279</v>
      </c>
      <c r="K452" t="s">
        <v>2288</v>
      </c>
      <c r="L452" t="s">
        <v>2281</v>
      </c>
      <c r="M452" t="s">
        <v>176</v>
      </c>
      <c r="N452" t="s">
        <v>135</v>
      </c>
      <c r="O452" t="s">
        <v>178</v>
      </c>
      <c r="P452" t="s">
        <v>208</v>
      </c>
      <c r="Q452" t="s">
        <v>179</v>
      </c>
      <c r="R452" t="s">
        <v>176</v>
      </c>
      <c r="S452" t="s">
        <v>120</v>
      </c>
      <c r="T452" t="s">
        <v>173</v>
      </c>
      <c r="U452" t="s">
        <v>144</v>
      </c>
      <c r="V452" t="s">
        <v>757</v>
      </c>
      <c r="W452" t="s">
        <v>655</v>
      </c>
      <c r="X452" s="51" t="str">
        <f t="shared" ref="X452:X515" si="14">LEFT(V452,1)</f>
        <v>3</v>
      </c>
      <c r="Y452" s="51" t="str">
        <f>IF(T452="","",IF(AND(T452&lt;&gt;'Tabelas auxiliares'!$B$236,T452&lt;&gt;'Tabelas auxiliares'!$B$237,T452&lt;&gt;'Tabelas auxiliares'!$C$236,T452&lt;&gt;'Tabelas auxiliares'!$C$237,T452&lt;&gt;'Tabelas auxiliares'!$D$236),"FOLHA DE PESSOAL",IF(X452='Tabelas auxiliares'!$A$237,"CUSTEIO",IF(X452='Tabelas auxiliares'!$A$236,"INVESTIMENTO","ERRO - VERIFICAR"))))</f>
        <v>FOLHA DE PESSOAL</v>
      </c>
      <c r="Z452" s="64">
        <f t="shared" si="13"/>
        <v>4675.59</v>
      </c>
      <c r="AC452" s="44">
        <v>4675.59</v>
      </c>
      <c r="AD452" s="73" t="s">
        <v>271</v>
      </c>
      <c r="AE452" s="73" t="s">
        <v>176</v>
      </c>
      <c r="AF452" s="73" t="s">
        <v>177</v>
      </c>
      <c r="AG452" s="73" t="s">
        <v>178</v>
      </c>
      <c r="AH452" s="73" t="s">
        <v>288</v>
      </c>
      <c r="AI452" s="73" t="s">
        <v>179</v>
      </c>
      <c r="AJ452" s="73" t="s">
        <v>176</v>
      </c>
      <c r="AK452" s="73" t="s">
        <v>120</v>
      </c>
      <c r="AL452" s="73" t="s">
        <v>174</v>
      </c>
      <c r="AM452" s="73" t="s">
        <v>119</v>
      </c>
      <c r="AN452" s="73" t="s">
        <v>805</v>
      </c>
      <c r="AO452" s="73" t="s">
        <v>983</v>
      </c>
    </row>
    <row r="453" spans="1:41" x14ac:dyDescent="0.25">
      <c r="A453" t="s">
        <v>1111</v>
      </c>
      <c r="B453" t="s">
        <v>483</v>
      </c>
      <c r="C453" t="s">
        <v>1112</v>
      </c>
      <c r="D453" t="s">
        <v>90</v>
      </c>
      <c r="E453" t="s">
        <v>117</v>
      </c>
      <c r="F453" s="51" t="str">
        <f>IFERROR(VLOOKUP(D453,'Tabelas auxiliares'!$A$3:$B$61,2,FALSE),"")</f>
        <v>SUGEPE-FOLHA - PASEP + AUX. MORADIA</v>
      </c>
      <c r="G453" s="51" t="str">
        <f>IFERROR(VLOOKUP($B453,'Tabelas auxiliares'!$A$65:$C$102,2,FALSE),"")</f>
        <v>Folha de pagamento - Ativos, Previdência, PASEP</v>
      </c>
      <c r="H453" s="51" t="str">
        <f>IFERROR(VLOOKUP($B453,'Tabelas auxiliares'!$A$65:$C$102,3,FALSE),"")</f>
        <v>FOLHA DE PAGAMENTO / CONTRIBUICAO PARA O PSS / SUBSTITUICOES / INSS PATRONAL / PASEP</v>
      </c>
      <c r="I453" t="s">
        <v>1370</v>
      </c>
      <c r="J453" t="s">
        <v>2279</v>
      </c>
      <c r="K453" t="s">
        <v>2288</v>
      </c>
      <c r="L453" t="s">
        <v>2281</v>
      </c>
      <c r="M453" t="s">
        <v>176</v>
      </c>
      <c r="N453" t="s">
        <v>135</v>
      </c>
      <c r="O453" t="s">
        <v>178</v>
      </c>
      <c r="P453" t="s">
        <v>208</v>
      </c>
      <c r="Q453" t="s">
        <v>179</v>
      </c>
      <c r="R453" t="s">
        <v>176</v>
      </c>
      <c r="S453" t="s">
        <v>120</v>
      </c>
      <c r="T453" t="s">
        <v>173</v>
      </c>
      <c r="U453" t="s">
        <v>144</v>
      </c>
      <c r="V453" t="s">
        <v>758</v>
      </c>
      <c r="W453" t="s">
        <v>656</v>
      </c>
      <c r="X453" s="51" t="str">
        <f t="shared" si="14"/>
        <v>3</v>
      </c>
      <c r="Y453" s="51" t="str">
        <f>IF(T453="","",IF(AND(T453&lt;&gt;'Tabelas auxiliares'!$B$236,T453&lt;&gt;'Tabelas auxiliares'!$B$237,T453&lt;&gt;'Tabelas auxiliares'!$C$236,T453&lt;&gt;'Tabelas auxiliares'!$C$237,T453&lt;&gt;'Tabelas auxiliares'!$D$236),"FOLHA DE PESSOAL",IF(X453='Tabelas auxiliares'!$A$237,"CUSTEIO",IF(X453='Tabelas auxiliares'!$A$236,"INVESTIMENTO","ERRO - VERIFICAR"))))</f>
        <v>FOLHA DE PESSOAL</v>
      </c>
      <c r="Z453" s="64">
        <f t="shared" ref="Z453:Z516" si="15">IF(AA453+AB453+AC453&lt;&gt;0,AA453+AB453+AC453,"")</f>
        <v>39499.94</v>
      </c>
      <c r="AA453" s="44">
        <v>1500.43</v>
      </c>
      <c r="AC453" s="44">
        <v>37999.51</v>
      </c>
      <c r="AD453" s="73" t="s">
        <v>272</v>
      </c>
      <c r="AE453" s="73" t="s">
        <v>176</v>
      </c>
      <c r="AF453" s="73" t="s">
        <v>177</v>
      </c>
      <c r="AG453" s="73" t="s">
        <v>178</v>
      </c>
      <c r="AH453" s="73" t="s">
        <v>288</v>
      </c>
      <c r="AI453" s="73" t="s">
        <v>179</v>
      </c>
      <c r="AJ453" s="73" t="s">
        <v>176</v>
      </c>
      <c r="AK453" s="73" t="s">
        <v>120</v>
      </c>
      <c r="AL453" s="73" t="s">
        <v>174</v>
      </c>
      <c r="AM453" s="73" t="s">
        <v>119</v>
      </c>
      <c r="AN453" s="73" t="s">
        <v>804</v>
      </c>
      <c r="AO453" s="73" t="s">
        <v>691</v>
      </c>
    </row>
    <row r="454" spans="1:41" x14ac:dyDescent="0.25">
      <c r="A454" t="s">
        <v>1111</v>
      </c>
      <c r="B454" t="s">
        <v>483</v>
      </c>
      <c r="C454" t="s">
        <v>1112</v>
      </c>
      <c r="D454" t="s">
        <v>90</v>
      </c>
      <c r="E454" t="s">
        <v>117</v>
      </c>
      <c r="F454" s="51" t="str">
        <f>IFERROR(VLOOKUP(D454,'Tabelas auxiliares'!$A$3:$B$61,2,FALSE),"")</f>
        <v>SUGEPE-FOLHA - PASEP + AUX. MORADIA</v>
      </c>
      <c r="G454" s="51" t="str">
        <f>IFERROR(VLOOKUP($B454,'Tabelas auxiliares'!$A$65:$C$102,2,FALSE),"")</f>
        <v>Folha de pagamento - Ativos, Previdência, PASEP</v>
      </c>
      <c r="H454" s="51" t="str">
        <f>IFERROR(VLOOKUP($B454,'Tabelas auxiliares'!$A$65:$C$102,3,FALSE),"")</f>
        <v>FOLHA DE PAGAMENTO / CONTRIBUICAO PARA O PSS / SUBSTITUICOES / INSS PATRONAL / PASEP</v>
      </c>
      <c r="I454" t="s">
        <v>1370</v>
      </c>
      <c r="J454" t="s">
        <v>2279</v>
      </c>
      <c r="K454" t="s">
        <v>2288</v>
      </c>
      <c r="L454" t="s">
        <v>2281</v>
      </c>
      <c r="M454" t="s">
        <v>176</v>
      </c>
      <c r="N454" t="s">
        <v>135</v>
      </c>
      <c r="O454" t="s">
        <v>178</v>
      </c>
      <c r="P454" t="s">
        <v>208</v>
      </c>
      <c r="Q454" t="s">
        <v>179</v>
      </c>
      <c r="R454" t="s">
        <v>176</v>
      </c>
      <c r="S454" t="s">
        <v>120</v>
      </c>
      <c r="T454" t="s">
        <v>173</v>
      </c>
      <c r="U454" t="s">
        <v>144</v>
      </c>
      <c r="V454" t="s">
        <v>759</v>
      </c>
      <c r="W454" t="s">
        <v>657</v>
      </c>
      <c r="X454" s="51" t="str">
        <f t="shared" si="14"/>
        <v>3</v>
      </c>
      <c r="Y454" s="51" t="str">
        <f>IF(T454="","",IF(AND(T454&lt;&gt;'Tabelas auxiliares'!$B$236,T454&lt;&gt;'Tabelas auxiliares'!$B$237,T454&lt;&gt;'Tabelas auxiliares'!$C$236,T454&lt;&gt;'Tabelas auxiliares'!$C$237,T454&lt;&gt;'Tabelas auxiliares'!$D$236),"FOLHA DE PESSOAL",IF(X454='Tabelas auxiliares'!$A$237,"CUSTEIO",IF(X454='Tabelas auxiliares'!$A$236,"INVESTIMENTO","ERRO - VERIFICAR"))))</f>
        <v>FOLHA DE PESSOAL</v>
      </c>
      <c r="Z454" s="64">
        <f t="shared" si="15"/>
        <v>5935076.21</v>
      </c>
      <c r="AA454" s="44">
        <v>12383.18</v>
      </c>
      <c r="AC454" s="44">
        <v>5922693.0300000003</v>
      </c>
      <c r="AD454" s="73" t="s">
        <v>1029</v>
      </c>
      <c r="AE454" s="73" t="s">
        <v>176</v>
      </c>
      <c r="AF454" s="73" t="s">
        <v>177</v>
      </c>
      <c r="AG454" s="73" t="s">
        <v>178</v>
      </c>
      <c r="AH454" s="73" t="s">
        <v>288</v>
      </c>
      <c r="AI454" s="73" t="s">
        <v>179</v>
      </c>
      <c r="AJ454" s="73" t="s">
        <v>176</v>
      </c>
      <c r="AK454" s="73" t="s">
        <v>120</v>
      </c>
      <c r="AL454" s="73" t="s">
        <v>174</v>
      </c>
      <c r="AM454" s="73" t="s">
        <v>119</v>
      </c>
      <c r="AN454" s="73" t="s">
        <v>805</v>
      </c>
      <c r="AO454" s="73" t="s">
        <v>983</v>
      </c>
    </row>
    <row r="455" spans="1:41" x14ac:dyDescent="0.25">
      <c r="A455" t="s">
        <v>1111</v>
      </c>
      <c r="B455" t="s">
        <v>483</v>
      </c>
      <c r="C455" t="s">
        <v>1112</v>
      </c>
      <c r="D455" t="s">
        <v>90</v>
      </c>
      <c r="E455" t="s">
        <v>117</v>
      </c>
      <c r="F455" s="51" t="str">
        <f>IFERROR(VLOOKUP(D455,'Tabelas auxiliares'!$A$3:$B$61,2,FALSE),"")</f>
        <v>SUGEPE-FOLHA - PASEP + AUX. MORADIA</v>
      </c>
      <c r="G455" s="51" t="str">
        <f>IFERROR(VLOOKUP($B455,'Tabelas auxiliares'!$A$65:$C$102,2,FALSE),"")</f>
        <v>Folha de pagamento - Ativos, Previdência, PASEP</v>
      </c>
      <c r="H455" s="51" t="str">
        <f>IFERROR(VLOOKUP($B455,'Tabelas auxiliares'!$A$65:$C$102,3,FALSE),"")</f>
        <v>FOLHA DE PAGAMENTO / CONTRIBUICAO PARA O PSS / SUBSTITUICOES / INSS PATRONAL / PASEP</v>
      </c>
      <c r="I455" t="s">
        <v>1370</v>
      </c>
      <c r="J455" t="s">
        <v>2279</v>
      </c>
      <c r="K455" t="s">
        <v>2288</v>
      </c>
      <c r="L455" t="s">
        <v>2281</v>
      </c>
      <c r="M455" t="s">
        <v>176</v>
      </c>
      <c r="N455" t="s">
        <v>135</v>
      </c>
      <c r="O455" t="s">
        <v>178</v>
      </c>
      <c r="P455" t="s">
        <v>208</v>
      </c>
      <c r="Q455" t="s">
        <v>179</v>
      </c>
      <c r="R455" t="s">
        <v>176</v>
      </c>
      <c r="S455" t="s">
        <v>120</v>
      </c>
      <c r="T455" t="s">
        <v>173</v>
      </c>
      <c r="U455" t="s">
        <v>144</v>
      </c>
      <c r="V455" t="s">
        <v>760</v>
      </c>
      <c r="W455" t="s">
        <v>658</v>
      </c>
      <c r="X455" s="51" t="str">
        <f t="shared" si="14"/>
        <v>3</v>
      </c>
      <c r="Y455" s="51" t="str">
        <f>IF(T455="","",IF(AND(T455&lt;&gt;'Tabelas auxiliares'!$B$236,T455&lt;&gt;'Tabelas auxiliares'!$B$237,T455&lt;&gt;'Tabelas auxiliares'!$C$236,T455&lt;&gt;'Tabelas auxiliares'!$C$237,T455&lt;&gt;'Tabelas auxiliares'!$D$236),"FOLHA DE PESSOAL",IF(X455='Tabelas auxiliares'!$A$237,"CUSTEIO",IF(X455='Tabelas auxiliares'!$A$236,"INVESTIMENTO","ERRO - VERIFICAR"))))</f>
        <v>FOLHA DE PESSOAL</v>
      </c>
      <c r="Z455" s="64">
        <f t="shared" si="15"/>
        <v>536342.36</v>
      </c>
      <c r="AA455" s="44">
        <v>99570.75</v>
      </c>
      <c r="AC455" s="44">
        <v>436771.61</v>
      </c>
      <c r="AD455" s="73" t="s">
        <v>273</v>
      </c>
      <c r="AE455" s="73" t="s">
        <v>176</v>
      </c>
      <c r="AF455" s="73" t="s">
        <v>177</v>
      </c>
      <c r="AG455" s="73" t="s">
        <v>178</v>
      </c>
      <c r="AH455" s="73" t="s">
        <v>288</v>
      </c>
      <c r="AI455" s="73" t="s">
        <v>179</v>
      </c>
      <c r="AJ455" s="73" t="s">
        <v>176</v>
      </c>
      <c r="AK455" s="73" t="s">
        <v>120</v>
      </c>
      <c r="AL455" s="73" t="s">
        <v>174</v>
      </c>
      <c r="AM455" s="73" t="s">
        <v>119</v>
      </c>
      <c r="AN455" s="73" t="s">
        <v>804</v>
      </c>
      <c r="AO455" s="73" t="s">
        <v>691</v>
      </c>
    </row>
    <row r="456" spans="1:41" x14ac:dyDescent="0.25">
      <c r="A456" t="s">
        <v>1111</v>
      </c>
      <c r="B456" t="s">
        <v>483</v>
      </c>
      <c r="C456" t="s">
        <v>1112</v>
      </c>
      <c r="D456" t="s">
        <v>90</v>
      </c>
      <c r="E456" t="s">
        <v>117</v>
      </c>
      <c r="F456" s="51" t="str">
        <f>IFERROR(VLOOKUP(D456,'Tabelas auxiliares'!$A$3:$B$61,2,FALSE),"")</f>
        <v>SUGEPE-FOLHA - PASEP + AUX. MORADIA</v>
      </c>
      <c r="G456" s="51" t="str">
        <f>IFERROR(VLOOKUP($B456,'Tabelas auxiliares'!$A$65:$C$102,2,FALSE),"")</f>
        <v>Folha de pagamento - Ativos, Previdência, PASEP</v>
      </c>
      <c r="H456" s="51" t="str">
        <f>IFERROR(VLOOKUP($B456,'Tabelas auxiliares'!$A$65:$C$102,3,FALSE),"")</f>
        <v>FOLHA DE PAGAMENTO / CONTRIBUICAO PARA O PSS / SUBSTITUICOES / INSS PATRONAL / PASEP</v>
      </c>
      <c r="I456" t="s">
        <v>1370</v>
      </c>
      <c r="J456" t="s">
        <v>2279</v>
      </c>
      <c r="K456" t="s">
        <v>2288</v>
      </c>
      <c r="L456" t="s">
        <v>2281</v>
      </c>
      <c r="M456" t="s">
        <v>176</v>
      </c>
      <c r="N456" t="s">
        <v>135</v>
      </c>
      <c r="O456" t="s">
        <v>178</v>
      </c>
      <c r="P456" t="s">
        <v>208</v>
      </c>
      <c r="Q456" t="s">
        <v>179</v>
      </c>
      <c r="R456" t="s">
        <v>176</v>
      </c>
      <c r="S456" t="s">
        <v>120</v>
      </c>
      <c r="T456" t="s">
        <v>173</v>
      </c>
      <c r="U456" t="s">
        <v>144</v>
      </c>
      <c r="V456" t="s">
        <v>761</v>
      </c>
      <c r="W456" t="s">
        <v>659</v>
      </c>
      <c r="X456" s="51" t="str">
        <f t="shared" si="14"/>
        <v>3</v>
      </c>
      <c r="Y456" s="51" t="str">
        <f>IF(T456="","",IF(AND(T456&lt;&gt;'Tabelas auxiliares'!$B$236,T456&lt;&gt;'Tabelas auxiliares'!$B$237,T456&lt;&gt;'Tabelas auxiliares'!$C$236,T456&lt;&gt;'Tabelas auxiliares'!$C$237,T456&lt;&gt;'Tabelas auxiliares'!$D$236),"FOLHA DE PESSOAL",IF(X456='Tabelas auxiliares'!$A$237,"CUSTEIO",IF(X456='Tabelas auxiliares'!$A$236,"INVESTIMENTO","ERRO - VERIFICAR"))))</f>
        <v>FOLHA DE PESSOAL</v>
      </c>
      <c r="Z456" s="64">
        <f t="shared" si="15"/>
        <v>91713.609999999986</v>
      </c>
      <c r="AA456" s="44">
        <v>20908.21</v>
      </c>
      <c r="AC456" s="44">
        <v>70805.399999999994</v>
      </c>
      <c r="AD456" s="73" t="s">
        <v>427</v>
      </c>
      <c r="AE456" s="73" t="s">
        <v>176</v>
      </c>
      <c r="AF456" s="73" t="s">
        <v>177</v>
      </c>
      <c r="AG456" s="73" t="s">
        <v>178</v>
      </c>
      <c r="AH456" s="73" t="s">
        <v>288</v>
      </c>
      <c r="AI456" s="73" t="s">
        <v>179</v>
      </c>
      <c r="AJ456" s="73" t="s">
        <v>176</v>
      </c>
      <c r="AK456" s="73" t="s">
        <v>120</v>
      </c>
      <c r="AL456" s="73" t="s">
        <v>174</v>
      </c>
      <c r="AM456" s="73" t="s">
        <v>119</v>
      </c>
      <c r="AN456" s="73" t="s">
        <v>804</v>
      </c>
      <c r="AO456" s="73" t="s">
        <v>691</v>
      </c>
    </row>
    <row r="457" spans="1:41" x14ac:dyDescent="0.25">
      <c r="A457" t="s">
        <v>1111</v>
      </c>
      <c r="B457" t="s">
        <v>483</v>
      </c>
      <c r="C457" t="s">
        <v>1112</v>
      </c>
      <c r="D457" t="s">
        <v>90</v>
      </c>
      <c r="E457" t="s">
        <v>117</v>
      </c>
      <c r="F457" s="51" t="str">
        <f>IFERROR(VLOOKUP(D457,'Tabelas auxiliares'!$A$3:$B$61,2,FALSE),"")</f>
        <v>SUGEPE-FOLHA - PASEP + AUX. MORADIA</v>
      </c>
      <c r="G457" s="51" t="str">
        <f>IFERROR(VLOOKUP($B457,'Tabelas auxiliares'!$A$65:$C$102,2,FALSE),"")</f>
        <v>Folha de pagamento - Ativos, Previdência, PASEP</v>
      </c>
      <c r="H457" s="51" t="str">
        <f>IFERROR(VLOOKUP($B457,'Tabelas auxiliares'!$A$65:$C$102,3,FALSE),"")</f>
        <v>FOLHA DE PAGAMENTO / CONTRIBUICAO PARA O PSS / SUBSTITUICOES / INSS PATRONAL / PASEP</v>
      </c>
      <c r="I457" t="s">
        <v>1370</v>
      </c>
      <c r="J457" t="s">
        <v>2279</v>
      </c>
      <c r="K457" t="s">
        <v>2289</v>
      </c>
      <c r="L457" t="s">
        <v>2281</v>
      </c>
      <c r="M457" t="s">
        <v>176</v>
      </c>
      <c r="N457" t="s">
        <v>135</v>
      </c>
      <c r="O457" t="s">
        <v>178</v>
      </c>
      <c r="P457" t="s">
        <v>208</v>
      </c>
      <c r="Q457" t="s">
        <v>179</v>
      </c>
      <c r="R457" t="s">
        <v>176</v>
      </c>
      <c r="S457" t="s">
        <v>120</v>
      </c>
      <c r="T457" t="s">
        <v>173</v>
      </c>
      <c r="U457" t="s">
        <v>144</v>
      </c>
      <c r="V457" t="s">
        <v>762</v>
      </c>
      <c r="W457" t="s">
        <v>928</v>
      </c>
      <c r="X457" s="51" t="str">
        <f t="shared" si="14"/>
        <v>3</v>
      </c>
      <c r="Y457" s="51" t="str">
        <f>IF(T457="","",IF(AND(T457&lt;&gt;'Tabelas auxiliares'!$B$236,T457&lt;&gt;'Tabelas auxiliares'!$B$237,T457&lt;&gt;'Tabelas auxiliares'!$C$236,T457&lt;&gt;'Tabelas auxiliares'!$C$237,T457&lt;&gt;'Tabelas auxiliares'!$D$236),"FOLHA DE PESSOAL",IF(X457='Tabelas auxiliares'!$A$237,"CUSTEIO",IF(X457='Tabelas auxiliares'!$A$236,"INVESTIMENTO","ERRO - VERIFICAR"))))</f>
        <v>FOLHA DE PESSOAL</v>
      </c>
      <c r="Z457" s="64">
        <f t="shared" si="15"/>
        <v>17966.47</v>
      </c>
      <c r="AC457" s="44">
        <v>17966.47</v>
      </c>
      <c r="AD457" s="73" t="s">
        <v>428</v>
      </c>
      <c r="AE457" s="73" t="s">
        <v>176</v>
      </c>
      <c r="AF457" s="73" t="s">
        <v>177</v>
      </c>
      <c r="AG457" s="73" t="s">
        <v>178</v>
      </c>
      <c r="AH457" s="73" t="s">
        <v>288</v>
      </c>
      <c r="AI457" s="73" t="s">
        <v>179</v>
      </c>
      <c r="AJ457" s="73" t="s">
        <v>176</v>
      </c>
      <c r="AK457" s="73" t="s">
        <v>120</v>
      </c>
      <c r="AL457" s="73" t="s">
        <v>174</v>
      </c>
      <c r="AM457" s="73" t="s">
        <v>119</v>
      </c>
      <c r="AN457" s="73" t="s">
        <v>805</v>
      </c>
      <c r="AO457" s="73" t="s">
        <v>983</v>
      </c>
    </row>
    <row r="458" spans="1:41" x14ac:dyDescent="0.25">
      <c r="A458" t="s">
        <v>1111</v>
      </c>
      <c r="B458" t="s">
        <v>483</v>
      </c>
      <c r="C458" t="s">
        <v>1112</v>
      </c>
      <c r="D458" t="s">
        <v>90</v>
      </c>
      <c r="E458" t="s">
        <v>117</v>
      </c>
      <c r="F458" s="51" t="str">
        <f>IFERROR(VLOOKUP(D458,'Tabelas auxiliares'!$A$3:$B$61,2,FALSE),"")</f>
        <v>SUGEPE-FOLHA - PASEP + AUX. MORADIA</v>
      </c>
      <c r="G458" s="51" t="str">
        <f>IFERROR(VLOOKUP($B458,'Tabelas auxiliares'!$A$65:$C$102,2,FALSE),"")</f>
        <v>Folha de pagamento - Ativos, Previdência, PASEP</v>
      </c>
      <c r="H458" s="51" t="str">
        <f>IFERROR(VLOOKUP($B458,'Tabelas auxiliares'!$A$65:$C$102,3,FALSE),"")</f>
        <v>FOLHA DE PAGAMENTO / CONTRIBUICAO PARA O PSS / SUBSTITUICOES / INSS PATRONAL / PASEP</v>
      </c>
      <c r="I458" t="s">
        <v>1370</v>
      </c>
      <c r="J458" t="s">
        <v>2279</v>
      </c>
      <c r="K458" t="s">
        <v>2290</v>
      </c>
      <c r="L458" t="s">
        <v>2281</v>
      </c>
      <c r="M458" t="s">
        <v>176</v>
      </c>
      <c r="N458" t="s">
        <v>135</v>
      </c>
      <c r="O458" t="s">
        <v>178</v>
      </c>
      <c r="P458" t="s">
        <v>208</v>
      </c>
      <c r="Q458" t="s">
        <v>179</v>
      </c>
      <c r="R458" t="s">
        <v>176</v>
      </c>
      <c r="S458" t="s">
        <v>120</v>
      </c>
      <c r="T458" t="s">
        <v>173</v>
      </c>
      <c r="U458" t="s">
        <v>144</v>
      </c>
      <c r="V458" t="s">
        <v>763</v>
      </c>
      <c r="W458" t="s">
        <v>660</v>
      </c>
      <c r="X458" s="51" t="str">
        <f t="shared" si="14"/>
        <v>3</v>
      </c>
      <c r="Y458" s="51" t="str">
        <f>IF(T458="","",IF(AND(T458&lt;&gt;'Tabelas auxiliares'!$B$236,T458&lt;&gt;'Tabelas auxiliares'!$B$237,T458&lt;&gt;'Tabelas auxiliares'!$C$236,T458&lt;&gt;'Tabelas auxiliares'!$C$237,T458&lt;&gt;'Tabelas auxiliares'!$D$236),"FOLHA DE PESSOAL",IF(X458='Tabelas auxiliares'!$A$237,"CUSTEIO",IF(X458='Tabelas auxiliares'!$A$236,"INVESTIMENTO","ERRO - VERIFICAR"))))</f>
        <v>FOLHA DE PESSOAL</v>
      </c>
      <c r="Z458" s="64">
        <f t="shared" si="15"/>
        <v>13815.06</v>
      </c>
      <c r="AA458" s="44">
        <v>52.42</v>
      </c>
      <c r="AC458" s="44">
        <v>13762.64</v>
      </c>
      <c r="AD458" s="73" t="s">
        <v>985</v>
      </c>
      <c r="AE458" s="73" t="s">
        <v>176</v>
      </c>
      <c r="AF458" s="73" t="s">
        <v>177</v>
      </c>
      <c r="AG458" s="73" t="s">
        <v>178</v>
      </c>
      <c r="AH458" s="73" t="s">
        <v>288</v>
      </c>
      <c r="AI458" s="73" t="s">
        <v>179</v>
      </c>
      <c r="AJ458" s="73" t="s">
        <v>176</v>
      </c>
      <c r="AK458" s="73" t="s">
        <v>120</v>
      </c>
      <c r="AL458" s="73" t="s">
        <v>174</v>
      </c>
      <c r="AM458" s="73" t="s">
        <v>119</v>
      </c>
      <c r="AN458" s="73" t="s">
        <v>804</v>
      </c>
      <c r="AO458" s="73" t="s">
        <v>691</v>
      </c>
    </row>
    <row r="459" spans="1:41" x14ac:dyDescent="0.25">
      <c r="A459" t="s">
        <v>1111</v>
      </c>
      <c r="B459" t="s">
        <v>483</v>
      </c>
      <c r="C459" t="s">
        <v>1112</v>
      </c>
      <c r="D459" t="s">
        <v>90</v>
      </c>
      <c r="E459" t="s">
        <v>117</v>
      </c>
      <c r="F459" s="51" t="str">
        <f>IFERROR(VLOOKUP(D459,'Tabelas auxiliares'!$A$3:$B$61,2,FALSE),"")</f>
        <v>SUGEPE-FOLHA - PASEP + AUX. MORADIA</v>
      </c>
      <c r="G459" s="51" t="str">
        <f>IFERROR(VLOOKUP($B459,'Tabelas auxiliares'!$A$65:$C$102,2,FALSE),"")</f>
        <v>Folha de pagamento - Ativos, Previdência, PASEP</v>
      </c>
      <c r="H459" s="51" t="str">
        <f>IFERROR(VLOOKUP($B459,'Tabelas auxiliares'!$A$65:$C$102,3,FALSE),"")</f>
        <v>FOLHA DE PAGAMENTO / CONTRIBUICAO PARA O PSS / SUBSTITUICOES / INSS PATRONAL / PASEP</v>
      </c>
      <c r="I459" t="s">
        <v>1370</v>
      </c>
      <c r="J459" t="s">
        <v>2279</v>
      </c>
      <c r="K459" t="s">
        <v>2291</v>
      </c>
      <c r="L459" t="s">
        <v>2281</v>
      </c>
      <c r="M459" t="s">
        <v>1047</v>
      </c>
      <c r="N459" t="s">
        <v>135</v>
      </c>
      <c r="O459" t="s">
        <v>178</v>
      </c>
      <c r="P459" t="s">
        <v>208</v>
      </c>
      <c r="Q459" t="s">
        <v>179</v>
      </c>
      <c r="R459" t="s">
        <v>176</v>
      </c>
      <c r="S459" t="s">
        <v>120</v>
      </c>
      <c r="T459" t="s">
        <v>173</v>
      </c>
      <c r="U459" t="s">
        <v>144</v>
      </c>
      <c r="V459" t="s">
        <v>765</v>
      </c>
      <c r="W459" t="s">
        <v>930</v>
      </c>
      <c r="X459" s="51" t="str">
        <f t="shared" si="14"/>
        <v>3</v>
      </c>
      <c r="Y459" s="51" t="str">
        <f>IF(T459="","",IF(AND(T459&lt;&gt;'Tabelas auxiliares'!$B$236,T459&lt;&gt;'Tabelas auxiliares'!$B$237,T459&lt;&gt;'Tabelas auxiliares'!$C$236,T459&lt;&gt;'Tabelas auxiliares'!$C$237,T459&lt;&gt;'Tabelas auxiliares'!$D$236),"FOLHA DE PESSOAL",IF(X459='Tabelas auxiliares'!$A$237,"CUSTEIO",IF(X459='Tabelas auxiliares'!$A$236,"INVESTIMENTO","ERRO - VERIFICAR"))))</f>
        <v>FOLHA DE PESSOAL</v>
      </c>
      <c r="Z459" s="64">
        <f t="shared" si="15"/>
        <v>136704.14000000001</v>
      </c>
      <c r="AC459" s="44">
        <v>136704.14000000001</v>
      </c>
      <c r="AD459" s="73" t="s">
        <v>986</v>
      </c>
      <c r="AE459" s="73" t="s">
        <v>176</v>
      </c>
      <c r="AF459" s="73" t="s">
        <v>177</v>
      </c>
      <c r="AG459" s="73" t="s">
        <v>178</v>
      </c>
      <c r="AH459" s="73" t="s">
        <v>288</v>
      </c>
      <c r="AI459" s="73" t="s">
        <v>179</v>
      </c>
      <c r="AJ459" s="73" t="s">
        <v>176</v>
      </c>
      <c r="AK459" s="73" t="s">
        <v>120</v>
      </c>
      <c r="AL459" s="73" t="s">
        <v>174</v>
      </c>
      <c r="AM459" s="73" t="s">
        <v>119</v>
      </c>
      <c r="AN459" s="73" t="s">
        <v>804</v>
      </c>
      <c r="AO459" s="73" t="s">
        <v>691</v>
      </c>
    </row>
    <row r="460" spans="1:41" x14ac:dyDescent="0.25">
      <c r="A460" t="s">
        <v>1111</v>
      </c>
      <c r="B460" t="s">
        <v>483</v>
      </c>
      <c r="C460" t="s">
        <v>1112</v>
      </c>
      <c r="D460" t="s">
        <v>90</v>
      </c>
      <c r="E460" t="s">
        <v>117</v>
      </c>
      <c r="F460" s="51" t="str">
        <f>IFERROR(VLOOKUP(D460,'Tabelas auxiliares'!$A$3:$B$61,2,FALSE),"")</f>
        <v>SUGEPE-FOLHA - PASEP + AUX. MORADIA</v>
      </c>
      <c r="G460" s="51" t="str">
        <f>IFERROR(VLOOKUP($B460,'Tabelas auxiliares'!$A$65:$C$102,2,FALSE),"")</f>
        <v>Folha de pagamento - Ativos, Previdência, PASEP</v>
      </c>
      <c r="H460" s="51" t="str">
        <f>IFERROR(VLOOKUP($B460,'Tabelas auxiliares'!$A$65:$C$102,3,FALSE),"")</f>
        <v>FOLHA DE PAGAMENTO / CONTRIBUICAO PARA O PSS / SUBSTITUICOES / INSS PATRONAL / PASEP</v>
      </c>
      <c r="I460" t="s">
        <v>1370</v>
      </c>
      <c r="J460" t="s">
        <v>2279</v>
      </c>
      <c r="K460" t="s">
        <v>2292</v>
      </c>
      <c r="L460" t="s">
        <v>2281</v>
      </c>
      <c r="M460" t="s">
        <v>931</v>
      </c>
      <c r="N460" t="s">
        <v>134</v>
      </c>
      <c r="O460" t="s">
        <v>178</v>
      </c>
      <c r="P460" t="s">
        <v>213</v>
      </c>
      <c r="Q460" t="s">
        <v>179</v>
      </c>
      <c r="R460" t="s">
        <v>176</v>
      </c>
      <c r="S460" t="s">
        <v>120</v>
      </c>
      <c r="T460" t="s">
        <v>172</v>
      </c>
      <c r="U460" t="s">
        <v>122</v>
      </c>
      <c r="V460" t="s">
        <v>740</v>
      </c>
      <c r="W460" t="s">
        <v>647</v>
      </c>
      <c r="X460" s="51" t="str">
        <f t="shared" si="14"/>
        <v>3</v>
      </c>
      <c r="Y460" s="51" t="str">
        <f>IF(T460="","",IF(AND(T460&lt;&gt;'Tabelas auxiliares'!$B$236,T460&lt;&gt;'Tabelas auxiliares'!$B$237,T460&lt;&gt;'Tabelas auxiliares'!$C$236,T460&lt;&gt;'Tabelas auxiliares'!$C$237,T460&lt;&gt;'Tabelas auxiliares'!$D$236),"FOLHA DE PESSOAL",IF(X460='Tabelas auxiliares'!$A$237,"CUSTEIO",IF(X460='Tabelas auxiliares'!$A$236,"INVESTIMENTO","ERRO - VERIFICAR"))))</f>
        <v>FOLHA DE PESSOAL</v>
      </c>
      <c r="Z460" s="64">
        <f t="shared" si="15"/>
        <v>3869167.38</v>
      </c>
      <c r="AC460" s="44">
        <v>3869167.38</v>
      </c>
      <c r="AD460" s="73" t="s">
        <v>391</v>
      </c>
      <c r="AE460" s="73" t="s">
        <v>390</v>
      </c>
      <c r="AF460" s="73" t="s">
        <v>177</v>
      </c>
      <c r="AG460" s="73" t="s">
        <v>178</v>
      </c>
      <c r="AH460" s="73" t="s">
        <v>288</v>
      </c>
      <c r="AI460" s="73" t="s">
        <v>179</v>
      </c>
      <c r="AJ460" s="73" t="s">
        <v>176</v>
      </c>
      <c r="AK460" s="73" t="s">
        <v>120</v>
      </c>
      <c r="AL460" s="73" t="s">
        <v>174</v>
      </c>
      <c r="AM460" s="73" t="s">
        <v>119</v>
      </c>
      <c r="AN460" s="73" t="s">
        <v>829</v>
      </c>
      <c r="AO460" s="73" t="s">
        <v>714</v>
      </c>
    </row>
    <row r="461" spans="1:41" x14ac:dyDescent="0.25">
      <c r="A461" t="s">
        <v>1111</v>
      </c>
      <c r="B461" t="s">
        <v>483</v>
      </c>
      <c r="C461" t="s">
        <v>1112</v>
      </c>
      <c r="D461" t="s">
        <v>90</v>
      </c>
      <c r="E461" t="s">
        <v>117</v>
      </c>
      <c r="F461" s="51" t="str">
        <f>IFERROR(VLOOKUP(D461,'Tabelas auxiliares'!$A$3:$B$61,2,FALSE),"")</f>
        <v>SUGEPE-FOLHA - PASEP + AUX. MORADIA</v>
      </c>
      <c r="G461" s="51" t="str">
        <f>IFERROR(VLOOKUP($B461,'Tabelas auxiliares'!$A$65:$C$102,2,FALSE),"")</f>
        <v>Folha de pagamento - Ativos, Previdência, PASEP</v>
      </c>
      <c r="H461" s="51" t="str">
        <f>IFERROR(VLOOKUP($B461,'Tabelas auxiliares'!$A$65:$C$102,3,FALSE),"")</f>
        <v>FOLHA DE PAGAMENTO / CONTRIBUICAO PARA O PSS / SUBSTITUICOES / INSS PATRONAL / PASEP</v>
      </c>
      <c r="I461" t="s">
        <v>1370</v>
      </c>
      <c r="J461" t="s">
        <v>2279</v>
      </c>
      <c r="K461" t="s">
        <v>2293</v>
      </c>
      <c r="L461" t="s">
        <v>2281</v>
      </c>
      <c r="M461" t="s">
        <v>217</v>
      </c>
      <c r="N461" t="s">
        <v>177</v>
      </c>
      <c r="O461" t="s">
        <v>178</v>
      </c>
      <c r="P461" t="s">
        <v>288</v>
      </c>
      <c r="Q461" t="s">
        <v>179</v>
      </c>
      <c r="R461" t="s">
        <v>176</v>
      </c>
      <c r="S461" t="s">
        <v>120</v>
      </c>
      <c r="T461" t="s">
        <v>174</v>
      </c>
      <c r="U461" t="s">
        <v>119</v>
      </c>
      <c r="V461" t="s">
        <v>766</v>
      </c>
      <c r="W461" t="s">
        <v>932</v>
      </c>
      <c r="X461" s="51" t="str">
        <f t="shared" si="14"/>
        <v>3</v>
      </c>
      <c r="Y461" s="51" t="str">
        <f>IF(T461="","",IF(AND(T461&lt;&gt;'Tabelas auxiliares'!$B$236,T461&lt;&gt;'Tabelas auxiliares'!$B$237,T461&lt;&gt;'Tabelas auxiliares'!$C$236,T461&lt;&gt;'Tabelas auxiliares'!$C$237,T461&lt;&gt;'Tabelas auxiliares'!$D$236),"FOLHA DE PESSOAL",IF(X461='Tabelas auxiliares'!$A$237,"CUSTEIO",IF(X461='Tabelas auxiliares'!$A$236,"INVESTIMENTO","ERRO - VERIFICAR"))))</f>
        <v>CUSTEIO</v>
      </c>
      <c r="Z461" s="64">
        <f t="shared" si="15"/>
        <v>249406.12</v>
      </c>
      <c r="AC461" s="44">
        <v>249406.12</v>
      </c>
      <c r="AD461" s="73" t="s">
        <v>391</v>
      </c>
      <c r="AE461" s="73" t="s">
        <v>390</v>
      </c>
      <c r="AF461" s="73" t="s">
        <v>177</v>
      </c>
      <c r="AG461" s="73" t="s">
        <v>178</v>
      </c>
      <c r="AH461" s="73" t="s">
        <v>288</v>
      </c>
      <c r="AI461" s="73" t="s">
        <v>179</v>
      </c>
      <c r="AJ461" s="73" t="s">
        <v>176</v>
      </c>
      <c r="AK461" s="73" t="s">
        <v>120</v>
      </c>
      <c r="AL461" s="73" t="s">
        <v>174</v>
      </c>
      <c r="AM461" s="73" t="s">
        <v>119</v>
      </c>
      <c r="AN461" s="73" t="s">
        <v>830</v>
      </c>
      <c r="AO461" s="73" t="s">
        <v>715</v>
      </c>
    </row>
    <row r="462" spans="1:41" x14ac:dyDescent="0.25">
      <c r="A462" t="s">
        <v>1111</v>
      </c>
      <c r="B462" t="s">
        <v>483</v>
      </c>
      <c r="C462" t="s">
        <v>1112</v>
      </c>
      <c r="D462" t="s">
        <v>90</v>
      </c>
      <c r="E462" t="s">
        <v>117</v>
      </c>
      <c r="F462" s="51" t="str">
        <f>IFERROR(VLOOKUP(D462,'Tabelas auxiliares'!$A$3:$B$61,2,FALSE),"")</f>
        <v>SUGEPE-FOLHA - PASEP + AUX. MORADIA</v>
      </c>
      <c r="G462" s="51" t="str">
        <f>IFERROR(VLOOKUP($B462,'Tabelas auxiliares'!$A$65:$C$102,2,FALSE),"")</f>
        <v>Folha de pagamento - Ativos, Previdência, PASEP</v>
      </c>
      <c r="H462" s="51" t="str">
        <f>IFERROR(VLOOKUP($B462,'Tabelas auxiliares'!$A$65:$C$102,3,FALSE),"")</f>
        <v>FOLHA DE PAGAMENTO / CONTRIBUICAO PARA O PSS / SUBSTITUICOES / INSS PATRONAL / PASEP</v>
      </c>
      <c r="I462" t="s">
        <v>1384</v>
      </c>
      <c r="J462" t="s">
        <v>2279</v>
      </c>
      <c r="K462" t="s">
        <v>2294</v>
      </c>
      <c r="L462" t="s">
        <v>2281</v>
      </c>
      <c r="M462" t="s">
        <v>199</v>
      </c>
      <c r="N462" t="s">
        <v>135</v>
      </c>
      <c r="O462" t="s">
        <v>178</v>
      </c>
      <c r="P462" t="s">
        <v>208</v>
      </c>
      <c r="Q462" t="s">
        <v>179</v>
      </c>
      <c r="R462" t="s">
        <v>176</v>
      </c>
      <c r="S462" t="s">
        <v>120</v>
      </c>
      <c r="T462" t="s">
        <v>173</v>
      </c>
      <c r="U462" t="s">
        <v>144</v>
      </c>
      <c r="V462" t="s">
        <v>737</v>
      </c>
      <c r="W462" t="s">
        <v>917</v>
      </c>
      <c r="X462" s="51" t="str">
        <f t="shared" si="14"/>
        <v>3</v>
      </c>
      <c r="Y462" s="51" t="str">
        <f>IF(T462="","",IF(AND(T462&lt;&gt;'Tabelas auxiliares'!$B$236,T462&lt;&gt;'Tabelas auxiliares'!$B$237,T462&lt;&gt;'Tabelas auxiliares'!$C$236,T462&lt;&gt;'Tabelas auxiliares'!$C$237,T462&lt;&gt;'Tabelas auxiliares'!$D$236),"FOLHA DE PESSOAL",IF(X462='Tabelas auxiliares'!$A$237,"CUSTEIO",IF(X462='Tabelas auxiliares'!$A$236,"INVESTIMENTO","ERRO - VERIFICAR"))))</f>
        <v>FOLHA DE PESSOAL</v>
      </c>
      <c r="Z462" s="64">
        <f t="shared" si="15"/>
        <v>156085.06</v>
      </c>
      <c r="AC462" s="44">
        <v>156085.06</v>
      </c>
      <c r="AD462" s="73" t="s">
        <v>391</v>
      </c>
      <c r="AE462" s="73" t="s">
        <v>390</v>
      </c>
      <c r="AF462" s="73" t="s">
        <v>177</v>
      </c>
      <c r="AG462" s="73" t="s">
        <v>178</v>
      </c>
      <c r="AH462" s="73" t="s">
        <v>288</v>
      </c>
      <c r="AI462" s="73" t="s">
        <v>179</v>
      </c>
      <c r="AJ462" s="73" t="s">
        <v>176</v>
      </c>
      <c r="AK462" s="73" t="s">
        <v>120</v>
      </c>
      <c r="AL462" s="73" t="s">
        <v>174</v>
      </c>
      <c r="AM462" s="73" t="s">
        <v>119</v>
      </c>
      <c r="AN462" s="73" t="s">
        <v>798</v>
      </c>
      <c r="AO462" s="73" t="s">
        <v>684</v>
      </c>
    </row>
    <row r="463" spans="1:41" x14ac:dyDescent="0.25">
      <c r="A463" t="s">
        <v>1111</v>
      </c>
      <c r="B463" t="s">
        <v>483</v>
      </c>
      <c r="C463" t="s">
        <v>1112</v>
      </c>
      <c r="D463" t="s">
        <v>90</v>
      </c>
      <c r="E463" t="s">
        <v>117</v>
      </c>
      <c r="F463" s="51" t="str">
        <f>IFERROR(VLOOKUP(D463,'Tabelas auxiliares'!$A$3:$B$61,2,FALSE),"")</f>
        <v>SUGEPE-FOLHA - PASEP + AUX. MORADIA</v>
      </c>
      <c r="G463" s="51" t="str">
        <f>IFERROR(VLOOKUP($B463,'Tabelas auxiliares'!$A$65:$C$102,2,FALSE),"")</f>
        <v>Folha de pagamento - Ativos, Previdência, PASEP</v>
      </c>
      <c r="H463" s="51" t="str">
        <f>IFERROR(VLOOKUP($B463,'Tabelas auxiliares'!$A$65:$C$102,3,FALSE),"")</f>
        <v>FOLHA DE PAGAMENTO / CONTRIBUICAO PARA O PSS / SUBSTITUICOES / INSS PATRONAL / PASEP</v>
      </c>
      <c r="I463" t="s">
        <v>1384</v>
      </c>
      <c r="J463" t="s">
        <v>2279</v>
      </c>
      <c r="K463" t="s">
        <v>2294</v>
      </c>
      <c r="L463" t="s">
        <v>2281</v>
      </c>
      <c r="M463" t="s">
        <v>199</v>
      </c>
      <c r="N463" t="s">
        <v>135</v>
      </c>
      <c r="O463" t="s">
        <v>178</v>
      </c>
      <c r="P463" t="s">
        <v>208</v>
      </c>
      <c r="Q463" t="s">
        <v>179</v>
      </c>
      <c r="R463" t="s">
        <v>176</v>
      </c>
      <c r="S463" t="s">
        <v>120</v>
      </c>
      <c r="T463" t="s">
        <v>173</v>
      </c>
      <c r="U463" t="s">
        <v>144</v>
      </c>
      <c r="V463" t="s">
        <v>738</v>
      </c>
      <c r="W463" t="s">
        <v>918</v>
      </c>
      <c r="X463" s="51" t="str">
        <f t="shared" si="14"/>
        <v>3</v>
      </c>
      <c r="Y463" s="51" t="str">
        <f>IF(T463="","",IF(AND(T463&lt;&gt;'Tabelas auxiliares'!$B$236,T463&lt;&gt;'Tabelas auxiliares'!$B$237,T463&lt;&gt;'Tabelas auxiliares'!$C$236,T463&lt;&gt;'Tabelas auxiliares'!$C$237,T463&lt;&gt;'Tabelas auxiliares'!$D$236),"FOLHA DE PESSOAL",IF(X463='Tabelas auxiliares'!$A$237,"CUSTEIO",IF(X463='Tabelas auxiliares'!$A$236,"INVESTIMENTO","ERRO - VERIFICAR"))))</f>
        <v>FOLHA DE PESSOAL</v>
      </c>
      <c r="Z463" s="64">
        <f t="shared" si="15"/>
        <v>7804.25</v>
      </c>
      <c r="AC463" s="44">
        <v>7804.25</v>
      </c>
      <c r="AD463" s="73" t="s">
        <v>987</v>
      </c>
      <c r="AE463" s="73" t="s">
        <v>176</v>
      </c>
      <c r="AF463" s="73" t="s">
        <v>177</v>
      </c>
      <c r="AG463" s="73" t="s">
        <v>178</v>
      </c>
      <c r="AH463" s="73" t="s">
        <v>288</v>
      </c>
      <c r="AI463" s="73" t="s">
        <v>179</v>
      </c>
      <c r="AJ463" s="73" t="s">
        <v>176</v>
      </c>
      <c r="AK463" s="73" t="s">
        <v>120</v>
      </c>
      <c r="AL463" s="73" t="s">
        <v>174</v>
      </c>
      <c r="AM463" s="73" t="s">
        <v>119</v>
      </c>
      <c r="AN463" s="73" t="s">
        <v>831</v>
      </c>
      <c r="AO463" s="73" t="s">
        <v>716</v>
      </c>
    </row>
    <row r="464" spans="1:41" x14ac:dyDescent="0.25">
      <c r="A464" t="s">
        <v>1111</v>
      </c>
      <c r="B464" t="s">
        <v>483</v>
      </c>
      <c r="C464" t="s">
        <v>1112</v>
      </c>
      <c r="D464" t="s">
        <v>90</v>
      </c>
      <c r="E464" t="s">
        <v>117</v>
      </c>
      <c r="F464" s="51" t="str">
        <f>IFERROR(VLOOKUP(D464,'Tabelas auxiliares'!$A$3:$B$61,2,FALSE),"")</f>
        <v>SUGEPE-FOLHA - PASEP + AUX. MORADIA</v>
      </c>
      <c r="G464" s="51" t="str">
        <f>IFERROR(VLOOKUP($B464,'Tabelas auxiliares'!$A$65:$C$102,2,FALSE),"")</f>
        <v>Folha de pagamento - Ativos, Previdência, PASEP</v>
      </c>
      <c r="H464" s="51" t="str">
        <f>IFERROR(VLOOKUP($B464,'Tabelas auxiliares'!$A$65:$C$102,3,FALSE),"")</f>
        <v>FOLHA DE PAGAMENTO / CONTRIBUICAO PARA O PSS / SUBSTITUICOES / INSS PATRONAL / PASEP</v>
      </c>
      <c r="I464" t="s">
        <v>1311</v>
      </c>
      <c r="J464" t="s">
        <v>2295</v>
      </c>
      <c r="K464" t="s">
        <v>2296</v>
      </c>
      <c r="L464" t="s">
        <v>2297</v>
      </c>
      <c r="M464" t="s">
        <v>176</v>
      </c>
      <c r="N464" t="s">
        <v>133</v>
      </c>
      <c r="O464" t="s">
        <v>178</v>
      </c>
      <c r="P464" t="s">
        <v>215</v>
      </c>
      <c r="Q464" t="s">
        <v>179</v>
      </c>
      <c r="R464" t="s">
        <v>176</v>
      </c>
      <c r="S464" t="s">
        <v>216</v>
      </c>
      <c r="T464" t="s">
        <v>173</v>
      </c>
      <c r="U464" t="s">
        <v>143</v>
      </c>
      <c r="V464" t="s">
        <v>741</v>
      </c>
      <c r="W464" t="s">
        <v>919</v>
      </c>
      <c r="X464" s="51" t="str">
        <f t="shared" si="14"/>
        <v>3</v>
      </c>
      <c r="Y464" s="51" t="str">
        <f>IF(T464="","",IF(AND(T464&lt;&gt;'Tabelas auxiliares'!$B$236,T464&lt;&gt;'Tabelas auxiliares'!$B$237,T464&lt;&gt;'Tabelas auxiliares'!$C$236,T464&lt;&gt;'Tabelas auxiliares'!$C$237,T464&lt;&gt;'Tabelas auxiliares'!$D$236),"FOLHA DE PESSOAL",IF(X464='Tabelas auxiliares'!$A$237,"CUSTEIO",IF(X464='Tabelas auxiliares'!$A$236,"INVESTIMENTO","ERRO - VERIFICAR"))))</f>
        <v>FOLHA DE PESSOAL</v>
      </c>
      <c r="Z464" s="64">
        <f t="shared" si="15"/>
        <v>405753.27</v>
      </c>
      <c r="AC464" s="44">
        <v>405753.27</v>
      </c>
      <c r="AD464" s="73" t="s">
        <v>988</v>
      </c>
      <c r="AE464" s="73" t="s">
        <v>176</v>
      </c>
      <c r="AF464" s="73" t="s">
        <v>177</v>
      </c>
      <c r="AG464" s="73" t="s">
        <v>178</v>
      </c>
      <c r="AH464" s="73" t="s">
        <v>288</v>
      </c>
      <c r="AI464" s="73" t="s">
        <v>179</v>
      </c>
      <c r="AJ464" s="73" t="s">
        <v>176</v>
      </c>
      <c r="AK464" s="73" t="s">
        <v>120</v>
      </c>
      <c r="AL464" s="73" t="s">
        <v>174</v>
      </c>
      <c r="AM464" s="73" t="s">
        <v>119</v>
      </c>
      <c r="AN464" s="73" t="s">
        <v>831</v>
      </c>
      <c r="AO464" s="73" t="s">
        <v>716</v>
      </c>
    </row>
    <row r="465" spans="1:41" x14ac:dyDescent="0.25">
      <c r="A465" t="s">
        <v>1111</v>
      </c>
      <c r="B465" t="s">
        <v>483</v>
      </c>
      <c r="C465" t="s">
        <v>1112</v>
      </c>
      <c r="D465" t="s">
        <v>90</v>
      </c>
      <c r="E465" t="s">
        <v>117</v>
      </c>
      <c r="F465" s="51" t="str">
        <f>IFERROR(VLOOKUP(D465,'Tabelas auxiliares'!$A$3:$B$61,2,FALSE),"")</f>
        <v>SUGEPE-FOLHA - PASEP + AUX. MORADIA</v>
      </c>
      <c r="G465" s="51" t="str">
        <f>IFERROR(VLOOKUP($B465,'Tabelas auxiliares'!$A$65:$C$102,2,FALSE),"")</f>
        <v>Folha de pagamento - Ativos, Previdência, PASEP</v>
      </c>
      <c r="H465" s="51" t="str">
        <f>IFERROR(VLOOKUP($B465,'Tabelas auxiliares'!$A$65:$C$102,3,FALSE),"")</f>
        <v>FOLHA DE PAGAMENTO / CONTRIBUICAO PARA O PSS / SUBSTITUICOES / INSS PATRONAL / PASEP</v>
      </c>
      <c r="I465" t="s">
        <v>1311</v>
      </c>
      <c r="J465" t="s">
        <v>2295</v>
      </c>
      <c r="K465" t="s">
        <v>2296</v>
      </c>
      <c r="L465" t="s">
        <v>2297</v>
      </c>
      <c r="M465" t="s">
        <v>176</v>
      </c>
      <c r="N465" t="s">
        <v>133</v>
      </c>
      <c r="O465" t="s">
        <v>178</v>
      </c>
      <c r="P465" t="s">
        <v>215</v>
      </c>
      <c r="Q465" t="s">
        <v>179</v>
      </c>
      <c r="R465" t="s">
        <v>176</v>
      </c>
      <c r="S465" t="s">
        <v>216</v>
      </c>
      <c r="T465" t="s">
        <v>173</v>
      </c>
      <c r="U465" t="s">
        <v>143</v>
      </c>
      <c r="V465" t="s">
        <v>742</v>
      </c>
      <c r="W465" t="s">
        <v>920</v>
      </c>
      <c r="X465" s="51" t="str">
        <f t="shared" si="14"/>
        <v>3</v>
      </c>
      <c r="Y465" s="51" t="str">
        <f>IF(T465="","",IF(AND(T465&lt;&gt;'Tabelas auxiliares'!$B$236,T465&lt;&gt;'Tabelas auxiliares'!$B$237,T465&lt;&gt;'Tabelas auxiliares'!$C$236,T465&lt;&gt;'Tabelas auxiliares'!$C$237,T465&lt;&gt;'Tabelas auxiliares'!$D$236),"FOLHA DE PESSOAL",IF(X465='Tabelas auxiliares'!$A$237,"CUSTEIO",IF(X465='Tabelas auxiliares'!$A$236,"INVESTIMENTO","ERRO - VERIFICAR"))))</f>
        <v>FOLHA DE PESSOAL</v>
      </c>
      <c r="Z465" s="64">
        <f t="shared" si="15"/>
        <v>9057.2800000000007</v>
      </c>
      <c r="AC465" s="44">
        <v>9057.2800000000007</v>
      </c>
      <c r="AD465" s="73" t="s">
        <v>274</v>
      </c>
      <c r="AE465" s="73" t="s">
        <v>176</v>
      </c>
      <c r="AF465" s="73" t="s">
        <v>177</v>
      </c>
      <c r="AG465" s="73" t="s">
        <v>178</v>
      </c>
      <c r="AH465" s="73" t="s">
        <v>288</v>
      </c>
      <c r="AI465" s="73" t="s">
        <v>179</v>
      </c>
      <c r="AJ465" s="73" t="s">
        <v>176</v>
      </c>
      <c r="AK465" s="73" t="s">
        <v>120</v>
      </c>
      <c r="AL465" s="73" t="s">
        <v>174</v>
      </c>
      <c r="AM465" s="73" t="s">
        <v>119</v>
      </c>
      <c r="AN465" s="73" t="s">
        <v>804</v>
      </c>
      <c r="AO465" s="73" t="s">
        <v>691</v>
      </c>
    </row>
    <row r="466" spans="1:41" x14ac:dyDescent="0.25">
      <c r="A466" t="s">
        <v>1111</v>
      </c>
      <c r="B466" t="s">
        <v>483</v>
      </c>
      <c r="C466" t="s">
        <v>1112</v>
      </c>
      <c r="D466" t="s">
        <v>90</v>
      </c>
      <c r="E466" t="s">
        <v>117</v>
      </c>
      <c r="F466" s="51" t="str">
        <f>IFERROR(VLOOKUP(D466,'Tabelas auxiliares'!$A$3:$B$61,2,FALSE),"")</f>
        <v>SUGEPE-FOLHA - PASEP + AUX. MORADIA</v>
      </c>
      <c r="G466" s="51" t="str">
        <f>IFERROR(VLOOKUP($B466,'Tabelas auxiliares'!$A$65:$C$102,2,FALSE),"")</f>
        <v>Folha de pagamento - Ativos, Previdência, PASEP</v>
      </c>
      <c r="H466" s="51" t="str">
        <f>IFERROR(VLOOKUP($B466,'Tabelas auxiliares'!$A$65:$C$102,3,FALSE),"")</f>
        <v>FOLHA DE PAGAMENTO / CONTRIBUICAO PARA O PSS / SUBSTITUICOES / INSS PATRONAL / PASEP</v>
      </c>
      <c r="I466" t="s">
        <v>1311</v>
      </c>
      <c r="J466" t="s">
        <v>2295</v>
      </c>
      <c r="K466" t="s">
        <v>2296</v>
      </c>
      <c r="L466" t="s">
        <v>2297</v>
      </c>
      <c r="M466" t="s">
        <v>176</v>
      </c>
      <c r="N466" t="s">
        <v>133</v>
      </c>
      <c r="O466" t="s">
        <v>178</v>
      </c>
      <c r="P466" t="s">
        <v>215</v>
      </c>
      <c r="Q466" t="s">
        <v>179</v>
      </c>
      <c r="R466" t="s">
        <v>176</v>
      </c>
      <c r="S466" t="s">
        <v>216</v>
      </c>
      <c r="T466" t="s">
        <v>173</v>
      </c>
      <c r="U466" t="s">
        <v>143</v>
      </c>
      <c r="V466" t="s">
        <v>743</v>
      </c>
      <c r="W466" t="s">
        <v>921</v>
      </c>
      <c r="X466" s="51" t="str">
        <f t="shared" si="14"/>
        <v>3</v>
      </c>
      <c r="Y466" s="51" t="str">
        <f>IF(T466="","",IF(AND(T466&lt;&gt;'Tabelas auxiliares'!$B$236,T466&lt;&gt;'Tabelas auxiliares'!$B$237,T466&lt;&gt;'Tabelas auxiliares'!$C$236,T466&lt;&gt;'Tabelas auxiliares'!$C$237,T466&lt;&gt;'Tabelas auxiliares'!$D$236),"FOLHA DE PESSOAL",IF(X466='Tabelas auxiliares'!$A$237,"CUSTEIO",IF(X466='Tabelas auxiliares'!$A$236,"INVESTIMENTO","ERRO - VERIFICAR"))))</f>
        <v>FOLHA DE PESSOAL</v>
      </c>
      <c r="Z466" s="64">
        <f t="shared" si="15"/>
        <v>252.37</v>
      </c>
      <c r="AC466" s="44">
        <v>252.37</v>
      </c>
      <c r="AD466" s="73" t="s">
        <v>439</v>
      </c>
      <c r="AE466" s="73" t="s">
        <v>176</v>
      </c>
      <c r="AF466" s="73" t="s">
        <v>177</v>
      </c>
      <c r="AG466" s="73" t="s">
        <v>178</v>
      </c>
      <c r="AH466" s="73" t="s">
        <v>288</v>
      </c>
      <c r="AI466" s="73" t="s">
        <v>179</v>
      </c>
      <c r="AJ466" s="73" t="s">
        <v>176</v>
      </c>
      <c r="AK466" s="73" t="s">
        <v>120</v>
      </c>
      <c r="AL466" s="73" t="s">
        <v>174</v>
      </c>
      <c r="AM466" s="73" t="s">
        <v>119</v>
      </c>
      <c r="AN466" s="73" t="s">
        <v>805</v>
      </c>
      <c r="AO466" s="73" t="s">
        <v>983</v>
      </c>
    </row>
    <row r="467" spans="1:41" x14ac:dyDescent="0.25">
      <c r="A467" t="s">
        <v>1111</v>
      </c>
      <c r="B467" t="s">
        <v>483</v>
      </c>
      <c r="C467" t="s">
        <v>1112</v>
      </c>
      <c r="D467" t="s">
        <v>90</v>
      </c>
      <c r="E467" t="s">
        <v>117</v>
      </c>
      <c r="F467" s="51" t="str">
        <f>IFERROR(VLOOKUP(D467,'Tabelas auxiliares'!$A$3:$B$61,2,FALSE),"")</f>
        <v>SUGEPE-FOLHA - PASEP + AUX. MORADIA</v>
      </c>
      <c r="G467" s="51" t="str">
        <f>IFERROR(VLOOKUP($B467,'Tabelas auxiliares'!$A$65:$C$102,2,FALSE),"")</f>
        <v>Folha de pagamento - Ativos, Previdência, PASEP</v>
      </c>
      <c r="H467" s="51" t="str">
        <f>IFERROR(VLOOKUP($B467,'Tabelas auxiliares'!$A$65:$C$102,3,FALSE),"")</f>
        <v>FOLHA DE PAGAMENTO / CONTRIBUICAO PARA O PSS / SUBSTITUICOES / INSS PATRONAL / PASEP</v>
      </c>
      <c r="I467" t="s">
        <v>1311</v>
      </c>
      <c r="J467" t="s">
        <v>2295</v>
      </c>
      <c r="K467" t="s">
        <v>2298</v>
      </c>
      <c r="L467" t="s">
        <v>2297</v>
      </c>
      <c r="M467" t="s">
        <v>176</v>
      </c>
      <c r="N467" t="s">
        <v>133</v>
      </c>
      <c r="O467" t="s">
        <v>178</v>
      </c>
      <c r="P467" t="s">
        <v>215</v>
      </c>
      <c r="Q467" t="s">
        <v>179</v>
      </c>
      <c r="R467" t="s">
        <v>176</v>
      </c>
      <c r="S467" t="s">
        <v>216</v>
      </c>
      <c r="T467" t="s">
        <v>173</v>
      </c>
      <c r="U467" t="s">
        <v>143</v>
      </c>
      <c r="V467" t="s">
        <v>744</v>
      </c>
      <c r="W467" t="s">
        <v>648</v>
      </c>
      <c r="X467" s="51" t="str">
        <f t="shared" si="14"/>
        <v>3</v>
      </c>
      <c r="Y467" s="51" t="str">
        <f>IF(T467="","",IF(AND(T467&lt;&gt;'Tabelas auxiliares'!$B$236,T467&lt;&gt;'Tabelas auxiliares'!$B$237,T467&lt;&gt;'Tabelas auxiliares'!$C$236,T467&lt;&gt;'Tabelas auxiliares'!$C$237,T467&lt;&gt;'Tabelas auxiliares'!$D$236),"FOLHA DE PESSOAL",IF(X467='Tabelas auxiliares'!$A$237,"CUSTEIO",IF(X467='Tabelas auxiliares'!$A$236,"INVESTIMENTO","ERRO - VERIFICAR"))))</f>
        <v>FOLHA DE PESSOAL</v>
      </c>
      <c r="Z467" s="64">
        <f t="shared" si="15"/>
        <v>70123.430000000008</v>
      </c>
      <c r="AA467" s="44">
        <v>2429.0500000000002</v>
      </c>
      <c r="AC467" s="44">
        <v>67694.38</v>
      </c>
      <c r="AD467" s="73" t="s">
        <v>863</v>
      </c>
      <c r="AE467" s="73" t="s">
        <v>176</v>
      </c>
      <c r="AF467" s="73" t="s">
        <v>177</v>
      </c>
      <c r="AG467" s="73" t="s">
        <v>178</v>
      </c>
      <c r="AH467" s="73" t="s">
        <v>288</v>
      </c>
      <c r="AI467" s="73" t="s">
        <v>179</v>
      </c>
      <c r="AJ467" s="73" t="s">
        <v>176</v>
      </c>
      <c r="AK467" s="73" t="s">
        <v>120</v>
      </c>
      <c r="AL467" s="73" t="s">
        <v>174</v>
      </c>
      <c r="AM467" s="73" t="s">
        <v>119</v>
      </c>
      <c r="AN467" s="73" t="s">
        <v>804</v>
      </c>
      <c r="AO467" s="73" t="s">
        <v>691</v>
      </c>
    </row>
    <row r="468" spans="1:41" x14ac:dyDescent="0.25">
      <c r="A468" t="s">
        <v>1111</v>
      </c>
      <c r="B468" t="s">
        <v>483</v>
      </c>
      <c r="C468" t="s">
        <v>1112</v>
      </c>
      <c r="D468" t="s">
        <v>90</v>
      </c>
      <c r="E468" t="s">
        <v>117</v>
      </c>
      <c r="F468" s="51" t="str">
        <f>IFERROR(VLOOKUP(D468,'Tabelas auxiliares'!$A$3:$B$61,2,FALSE),"")</f>
        <v>SUGEPE-FOLHA - PASEP + AUX. MORADIA</v>
      </c>
      <c r="G468" s="51" t="str">
        <f>IFERROR(VLOOKUP($B468,'Tabelas auxiliares'!$A$65:$C$102,2,FALSE),"")</f>
        <v>Folha de pagamento - Ativos, Previdência, PASEP</v>
      </c>
      <c r="H468" s="51" t="str">
        <f>IFERROR(VLOOKUP($B468,'Tabelas auxiliares'!$A$65:$C$102,3,FALSE),"")</f>
        <v>FOLHA DE PAGAMENTO / CONTRIBUICAO PARA O PSS / SUBSTITUICOES / INSS PATRONAL / PASEP</v>
      </c>
      <c r="I468" t="s">
        <v>1311</v>
      </c>
      <c r="J468" t="s">
        <v>2295</v>
      </c>
      <c r="K468" t="s">
        <v>2299</v>
      </c>
      <c r="L468" t="s">
        <v>2297</v>
      </c>
      <c r="M468" t="s">
        <v>176</v>
      </c>
      <c r="N468" t="s">
        <v>135</v>
      </c>
      <c r="O468" t="s">
        <v>178</v>
      </c>
      <c r="P468" t="s">
        <v>208</v>
      </c>
      <c r="Q468" t="s">
        <v>179</v>
      </c>
      <c r="R468" t="s">
        <v>176</v>
      </c>
      <c r="S468" t="s">
        <v>120</v>
      </c>
      <c r="T468" t="s">
        <v>173</v>
      </c>
      <c r="U468" t="s">
        <v>144</v>
      </c>
      <c r="V468" t="s">
        <v>745</v>
      </c>
      <c r="W468" t="s">
        <v>649</v>
      </c>
      <c r="X468" s="51" t="str">
        <f t="shared" si="14"/>
        <v>3</v>
      </c>
      <c r="Y468" s="51" t="str">
        <f>IF(T468="","",IF(AND(T468&lt;&gt;'Tabelas auxiliares'!$B$236,T468&lt;&gt;'Tabelas auxiliares'!$B$237,T468&lt;&gt;'Tabelas auxiliares'!$C$236,T468&lt;&gt;'Tabelas auxiliares'!$C$237,T468&lt;&gt;'Tabelas auxiliares'!$D$236),"FOLHA DE PESSOAL",IF(X468='Tabelas auxiliares'!$A$237,"CUSTEIO",IF(X468='Tabelas auxiliares'!$A$236,"INVESTIMENTO","ERRO - VERIFICAR"))))</f>
        <v>FOLHA DE PESSOAL</v>
      </c>
      <c r="Z468" s="64">
        <f t="shared" si="15"/>
        <v>782713.55999999994</v>
      </c>
      <c r="AA468" s="44">
        <v>2028.7</v>
      </c>
      <c r="AC468" s="44">
        <v>780684.86</v>
      </c>
      <c r="AD468" s="73" t="s">
        <v>275</v>
      </c>
      <c r="AE468" s="73" t="s">
        <v>176</v>
      </c>
      <c r="AF468" s="73" t="s">
        <v>177</v>
      </c>
      <c r="AG468" s="73" t="s">
        <v>178</v>
      </c>
      <c r="AH468" s="73" t="s">
        <v>288</v>
      </c>
      <c r="AI468" s="73" t="s">
        <v>179</v>
      </c>
      <c r="AJ468" s="73" t="s">
        <v>176</v>
      </c>
      <c r="AK468" s="73" t="s">
        <v>120</v>
      </c>
      <c r="AL468" s="73" t="s">
        <v>174</v>
      </c>
      <c r="AM468" s="73" t="s">
        <v>119</v>
      </c>
      <c r="AN468" s="73" t="s">
        <v>804</v>
      </c>
      <c r="AO468" s="73" t="s">
        <v>691</v>
      </c>
    </row>
    <row r="469" spans="1:41" x14ac:dyDescent="0.25">
      <c r="A469" t="s">
        <v>1111</v>
      </c>
      <c r="B469" t="s">
        <v>483</v>
      </c>
      <c r="C469" t="s">
        <v>1112</v>
      </c>
      <c r="D469" t="s">
        <v>90</v>
      </c>
      <c r="E469" t="s">
        <v>117</v>
      </c>
      <c r="F469" s="51" t="str">
        <f>IFERROR(VLOOKUP(D469,'Tabelas auxiliares'!$A$3:$B$61,2,FALSE),"")</f>
        <v>SUGEPE-FOLHA - PASEP + AUX. MORADIA</v>
      </c>
      <c r="G469" s="51" t="str">
        <f>IFERROR(VLOOKUP($B469,'Tabelas auxiliares'!$A$65:$C$102,2,FALSE),"")</f>
        <v>Folha de pagamento - Ativos, Previdência, PASEP</v>
      </c>
      <c r="H469" s="51" t="str">
        <f>IFERROR(VLOOKUP($B469,'Tabelas auxiliares'!$A$65:$C$102,3,FALSE),"")</f>
        <v>FOLHA DE PAGAMENTO / CONTRIBUICAO PARA O PSS / SUBSTITUICOES / INSS PATRONAL / PASEP</v>
      </c>
      <c r="I469" t="s">
        <v>1311</v>
      </c>
      <c r="J469" t="s">
        <v>2295</v>
      </c>
      <c r="K469" t="s">
        <v>2299</v>
      </c>
      <c r="L469" t="s">
        <v>2297</v>
      </c>
      <c r="M469" t="s">
        <v>176</v>
      </c>
      <c r="N469" t="s">
        <v>135</v>
      </c>
      <c r="O469" t="s">
        <v>178</v>
      </c>
      <c r="P469" t="s">
        <v>208</v>
      </c>
      <c r="Q469" t="s">
        <v>179</v>
      </c>
      <c r="R469" t="s">
        <v>176</v>
      </c>
      <c r="S469" t="s">
        <v>120</v>
      </c>
      <c r="T469" t="s">
        <v>173</v>
      </c>
      <c r="U469" t="s">
        <v>144</v>
      </c>
      <c r="V469" t="s">
        <v>747</v>
      </c>
      <c r="W469" t="s">
        <v>923</v>
      </c>
      <c r="X469" s="51" t="str">
        <f t="shared" si="14"/>
        <v>3</v>
      </c>
      <c r="Y469" s="51" t="str">
        <f>IF(T469="","",IF(AND(T469&lt;&gt;'Tabelas auxiliares'!$B$236,T469&lt;&gt;'Tabelas auxiliares'!$B$237,T469&lt;&gt;'Tabelas auxiliares'!$C$236,T469&lt;&gt;'Tabelas auxiliares'!$C$237,T469&lt;&gt;'Tabelas auxiliares'!$D$236),"FOLHA DE PESSOAL",IF(X469='Tabelas auxiliares'!$A$237,"CUSTEIO",IF(X469='Tabelas auxiliares'!$A$236,"INVESTIMENTO","ERRO - VERIFICAR"))))</f>
        <v>FOLHA DE PESSOAL</v>
      </c>
      <c r="Z469" s="64">
        <f t="shared" si="15"/>
        <v>13975.52</v>
      </c>
      <c r="AC469" s="44">
        <v>13975.52</v>
      </c>
      <c r="AD469" s="73" t="s">
        <v>276</v>
      </c>
      <c r="AE469" s="73" t="s">
        <v>176</v>
      </c>
      <c r="AF469" s="73" t="s">
        <v>177</v>
      </c>
      <c r="AG469" s="73" t="s">
        <v>178</v>
      </c>
      <c r="AH469" s="73" t="s">
        <v>288</v>
      </c>
      <c r="AI469" s="73" t="s">
        <v>179</v>
      </c>
      <c r="AJ469" s="73" t="s">
        <v>176</v>
      </c>
      <c r="AK469" s="73" t="s">
        <v>120</v>
      </c>
      <c r="AL469" s="73" t="s">
        <v>174</v>
      </c>
      <c r="AM469" s="73" t="s">
        <v>119</v>
      </c>
      <c r="AN469" s="73" t="s">
        <v>778</v>
      </c>
      <c r="AO469" s="73" t="s">
        <v>943</v>
      </c>
    </row>
    <row r="470" spans="1:41" x14ac:dyDescent="0.25">
      <c r="A470" t="s">
        <v>1111</v>
      </c>
      <c r="B470" t="s">
        <v>483</v>
      </c>
      <c r="C470" t="s">
        <v>1112</v>
      </c>
      <c r="D470" t="s">
        <v>90</v>
      </c>
      <c r="E470" t="s">
        <v>117</v>
      </c>
      <c r="F470" s="51" t="str">
        <f>IFERROR(VLOOKUP(D470,'Tabelas auxiliares'!$A$3:$B$61,2,FALSE),"")</f>
        <v>SUGEPE-FOLHA - PASEP + AUX. MORADIA</v>
      </c>
      <c r="G470" s="51" t="str">
        <f>IFERROR(VLOOKUP($B470,'Tabelas auxiliares'!$A$65:$C$102,2,FALSE),"")</f>
        <v>Folha de pagamento - Ativos, Previdência, PASEP</v>
      </c>
      <c r="H470" s="51" t="str">
        <f>IFERROR(VLOOKUP($B470,'Tabelas auxiliares'!$A$65:$C$102,3,FALSE),"")</f>
        <v>FOLHA DE PAGAMENTO / CONTRIBUICAO PARA O PSS / SUBSTITUICOES / INSS PATRONAL / PASEP</v>
      </c>
      <c r="I470" t="s">
        <v>1311</v>
      </c>
      <c r="J470" t="s">
        <v>2295</v>
      </c>
      <c r="K470" t="s">
        <v>2299</v>
      </c>
      <c r="L470" t="s">
        <v>2297</v>
      </c>
      <c r="M470" t="s">
        <v>176</v>
      </c>
      <c r="N470" t="s">
        <v>135</v>
      </c>
      <c r="O470" t="s">
        <v>178</v>
      </c>
      <c r="P470" t="s">
        <v>208</v>
      </c>
      <c r="Q470" t="s">
        <v>179</v>
      </c>
      <c r="R470" t="s">
        <v>176</v>
      </c>
      <c r="S470" t="s">
        <v>120</v>
      </c>
      <c r="T470" t="s">
        <v>173</v>
      </c>
      <c r="U470" t="s">
        <v>144</v>
      </c>
      <c r="V470" t="s">
        <v>937</v>
      </c>
      <c r="W470" t="s">
        <v>938</v>
      </c>
      <c r="X470" s="51" t="str">
        <f t="shared" si="14"/>
        <v>3</v>
      </c>
      <c r="Y470" s="51" t="str">
        <f>IF(T470="","",IF(AND(T470&lt;&gt;'Tabelas auxiliares'!$B$236,T470&lt;&gt;'Tabelas auxiliares'!$B$237,T470&lt;&gt;'Tabelas auxiliares'!$C$236,T470&lt;&gt;'Tabelas auxiliares'!$C$237,T470&lt;&gt;'Tabelas auxiliares'!$D$236),"FOLHA DE PESSOAL",IF(X470='Tabelas auxiliares'!$A$237,"CUSTEIO",IF(X470='Tabelas auxiliares'!$A$236,"INVESTIMENTO","ERRO - VERIFICAR"))))</f>
        <v>FOLHA DE PESSOAL</v>
      </c>
      <c r="Z470" s="64">
        <f t="shared" si="15"/>
        <v>3668.57</v>
      </c>
      <c r="AC470" s="44">
        <v>3668.57</v>
      </c>
      <c r="AD470" s="73" t="s">
        <v>277</v>
      </c>
      <c r="AE470" s="73" t="s">
        <v>176</v>
      </c>
      <c r="AF470" s="73" t="s">
        <v>177</v>
      </c>
      <c r="AG470" s="73" t="s">
        <v>178</v>
      </c>
      <c r="AH470" s="73" t="s">
        <v>288</v>
      </c>
      <c r="AI470" s="73" t="s">
        <v>179</v>
      </c>
      <c r="AJ470" s="73" t="s">
        <v>176</v>
      </c>
      <c r="AK470" s="73" t="s">
        <v>120</v>
      </c>
      <c r="AL470" s="73" t="s">
        <v>174</v>
      </c>
      <c r="AM470" s="73" t="s">
        <v>119</v>
      </c>
      <c r="AN470" s="73" t="s">
        <v>804</v>
      </c>
      <c r="AO470" s="73" t="s">
        <v>691</v>
      </c>
    </row>
    <row r="471" spans="1:41" x14ac:dyDescent="0.25">
      <c r="A471" t="s">
        <v>1111</v>
      </c>
      <c r="B471" t="s">
        <v>483</v>
      </c>
      <c r="C471" t="s">
        <v>1112</v>
      </c>
      <c r="D471" t="s">
        <v>90</v>
      </c>
      <c r="E471" t="s">
        <v>117</v>
      </c>
      <c r="F471" s="51" t="str">
        <f>IFERROR(VLOOKUP(D471,'Tabelas auxiliares'!$A$3:$B$61,2,FALSE),"")</f>
        <v>SUGEPE-FOLHA - PASEP + AUX. MORADIA</v>
      </c>
      <c r="G471" s="51" t="str">
        <f>IFERROR(VLOOKUP($B471,'Tabelas auxiliares'!$A$65:$C$102,2,FALSE),"")</f>
        <v>Folha de pagamento - Ativos, Previdência, PASEP</v>
      </c>
      <c r="H471" s="51" t="str">
        <f>IFERROR(VLOOKUP($B471,'Tabelas auxiliares'!$A$65:$C$102,3,FALSE),"")</f>
        <v>FOLHA DE PAGAMENTO / CONTRIBUICAO PARA O PSS / SUBSTITUICOES / INSS PATRONAL / PASEP</v>
      </c>
      <c r="I471" t="s">
        <v>1311</v>
      </c>
      <c r="J471" t="s">
        <v>2295</v>
      </c>
      <c r="K471" t="s">
        <v>2300</v>
      </c>
      <c r="L471" t="s">
        <v>2297</v>
      </c>
      <c r="M471" t="s">
        <v>176</v>
      </c>
      <c r="N471" t="s">
        <v>135</v>
      </c>
      <c r="O471" t="s">
        <v>178</v>
      </c>
      <c r="P471" t="s">
        <v>208</v>
      </c>
      <c r="Q471" t="s">
        <v>179</v>
      </c>
      <c r="R471" t="s">
        <v>176</v>
      </c>
      <c r="S471" t="s">
        <v>120</v>
      </c>
      <c r="T471" t="s">
        <v>173</v>
      </c>
      <c r="U471" t="s">
        <v>144</v>
      </c>
      <c r="V471" t="s">
        <v>748</v>
      </c>
      <c r="W471" t="s">
        <v>650</v>
      </c>
      <c r="X471" s="51" t="str">
        <f t="shared" si="14"/>
        <v>3</v>
      </c>
      <c r="Y471" s="51" t="str">
        <f>IF(T471="","",IF(AND(T471&lt;&gt;'Tabelas auxiliares'!$B$236,T471&lt;&gt;'Tabelas auxiliares'!$B$237,T471&lt;&gt;'Tabelas auxiliares'!$C$236,T471&lt;&gt;'Tabelas auxiliares'!$C$237,T471&lt;&gt;'Tabelas auxiliares'!$D$236),"FOLHA DE PESSOAL",IF(X471='Tabelas auxiliares'!$A$237,"CUSTEIO",IF(X471='Tabelas auxiliares'!$A$236,"INVESTIMENTO","ERRO - VERIFICAR"))))</f>
        <v>FOLHA DE PESSOAL</v>
      </c>
      <c r="Z471" s="64">
        <f t="shared" si="15"/>
        <v>9096247.7699999996</v>
      </c>
      <c r="AA471" s="44">
        <v>16531.66</v>
      </c>
      <c r="AC471" s="44">
        <v>9079716.1099999994</v>
      </c>
      <c r="AD471" s="73" t="s">
        <v>278</v>
      </c>
      <c r="AE471" s="73" t="s">
        <v>176</v>
      </c>
      <c r="AF471" s="73" t="s">
        <v>177</v>
      </c>
      <c r="AG471" s="73" t="s">
        <v>178</v>
      </c>
      <c r="AH471" s="73" t="s">
        <v>288</v>
      </c>
      <c r="AI471" s="73" t="s">
        <v>179</v>
      </c>
      <c r="AJ471" s="73" t="s">
        <v>176</v>
      </c>
      <c r="AK471" s="73" t="s">
        <v>120</v>
      </c>
      <c r="AL471" s="73" t="s">
        <v>174</v>
      </c>
      <c r="AM471" s="73" t="s">
        <v>119</v>
      </c>
      <c r="AN471" s="73" t="s">
        <v>805</v>
      </c>
      <c r="AO471" s="73" t="s">
        <v>983</v>
      </c>
    </row>
    <row r="472" spans="1:41" x14ac:dyDescent="0.25">
      <c r="A472" t="s">
        <v>1111</v>
      </c>
      <c r="B472" t="s">
        <v>483</v>
      </c>
      <c r="C472" t="s">
        <v>1112</v>
      </c>
      <c r="D472" t="s">
        <v>90</v>
      </c>
      <c r="E472" t="s">
        <v>117</v>
      </c>
      <c r="F472" s="51" t="str">
        <f>IFERROR(VLOOKUP(D472,'Tabelas auxiliares'!$A$3:$B$61,2,FALSE),"")</f>
        <v>SUGEPE-FOLHA - PASEP + AUX. MORADIA</v>
      </c>
      <c r="G472" s="51" t="str">
        <f>IFERROR(VLOOKUP($B472,'Tabelas auxiliares'!$A$65:$C$102,2,FALSE),"")</f>
        <v>Folha de pagamento - Ativos, Previdência, PASEP</v>
      </c>
      <c r="H472" s="51" t="str">
        <f>IFERROR(VLOOKUP($B472,'Tabelas auxiliares'!$A$65:$C$102,3,FALSE),"")</f>
        <v>FOLHA DE PAGAMENTO / CONTRIBUICAO PARA O PSS / SUBSTITUICOES / INSS PATRONAL / PASEP</v>
      </c>
      <c r="I472" t="s">
        <v>1311</v>
      </c>
      <c r="J472" t="s">
        <v>2295</v>
      </c>
      <c r="K472" t="s">
        <v>2300</v>
      </c>
      <c r="L472" t="s">
        <v>2297</v>
      </c>
      <c r="M472" t="s">
        <v>176</v>
      </c>
      <c r="N472" t="s">
        <v>135</v>
      </c>
      <c r="O472" t="s">
        <v>178</v>
      </c>
      <c r="P472" t="s">
        <v>208</v>
      </c>
      <c r="Q472" t="s">
        <v>179</v>
      </c>
      <c r="R472" t="s">
        <v>176</v>
      </c>
      <c r="S472" t="s">
        <v>120</v>
      </c>
      <c r="T472" t="s">
        <v>173</v>
      </c>
      <c r="U472" t="s">
        <v>144</v>
      </c>
      <c r="V472" t="s">
        <v>749</v>
      </c>
      <c r="W472" t="s">
        <v>924</v>
      </c>
      <c r="X472" s="51" t="str">
        <f t="shared" si="14"/>
        <v>3</v>
      </c>
      <c r="Y472" s="51" t="str">
        <f>IF(T472="","",IF(AND(T472&lt;&gt;'Tabelas auxiliares'!$B$236,T472&lt;&gt;'Tabelas auxiliares'!$B$237,T472&lt;&gt;'Tabelas auxiliares'!$C$236,T472&lt;&gt;'Tabelas auxiliares'!$C$237,T472&lt;&gt;'Tabelas auxiliares'!$D$236),"FOLHA DE PESSOAL",IF(X472='Tabelas auxiliares'!$A$237,"CUSTEIO",IF(X472='Tabelas auxiliares'!$A$236,"INVESTIMENTO","ERRO - VERIFICAR"))))</f>
        <v>FOLHA DE PESSOAL</v>
      </c>
      <c r="Z472" s="64">
        <f t="shared" si="15"/>
        <v>3080.61</v>
      </c>
      <c r="AC472" s="44">
        <v>3080.61</v>
      </c>
      <c r="AD472" s="73" t="s">
        <v>279</v>
      </c>
      <c r="AE472" s="73" t="s">
        <v>176</v>
      </c>
      <c r="AF472" s="73" t="s">
        <v>177</v>
      </c>
      <c r="AG472" s="73" t="s">
        <v>178</v>
      </c>
      <c r="AH472" s="73" t="s">
        <v>288</v>
      </c>
      <c r="AI472" s="73" t="s">
        <v>179</v>
      </c>
      <c r="AJ472" s="73" t="s">
        <v>176</v>
      </c>
      <c r="AK472" s="73" t="s">
        <v>120</v>
      </c>
      <c r="AL472" s="73" t="s">
        <v>174</v>
      </c>
      <c r="AM472" s="73" t="s">
        <v>119</v>
      </c>
      <c r="AN472" s="73" t="s">
        <v>804</v>
      </c>
      <c r="AO472" s="73" t="s">
        <v>691</v>
      </c>
    </row>
    <row r="473" spans="1:41" x14ac:dyDescent="0.25">
      <c r="A473" t="s">
        <v>1111</v>
      </c>
      <c r="B473" t="s">
        <v>483</v>
      </c>
      <c r="C473" t="s">
        <v>1112</v>
      </c>
      <c r="D473" t="s">
        <v>90</v>
      </c>
      <c r="E473" t="s">
        <v>117</v>
      </c>
      <c r="F473" s="51" t="str">
        <f>IFERROR(VLOOKUP(D473,'Tabelas auxiliares'!$A$3:$B$61,2,FALSE),"")</f>
        <v>SUGEPE-FOLHA - PASEP + AUX. MORADIA</v>
      </c>
      <c r="G473" s="51" t="str">
        <f>IFERROR(VLOOKUP($B473,'Tabelas auxiliares'!$A$65:$C$102,2,FALSE),"")</f>
        <v>Folha de pagamento - Ativos, Previdência, PASEP</v>
      </c>
      <c r="H473" s="51" t="str">
        <f>IFERROR(VLOOKUP($B473,'Tabelas auxiliares'!$A$65:$C$102,3,FALSE),"")</f>
        <v>FOLHA DE PAGAMENTO / CONTRIBUICAO PARA O PSS / SUBSTITUICOES / INSS PATRONAL / PASEP</v>
      </c>
      <c r="I473" t="s">
        <v>1311</v>
      </c>
      <c r="J473" t="s">
        <v>2295</v>
      </c>
      <c r="K473" t="s">
        <v>2300</v>
      </c>
      <c r="L473" t="s">
        <v>2297</v>
      </c>
      <c r="M473" t="s">
        <v>176</v>
      </c>
      <c r="N473" t="s">
        <v>135</v>
      </c>
      <c r="O473" t="s">
        <v>178</v>
      </c>
      <c r="P473" t="s">
        <v>208</v>
      </c>
      <c r="Q473" t="s">
        <v>179</v>
      </c>
      <c r="R473" t="s">
        <v>176</v>
      </c>
      <c r="S473" t="s">
        <v>120</v>
      </c>
      <c r="T473" t="s">
        <v>173</v>
      </c>
      <c r="U473" t="s">
        <v>144</v>
      </c>
      <c r="V473" t="s">
        <v>750</v>
      </c>
      <c r="W473" t="s">
        <v>925</v>
      </c>
      <c r="X473" s="51" t="str">
        <f t="shared" si="14"/>
        <v>3</v>
      </c>
      <c r="Y473" s="51" t="str">
        <f>IF(T473="","",IF(AND(T473&lt;&gt;'Tabelas auxiliares'!$B$236,T473&lt;&gt;'Tabelas auxiliares'!$B$237,T473&lt;&gt;'Tabelas auxiliares'!$C$236,T473&lt;&gt;'Tabelas auxiliares'!$C$237,T473&lt;&gt;'Tabelas auxiliares'!$D$236),"FOLHA DE PESSOAL",IF(X473='Tabelas auxiliares'!$A$237,"CUSTEIO",IF(X473='Tabelas auxiliares'!$A$236,"INVESTIMENTO","ERRO - VERIFICAR"))))</f>
        <v>FOLHA DE PESSOAL</v>
      </c>
      <c r="Z473" s="64">
        <f t="shared" si="15"/>
        <v>582.34</v>
      </c>
      <c r="AC473" s="44">
        <v>582.34</v>
      </c>
      <c r="AD473" s="73" t="s">
        <v>692</v>
      </c>
      <c r="AE473" s="73" t="s">
        <v>176</v>
      </c>
      <c r="AF473" s="73" t="s">
        <v>177</v>
      </c>
      <c r="AG473" s="73" t="s">
        <v>178</v>
      </c>
      <c r="AH473" s="73" t="s">
        <v>288</v>
      </c>
      <c r="AI473" s="73" t="s">
        <v>179</v>
      </c>
      <c r="AJ473" s="73" t="s">
        <v>176</v>
      </c>
      <c r="AK473" s="73" t="s">
        <v>120</v>
      </c>
      <c r="AL473" s="73" t="s">
        <v>174</v>
      </c>
      <c r="AM473" s="73" t="s">
        <v>119</v>
      </c>
      <c r="AN473" s="73" t="s">
        <v>804</v>
      </c>
      <c r="AO473" s="73" t="s">
        <v>691</v>
      </c>
    </row>
    <row r="474" spans="1:41" x14ac:dyDescent="0.25">
      <c r="A474" t="s">
        <v>1111</v>
      </c>
      <c r="B474" t="s">
        <v>483</v>
      </c>
      <c r="C474" t="s">
        <v>1112</v>
      </c>
      <c r="D474" t="s">
        <v>90</v>
      </c>
      <c r="E474" t="s">
        <v>117</v>
      </c>
      <c r="F474" s="51" t="str">
        <f>IFERROR(VLOOKUP(D474,'Tabelas auxiliares'!$A$3:$B$61,2,FALSE),"")</f>
        <v>SUGEPE-FOLHA - PASEP + AUX. MORADIA</v>
      </c>
      <c r="G474" s="51" t="str">
        <f>IFERROR(VLOOKUP($B474,'Tabelas auxiliares'!$A$65:$C$102,2,FALSE),"")</f>
        <v>Folha de pagamento - Ativos, Previdência, PASEP</v>
      </c>
      <c r="H474" s="51" t="str">
        <f>IFERROR(VLOOKUP($B474,'Tabelas auxiliares'!$A$65:$C$102,3,FALSE),"")</f>
        <v>FOLHA DE PAGAMENTO / CONTRIBUICAO PARA O PSS / SUBSTITUICOES / INSS PATRONAL / PASEP</v>
      </c>
      <c r="I474" t="s">
        <v>1311</v>
      </c>
      <c r="J474" t="s">
        <v>2295</v>
      </c>
      <c r="K474" t="s">
        <v>2300</v>
      </c>
      <c r="L474" t="s">
        <v>2297</v>
      </c>
      <c r="M474" t="s">
        <v>176</v>
      </c>
      <c r="N474" t="s">
        <v>135</v>
      </c>
      <c r="O474" t="s">
        <v>178</v>
      </c>
      <c r="P474" t="s">
        <v>208</v>
      </c>
      <c r="Q474" t="s">
        <v>179</v>
      </c>
      <c r="R474" t="s">
        <v>176</v>
      </c>
      <c r="S474" t="s">
        <v>120</v>
      </c>
      <c r="T474" t="s">
        <v>173</v>
      </c>
      <c r="U474" t="s">
        <v>144</v>
      </c>
      <c r="V474" t="s">
        <v>751</v>
      </c>
      <c r="W474" t="s">
        <v>926</v>
      </c>
      <c r="X474" s="51" t="str">
        <f t="shared" si="14"/>
        <v>3</v>
      </c>
      <c r="Y474" s="51" t="str">
        <f>IF(T474="","",IF(AND(T474&lt;&gt;'Tabelas auxiliares'!$B$236,T474&lt;&gt;'Tabelas auxiliares'!$B$237,T474&lt;&gt;'Tabelas auxiliares'!$C$236,T474&lt;&gt;'Tabelas auxiliares'!$C$237,T474&lt;&gt;'Tabelas auxiliares'!$D$236),"FOLHA DE PESSOAL",IF(X474='Tabelas auxiliares'!$A$237,"CUSTEIO",IF(X474='Tabelas auxiliares'!$A$236,"INVESTIMENTO","ERRO - VERIFICAR"))))</f>
        <v>FOLHA DE PESSOAL</v>
      </c>
      <c r="Z474" s="64">
        <f t="shared" si="15"/>
        <v>9483.19</v>
      </c>
      <c r="AC474" s="44">
        <v>9483.19</v>
      </c>
      <c r="AD474" s="73" t="s">
        <v>989</v>
      </c>
      <c r="AE474" s="73" t="s">
        <v>176</v>
      </c>
      <c r="AF474" s="73" t="s">
        <v>177</v>
      </c>
      <c r="AG474" s="73" t="s">
        <v>178</v>
      </c>
      <c r="AH474" s="73" t="s">
        <v>288</v>
      </c>
      <c r="AI474" s="73" t="s">
        <v>179</v>
      </c>
      <c r="AJ474" s="73" t="s">
        <v>176</v>
      </c>
      <c r="AK474" s="73" t="s">
        <v>120</v>
      </c>
      <c r="AL474" s="73" t="s">
        <v>174</v>
      </c>
      <c r="AM474" s="73" t="s">
        <v>119</v>
      </c>
      <c r="AN474" s="73" t="s">
        <v>804</v>
      </c>
      <c r="AO474" s="73" t="s">
        <v>691</v>
      </c>
    </row>
    <row r="475" spans="1:41" x14ac:dyDescent="0.25">
      <c r="A475" t="s">
        <v>1111</v>
      </c>
      <c r="B475" t="s">
        <v>483</v>
      </c>
      <c r="C475" t="s">
        <v>1112</v>
      </c>
      <c r="D475" t="s">
        <v>90</v>
      </c>
      <c r="E475" t="s">
        <v>117</v>
      </c>
      <c r="F475" s="51" t="str">
        <f>IFERROR(VLOOKUP(D475,'Tabelas auxiliares'!$A$3:$B$61,2,FALSE),"")</f>
        <v>SUGEPE-FOLHA - PASEP + AUX. MORADIA</v>
      </c>
      <c r="G475" s="51" t="str">
        <f>IFERROR(VLOOKUP($B475,'Tabelas auxiliares'!$A$65:$C$102,2,FALSE),"")</f>
        <v>Folha de pagamento - Ativos, Previdência, PASEP</v>
      </c>
      <c r="H475" s="51" t="str">
        <f>IFERROR(VLOOKUP($B475,'Tabelas auxiliares'!$A$65:$C$102,3,FALSE),"")</f>
        <v>FOLHA DE PAGAMENTO / CONTRIBUICAO PARA O PSS / SUBSTITUICOES / INSS PATRONAL / PASEP</v>
      </c>
      <c r="I475" t="s">
        <v>1311</v>
      </c>
      <c r="J475" t="s">
        <v>2295</v>
      </c>
      <c r="K475" t="s">
        <v>2300</v>
      </c>
      <c r="L475" t="s">
        <v>2297</v>
      </c>
      <c r="M475" t="s">
        <v>176</v>
      </c>
      <c r="N475" t="s">
        <v>135</v>
      </c>
      <c r="O475" t="s">
        <v>178</v>
      </c>
      <c r="P475" t="s">
        <v>208</v>
      </c>
      <c r="Q475" t="s">
        <v>179</v>
      </c>
      <c r="R475" t="s">
        <v>176</v>
      </c>
      <c r="S475" t="s">
        <v>120</v>
      </c>
      <c r="T475" t="s">
        <v>173</v>
      </c>
      <c r="U475" t="s">
        <v>144</v>
      </c>
      <c r="V475" t="s">
        <v>752</v>
      </c>
      <c r="W475" t="s">
        <v>651</v>
      </c>
      <c r="X475" s="51" t="str">
        <f t="shared" si="14"/>
        <v>3</v>
      </c>
      <c r="Y475" s="51" t="str">
        <f>IF(T475="","",IF(AND(T475&lt;&gt;'Tabelas auxiliares'!$B$236,T475&lt;&gt;'Tabelas auxiliares'!$B$237,T475&lt;&gt;'Tabelas auxiliares'!$C$236,T475&lt;&gt;'Tabelas auxiliares'!$C$237,T475&lt;&gt;'Tabelas auxiliares'!$D$236),"FOLHA DE PESSOAL",IF(X475='Tabelas auxiliares'!$A$237,"CUSTEIO",IF(X475='Tabelas auxiliares'!$A$236,"INVESTIMENTO","ERRO - VERIFICAR"))))</f>
        <v>FOLHA DE PESSOAL</v>
      </c>
      <c r="Z475" s="64">
        <f t="shared" si="15"/>
        <v>45160.67</v>
      </c>
      <c r="AC475" s="44">
        <v>45160.67</v>
      </c>
      <c r="AD475" s="73" t="s">
        <v>990</v>
      </c>
      <c r="AE475" s="73" t="s">
        <v>176</v>
      </c>
      <c r="AF475" s="73" t="s">
        <v>177</v>
      </c>
      <c r="AG475" s="73" t="s">
        <v>178</v>
      </c>
      <c r="AH475" s="73" t="s">
        <v>288</v>
      </c>
      <c r="AI475" s="73" t="s">
        <v>179</v>
      </c>
      <c r="AJ475" s="73" t="s">
        <v>176</v>
      </c>
      <c r="AK475" s="73" t="s">
        <v>120</v>
      </c>
      <c r="AL475" s="73" t="s">
        <v>174</v>
      </c>
      <c r="AM475" s="73" t="s">
        <v>119</v>
      </c>
      <c r="AN475" s="73" t="s">
        <v>804</v>
      </c>
      <c r="AO475" s="73" t="s">
        <v>691</v>
      </c>
    </row>
    <row r="476" spans="1:41" x14ac:dyDescent="0.25">
      <c r="A476" t="s">
        <v>1111</v>
      </c>
      <c r="B476" t="s">
        <v>483</v>
      </c>
      <c r="C476" t="s">
        <v>1112</v>
      </c>
      <c r="D476" t="s">
        <v>90</v>
      </c>
      <c r="E476" t="s">
        <v>117</v>
      </c>
      <c r="F476" s="51" t="str">
        <f>IFERROR(VLOOKUP(D476,'Tabelas auxiliares'!$A$3:$B$61,2,FALSE),"")</f>
        <v>SUGEPE-FOLHA - PASEP + AUX. MORADIA</v>
      </c>
      <c r="G476" s="51" t="str">
        <f>IFERROR(VLOOKUP($B476,'Tabelas auxiliares'!$A$65:$C$102,2,FALSE),"")</f>
        <v>Folha de pagamento - Ativos, Previdência, PASEP</v>
      </c>
      <c r="H476" s="51" t="str">
        <f>IFERROR(VLOOKUP($B476,'Tabelas auxiliares'!$A$65:$C$102,3,FALSE),"")</f>
        <v>FOLHA DE PAGAMENTO / CONTRIBUICAO PARA O PSS / SUBSTITUICOES / INSS PATRONAL / PASEP</v>
      </c>
      <c r="I476" t="s">
        <v>1311</v>
      </c>
      <c r="J476" t="s">
        <v>2295</v>
      </c>
      <c r="K476" t="s">
        <v>2300</v>
      </c>
      <c r="L476" t="s">
        <v>2297</v>
      </c>
      <c r="M476" t="s">
        <v>176</v>
      </c>
      <c r="N476" t="s">
        <v>135</v>
      </c>
      <c r="O476" t="s">
        <v>178</v>
      </c>
      <c r="P476" t="s">
        <v>208</v>
      </c>
      <c r="Q476" t="s">
        <v>179</v>
      </c>
      <c r="R476" t="s">
        <v>176</v>
      </c>
      <c r="S476" t="s">
        <v>120</v>
      </c>
      <c r="T476" t="s">
        <v>173</v>
      </c>
      <c r="U476" t="s">
        <v>144</v>
      </c>
      <c r="V476" t="s">
        <v>753</v>
      </c>
      <c r="W476" t="s">
        <v>652</v>
      </c>
      <c r="X476" s="51" t="str">
        <f t="shared" si="14"/>
        <v>3</v>
      </c>
      <c r="Y476" s="51" t="str">
        <f>IF(T476="","",IF(AND(T476&lt;&gt;'Tabelas auxiliares'!$B$236,T476&lt;&gt;'Tabelas auxiliares'!$B$237,T476&lt;&gt;'Tabelas auxiliares'!$C$236,T476&lt;&gt;'Tabelas auxiliares'!$C$237,T476&lt;&gt;'Tabelas auxiliares'!$D$236),"FOLHA DE PESSOAL",IF(X476='Tabelas auxiliares'!$A$237,"CUSTEIO",IF(X476='Tabelas auxiliares'!$A$236,"INVESTIMENTO","ERRO - VERIFICAR"))))</f>
        <v>FOLHA DE PESSOAL</v>
      </c>
      <c r="Z476" s="64">
        <f t="shared" si="15"/>
        <v>9796.9800000000014</v>
      </c>
      <c r="AA476" s="44">
        <v>1238.19</v>
      </c>
      <c r="AC476" s="44">
        <v>8558.7900000000009</v>
      </c>
      <c r="AD476" s="73" t="s">
        <v>991</v>
      </c>
      <c r="AE476" s="73" t="s">
        <v>176</v>
      </c>
      <c r="AF476" s="73" t="s">
        <v>177</v>
      </c>
      <c r="AG476" s="73" t="s">
        <v>178</v>
      </c>
      <c r="AH476" s="73" t="s">
        <v>288</v>
      </c>
      <c r="AI476" s="73" t="s">
        <v>179</v>
      </c>
      <c r="AJ476" s="73" t="s">
        <v>176</v>
      </c>
      <c r="AK476" s="73" t="s">
        <v>120</v>
      </c>
      <c r="AL476" s="73" t="s">
        <v>174</v>
      </c>
      <c r="AM476" s="73" t="s">
        <v>119</v>
      </c>
      <c r="AN476" s="73" t="s">
        <v>805</v>
      </c>
      <c r="AO476" s="73" t="s">
        <v>983</v>
      </c>
    </row>
    <row r="477" spans="1:41" x14ac:dyDescent="0.25">
      <c r="A477" t="s">
        <v>1111</v>
      </c>
      <c r="B477" t="s">
        <v>483</v>
      </c>
      <c r="C477" t="s">
        <v>1112</v>
      </c>
      <c r="D477" t="s">
        <v>90</v>
      </c>
      <c r="E477" t="s">
        <v>117</v>
      </c>
      <c r="F477" s="51" t="str">
        <f>IFERROR(VLOOKUP(D477,'Tabelas auxiliares'!$A$3:$B$61,2,FALSE),"")</f>
        <v>SUGEPE-FOLHA - PASEP + AUX. MORADIA</v>
      </c>
      <c r="G477" s="51" t="str">
        <f>IFERROR(VLOOKUP($B477,'Tabelas auxiliares'!$A$65:$C$102,2,FALSE),"")</f>
        <v>Folha de pagamento - Ativos, Previdência, PASEP</v>
      </c>
      <c r="H477" s="51" t="str">
        <f>IFERROR(VLOOKUP($B477,'Tabelas auxiliares'!$A$65:$C$102,3,FALSE),"")</f>
        <v>FOLHA DE PAGAMENTO / CONTRIBUICAO PARA O PSS / SUBSTITUICOES / INSS PATRONAL / PASEP</v>
      </c>
      <c r="I477" t="s">
        <v>1311</v>
      </c>
      <c r="J477" t="s">
        <v>2295</v>
      </c>
      <c r="K477" t="s">
        <v>2300</v>
      </c>
      <c r="L477" t="s">
        <v>2297</v>
      </c>
      <c r="M477" t="s">
        <v>176</v>
      </c>
      <c r="N477" t="s">
        <v>135</v>
      </c>
      <c r="O477" t="s">
        <v>178</v>
      </c>
      <c r="P477" t="s">
        <v>208</v>
      </c>
      <c r="Q477" t="s">
        <v>179</v>
      </c>
      <c r="R477" t="s">
        <v>176</v>
      </c>
      <c r="S477" t="s">
        <v>120</v>
      </c>
      <c r="T477" t="s">
        <v>173</v>
      </c>
      <c r="U477" t="s">
        <v>144</v>
      </c>
      <c r="V477" t="s">
        <v>754</v>
      </c>
      <c r="W477" t="s">
        <v>653</v>
      </c>
      <c r="X477" s="51" t="str">
        <f t="shared" si="14"/>
        <v>3</v>
      </c>
      <c r="Y477" s="51" t="str">
        <f>IF(T477="","",IF(AND(T477&lt;&gt;'Tabelas auxiliares'!$B$236,T477&lt;&gt;'Tabelas auxiliares'!$B$237,T477&lt;&gt;'Tabelas auxiliares'!$C$236,T477&lt;&gt;'Tabelas auxiliares'!$C$237,T477&lt;&gt;'Tabelas auxiliares'!$D$236),"FOLHA DE PESSOAL",IF(X477='Tabelas auxiliares'!$A$237,"CUSTEIO",IF(X477='Tabelas auxiliares'!$A$236,"INVESTIMENTO","ERRO - VERIFICAR"))))</f>
        <v>FOLHA DE PESSOAL</v>
      </c>
      <c r="Z477" s="64">
        <f t="shared" si="15"/>
        <v>7790346.0800000001</v>
      </c>
      <c r="AA477" s="44">
        <v>649.4</v>
      </c>
      <c r="AC477" s="44">
        <v>7789696.6799999997</v>
      </c>
      <c r="AD477" s="73" t="s">
        <v>280</v>
      </c>
      <c r="AE477" s="73" t="s">
        <v>176</v>
      </c>
      <c r="AF477" s="73" t="s">
        <v>177</v>
      </c>
      <c r="AG477" s="73" t="s">
        <v>178</v>
      </c>
      <c r="AH477" s="73" t="s">
        <v>288</v>
      </c>
      <c r="AI477" s="73" t="s">
        <v>179</v>
      </c>
      <c r="AJ477" s="73" t="s">
        <v>176</v>
      </c>
      <c r="AK477" s="73" t="s">
        <v>120</v>
      </c>
      <c r="AL477" s="73" t="s">
        <v>174</v>
      </c>
      <c r="AM477" s="73" t="s">
        <v>119</v>
      </c>
      <c r="AN477" s="73" t="s">
        <v>804</v>
      </c>
      <c r="AO477" s="73" t="s">
        <v>691</v>
      </c>
    </row>
    <row r="478" spans="1:41" x14ac:dyDescent="0.25">
      <c r="A478" t="s">
        <v>1111</v>
      </c>
      <c r="B478" t="s">
        <v>483</v>
      </c>
      <c r="C478" t="s">
        <v>1112</v>
      </c>
      <c r="D478" t="s">
        <v>90</v>
      </c>
      <c r="E478" t="s">
        <v>117</v>
      </c>
      <c r="F478" s="51" t="str">
        <f>IFERROR(VLOOKUP(D478,'Tabelas auxiliares'!$A$3:$B$61,2,FALSE),"")</f>
        <v>SUGEPE-FOLHA - PASEP + AUX. MORADIA</v>
      </c>
      <c r="G478" s="51" t="str">
        <f>IFERROR(VLOOKUP($B478,'Tabelas auxiliares'!$A$65:$C$102,2,FALSE),"")</f>
        <v>Folha de pagamento - Ativos, Previdência, PASEP</v>
      </c>
      <c r="H478" s="51" t="str">
        <f>IFERROR(VLOOKUP($B478,'Tabelas auxiliares'!$A$65:$C$102,3,FALSE),"")</f>
        <v>FOLHA DE PAGAMENTO / CONTRIBUICAO PARA O PSS / SUBSTITUICOES / INSS PATRONAL / PASEP</v>
      </c>
      <c r="I478" t="s">
        <v>1311</v>
      </c>
      <c r="J478" t="s">
        <v>2295</v>
      </c>
      <c r="K478" t="s">
        <v>2300</v>
      </c>
      <c r="L478" t="s">
        <v>2297</v>
      </c>
      <c r="M478" t="s">
        <v>176</v>
      </c>
      <c r="N478" t="s">
        <v>135</v>
      </c>
      <c r="O478" t="s">
        <v>178</v>
      </c>
      <c r="P478" t="s">
        <v>208</v>
      </c>
      <c r="Q478" t="s">
        <v>179</v>
      </c>
      <c r="R478" t="s">
        <v>176</v>
      </c>
      <c r="S478" t="s">
        <v>120</v>
      </c>
      <c r="T478" t="s">
        <v>173</v>
      </c>
      <c r="U478" t="s">
        <v>144</v>
      </c>
      <c r="V478" t="s">
        <v>755</v>
      </c>
      <c r="W478" t="s">
        <v>654</v>
      </c>
      <c r="X478" s="51" t="str">
        <f t="shared" si="14"/>
        <v>3</v>
      </c>
      <c r="Y478" s="51" t="str">
        <f>IF(T478="","",IF(AND(T478&lt;&gt;'Tabelas auxiliares'!$B$236,T478&lt;&gt;'Tabelas auxiliares'!$B$237,T478&lt;&gt;'Tabelas auxiliares'!$C$236,T478&lt;&gt;'Tabelas auxiliares'!$C$237,T478&lt;&gt;'Tabelas auxiliares'!$D$236),"FOLHA DE PESSOAL",IF(X478='Tabelas auxiliares'!$A$237,"CUSTEIO",IF(X478='Tabelas auxiliares'!$A$236,"INVESTIMENTO","ERRO - VERIFICAR"))))</f>
        <v>FOLHA DE PESSOAL</v>
      </c>
      <c r="Z478" s="64">
        <f t="shared" si="15"/>
        <v>116598.69</v>
      </c>
      <c r="AA478" s="44">
        <v>228.13</v>
      </c>
      <c r="AC478" s="44">
        <v>116370.56</v>
      </c>
    </row>
    <row r="479" spans="1:41" x14ac:dyDescent="0.25">
      <c r="A479" t="s">
        <v>1111</v>
      </c>
      <c r="B479" t="s">
        <v>483</v>
      </c>
      <c r="C479" t="s">
        <v>1112</v>
      </c>
      <c r="D479" t="s">
        <v>90</v>
      </c>
      <c r="E479" t="s">
        <v>117</v>
      </c>
      <c r="F479" s="51" t="str">
        <f>IFERROR(VLOOKUP(D479,'Tabelas auxiliares'!$A$3:$B$61,2,FALSE),"")</f>
        <v>SUGEPE-FOLHA - PASEP + AUX. MORADIA</v>
      </c>
      <c r="G479" s="51" t="str">
        <f>IFERROR(VLOOKUP($B479,'Tabelas auxiliares'!$A$65:$C$102,2,FALSE),"")</f>
        <v>Folha de pagamento - Ativos, Previdência, PASEP</v>
      </c>
      <c r="H479" s="51" t="str">
        <f>IFERROR(VLOOKUP($B479,'Tabelas auxiliares'!$A$65:$C$102,3,FALSE),"")</f>
        <v>FOLHA DE PAGAMENTO / CONTRIBUICAO PARA O PSS / SUBSTITUICOES / INSS PATRONAL / PASEP</v>
      </c>
      <c r="I479" t="s">
        <v>1311</v>
      </c>
      <c r="J479" t="s">
        <v>2295</v>
      </c>
      <c r="K479" t="s">
        <v>2300</v>
      </c>
      <c r="L479" t="s">
        <v>2297</v>
      </c>
      <c r="M479" t="s">
        <v>176</v>
      </c>
      <c r="N479" t="s">
        <v>135</v>
      </c>
      <c r="O479" t="s">
        <v>178</v>
      </c>
      <c r="P479" t="s">
        <v>208</v>
      </c>
      <c r="Q479" t="s">
        <v>179</v>
      </c>
      <c r="R479" t="s">
        <v>176</v>
      </c>
      <c r="S479" t="s">
        <v>120</v>
      </c>
      <c r="T479" t="s">
        <v>173</v>
      </c>
      <c r="U479" t="s">
        <v>144</v>
      </c>
      <c r="V479" t="s">
        <v>756</v>
      </c>
      <c r="W479" t="s">
        <v>927</v>
      </c>
      <c r="X479" s="51" t="str">
        <f t="shared" si="14"/>
        <v>3</v>
      </c>
      <c r="Y479" s="51" t="str">
        <f>IF(T479="","",IF(AND(T479&lt;&gt;'Tabelas auxiliares'!$B$236,T479&lt;&gt;'Tabelas auxiliares'!$B$237,T479&lt;&gt;'Tabelas auxiliares'!$C$236,T479&lt;&gt;'Tabelas auxiliares'!$C$237,T479&lt;&gt;'Tabelas auxiliares'!$D$236),"FOLHA DE PESSOAL",IF(X479='Tabelas auxiliares'!$A$237,"CUSTEIO",IF(X479='Tabelas auxiliares'!$A$236,"INVESTIMENTO","ERRO - VERIFICAR"))))</f>
        <v>FOLHA DE PESSOAL</v>
      </c>
      <c r="Z479" s="64">
        <f t="shared" si="15"/>
        <v>218511.96</v>
      </c>
      <c r="AC479" s="44">
        <v>218511.96</v>
      </c>
    </row>
    <row r="480" spans="1:41" x14ac:dyDescent="0.25">
      <c r="A480" t="s">
        <v>1111</v>
      </c>
      <c r="B480" t="s">
        <v>483</v>
      </c>
      <c r="C480" t="s">
        <v>1112</v>
      </c>
      <c r="D480" t="s">
        <v>90</v>
      </c>
      <c r="E480" t="s">
        <v>117</v>
      </c>
      <c r="F480" s="51" t="str">
        <f>IFERROR(VLOOKUP(D480,'Tabelas auxiliares'!$A$3:$B$61,2,FALSE),"")</f>
        <v>SUGEPE-FOLHA - PASEP + AUX. MORADIA</v>
      </c>
      <c r="G480" s="51" t="str">
        <f>IFERROR(VLOOKUP($B480,'Tabelas auxiliares'!$A$65:$C$102,2,FALSE),"")</f>
        <v>Folha de pagamento - Ativos, Previdência, PASEP</v>
      </c>
      <c r="H480" s="51" t="str">
        <f>IFERROR(VLOOKUP($B480,'Tabelas auxiliares'!$A$65:$C$102,3,FALSE),"")</f>
        <v>FOLHA DE PAGAMENTO / CONTRIBUICAO PARA O PSS / SUBSTITUICOES / INSS PATRONAL / PASEP</v>
      </c>
      <c r="I480" t="s">
        <v>1311</v>
      </c>
      <c r="J480" t="s">
        <v>2295</v>
      </c>
      <c r="K480" t="s">
        <v>2300</v>
      </c>
      <c r="L480" t="s">
        <v>2297</v>
      </c>
      <c r="M480" t="s">
        <v>176</v>
      </c>
      <c r="N480" t="s">
        <v>135</v>
      </c>
      <c r="O480" t="s">
        <v>178</v>
      </c>
      <c r="P480" t="s">
        <v>208</v>
      </c>
      <c r="Q480" t="s">
        <v>179</v>
      </c>
      <c r="R480" t="s">
        <v>176</v>
      </c>
      <c r="S480" t="s">
        <v>120</v>
      </c>
      <c r="T480" t="s">
        <v>173</v>
      </c>
      <c r="U480" t="s">
        <v>144</v>
      </c>
      <c r="V480" t="s">
        <v>757</v>
      </c>
      <c r="W480" t="s">
        <v>655</v>
      </c>
      <c r="X480" s="51" t="str">
        <f t="shared" si="14"/>
        <v>3</v>
      </c>
      <c r="Y480" s="51" t="str">
        <f>IF(T480="","",IF(AND(T480&lt;&gt;'Tabelas auxiliares'!$B$236,T480&lt;&gt;'Tabelas auxiliares'!$B$237,T480&lt;&gt;'Tabelas auxiliares'!$C$236,T480&lt;&gt;'Tabelas auxiliares'!$C$237,T480&lt;&gt;'Tabelas auxiliares'!$D$236),"FOLHA DE PESSOAL",IF(X480='Tabelas auxiliares'!$A$237,"CUSTEIO",IF(X480='Tabelas auxiliares'!$A$236,"INVESTIMENTO","ERRO - VERIFICAR"))))</f>
        <v>FOLHA DE PESSOAL</v>
      </c>
      <c r="Z480" s="64">
        <f t="shared" si="15"/>
        <v>4589.72</v>
      </c>
      <c r="AC480" s="44">
        <v>4589.72</v>
      </c>
    </row>
    <row r="481" spans="1:29" x14ac:dyDescent="0.25">
      <c r="A481" t="s">
        <v>1111</v>
      </c>
      <c r="B481" t="s">
        <v>483</v>
      </c>
      <c r="C481" t="s">
        <v>1112</v>
      </c>
      <c r="D481" t="s">
        <v>90</v>
      </c>
      <c r="E481" t="s">
        <v>117</v>
      </c>
      <c r="F481" s="51" t="str">
        <f>IFERROR(VLOOKUP(D481,'Tabelas auxiliares'!$A$3:$B$61,2,FALSE),"")</f>
        <v>SUGEPE-FOLHA - PASEP + AUX. MORADIA</v>
      </c>
      <c r="G481" s="51" t="str">
        <f>IFERROR(VLOOKUP($B481,'Tabelas auxiliares'!$A$65:$C$102,2,FALSE),"")</f>
        <v>Folha de pagamento - Ativos, Previdência, PASEP</v>
      </c>
      <c r="H481" s="51" t="str">
        <f>IFERROR(VLOOKUP($B481,'Tabelas auxiliares'!$A$65:$C$102,3,FALSE),"")</f>
        <v>FOLHA DE PAGAMENTO / CONTRIBUICAO PARA O PSS / SUBSTITUICOES / INSS PATRONAL / PASEP</v>
      </c>
      <c r="I481" t="s">
        <v>1311</v>
      </c>
      <c r="J481" t="s">
        <v>2295</v>
      </c>
      <c r="K481" t="s">
        <v>2300</v>
      </c>
      <c r="L481" t="s">
        <v>2297</v>
      </c>
      <c r="M481" t="s">
        <v>176</v>
      </c>
      <c r="N481" t="s">
        <v>135</v>
      </c>
      <c r="O481" t="s">
        <v>178</v>
      </c>
      <c r="P481" t="s">
        <v>208</v>
      </c>
      <c r="Q481" t="s">
        <v>179</v>
      </c>
      <c r="R481" t="s">
        <v>176</v>
      </c>
      <c r="S481" t="s">
        <v>120</v>
      </c>
      <c r="T481" t="s">
        <v>173</v>
      </c>
      <c r="U481" t="s">
        <v>144</v>
      </c>
      <c r="V481" t="s">
        <v>758</v>
      </c>
      <c r="W481" t="s">
        <v>656</v>
      </c>
      <c r="X481" s="51" t="str">
        <f t="shared" si="14"/>
        <v>3</v>
      </c>
      <c r="Y481" s="51" t="str">
        <f>IF(T481="","",IF(AND(T481&lt;&gt;'Tabelas auxiliares'!$B$236,T481&lt;&gt;'Tabelas auxiliares'!$B$237,T481&lt;&gt;'Tabelas auxiliares'!$C$236,T481&lt;&gt;'Tabelas auxiliares'!$C$237,T481&lt;&gt;'Tabelas auxiliares'!$D$236),"FOLHA DE PESSOAL",IF(X481='Tabelas auxiliares'!$A$237,"CUSTEIO",IF(X481='Tabelas auxiliares'!$A$236,"INVESTIMENTO","ERRO - VERIFICAR"))))</f>
        <v>FOLHA DE PESSOAL</v>
      </c>
      <c r="Z481" s="64">
        <f t="shared" si="15"/>
        <v>12296.609999999999</v>
      </c>
      <c r="AA481" s="44">
        <v>2248.4699999999998</v>
      </c>
      <c r="AC481" s="44">
        <v>10048.14</v>
      </c>
    </row>
    <row r="482" spans="1:29" x14ac:dyDescent="0.25">
      <c r="A482" t="s">
        <v>1111</v>
      </c>
      <c r="B482" t="s">
        <v>483</v>
      </c>
      <c r="C482" t="s">
        <v>1112</v>
      </c>
      <c r="D482" t="s">
        <v>90</v>
      </c>
      <c r="E482" t="s">
        <v>117</v>
      </c>
      <c r="F482" s="51" t="str">
        <f>IFERROR(VLOOKUP(D482,'Tabelas auxiliares'!$A$3:$B$61,2,FALSE),"")</f>
        <v>SUGEPE-FOLHA - PASEP + AUX. MORADIA</v>
      </c>
      <c r="G482" s="51" t="str">
        <f>IFERROR(VLOOKUP($B482,'Tabelas auxiliares'!$A$65:$C$102,2,FALSE),"")</f>
        <v>Folha de pagamento - Ativos, Previdência, PASEP</v>
      </c>
      <c r="H482" s="51" t="str">
        <f>IFERROR(VLOOKUP($B482,'Tabelas auxiliares'!$A$65:$C$102,3,FALSE),"")</f>
        <v>FOLHA DE PAGAMENTO / CONTRIBUICAO PARA O PSS / SUBSTITUICOES / INSS PATRONAL / PASEP</v>
      </c>
      <c r="I482" t="s">
        <v>1311</v>
      </c>
      <c r="J482" t="s">
        <v>2295</v>
      </c>
      <c r="K482" t="s">
        <v>2300</v>
      </c>
      <c r="L482" t="s">
        <v>2297</v>
      </c>
      <c r="M482" t="s">
        <v>176</v>
      </c>
      <c r="N482" t="s">
        <v>135</v>
      </c>
      <c r="O482" t="s">
        <v>178</v>
      </c>
      <c r="P482" t="s">
        <v>208</v>
      </c>
      <c r="Q482" t="s">
        <v>179</v>
      </c>
      <c r="R482" t="s">
        <v>176</v>
      </c>
      <c r="S482" t="s">
        <v>120</v>
      </c>
      <c r="T482" t="s">
        <v>173</v>
      </c>
      <c r="U482" t="s">
        <v>144</v>
      </c>
      <c r="V482" t="s">
        <v>759</v>
      </c>
      <c r="W482" t="s">
        <v>657</v>
      </c>
      <c r="X482" s="51" t="str">
        <f t="shared" si="14"/>
        <v>3</v>
      </c>
      <c r="Y482" s="51" t="str">
        <f>IF(T482="","",IF(AND(T482&lt;&gt;'Tabelas auxiliares'!$B$236,T482&lt;&gt;'Tabelas auxiliares'!$B$237,T482&lt;&gt;'Tabelas auxiliares'!$C$236,T482&lt;&gt;'Tabelas auxiliares'!$C$237,T482&lt;&gt;'Tabelas auxiliares'!$D$236),"FOLHA DE PESSOAL",IF(X482='Tabelas auxiliares'!$A$237,"CUSTEIO",IF(X482='Tabelas auxiliares'!$A$236,"INVESTIMENTO","ERRO - VERIFICAR"))))</f>
        <v>FOLHA DE PESSOAL</v>
      </c>
      <c r="Z482" s="64">
        <f t="shared" si="15"/>
        <v>5677.53</v>
      </c>
      <c r="AA482" s="44">
        <v>2266.08</v>
      </c>
      <c r="AC482" s="44">
        <v>3411.45</v>
      </c>
    </row>
    <row r="483" spans="1:29" x14ac:dyDescent="0.25">
      <c r="A483" t="s">
        <v>1111</v>
      </c>
      <c r="B483" t="s">
        <v>483</v>
      </c>
      <c r="C483" t="s">
        <v>1112</v>
      </c>
      <c r="D483" t="s">
        <v>90</v>
      </c>
      <c r="E483" t="s">
        <v>117</v>
      </c>
      <c r="F483" s="51" t="str">
        <f>IFERROR(VLOOKUP(D483,'Tabelas auxiliares'!$A$3:$B$61,2,FALSE),"")</f>
        <v>SUGEPE-FOLHA - PASEP + AUX. MORADIA</v>
      </c>
      <c r="G483" s="51" t="str">
        <f>IFERROR(VLOOKUP($B483,'Tabelas auxiliares'!$A$65:$C$102,2,FALSE),"")</f>
        <v>Folha de pagamento - Ativos, Previdência, PASEP</v>
      </c>
      <c r="H483" s="51" t="str">
        <f>IFERROR(VLOOKUP($B483,'Tabelas auxiliares'!$A$65:$C$102,3,FALSE),"")</f>
        <v>FOLHA DE PAGAMENTO / CONTRIBUICAO PARA O PSS / SUBSTITUICOES / INSS PATRONAL / PASEP</v>
      </c>
      <c r="I483" t="s">
        <v>1311</v>
      </c>
      <c r="J483" t="s">
        <v>2295</v>
      </c>
      <c r="K483" t="s">
        <v>2300</v>
      </c>
      <c r="L483" t="s">
        <v>2297</v>
      </c>
      <c r="M483" t="s">
        <v>176</v>
      </c>
      <c r="N483" t="s">
        <v>135</v>
      </c>
      <c r="O483" t="s">
        <v>178</v>
      </c>
      <c r="P483" t="s">
        <v>208</v>
      </c>
      <c r="Q483" t="s">
        <v>179</v>
      </c>
      <c r="R483" t="s">
        <v>176</v>
      </c>
      <c r="S483" t="s">
        <v>120</v>
      </c>
      <c r="T483" t="s">
        <v>173</v>
      </c>
      <c r="U483" t="s">
        <v>144</v>
      </c>
      <c r="V483" t="s">
        <v>760</v>
      </c>
      <c r="W483" t="s">
        <v>658</v>
      </c>
      <c r="X483" s="51" t="str">
        <f t="shared" si="14"/>
        <v>3</v>
      </c>
      <c r="Y483" s="51" t="str">
        <f>IF(T483="","",IF(AND(T483&lt;&gt;'Tabelas auxiliares'!$B$236,T483&lt;&gt;'Tabelas auxiliares'!$B$237,T483&lt;&gt;'Tabelas auxiliares'!$C$236,T483&lt;&gt;'Tabelas auxiliares'!$C$237,T483&lt;&gt;'Tabelas auxiliares'!$D$236),"FOLHA DE PESSOAL",IF(X483='Tabelas auxiliares'!$A$237,"CUSTEIO",IF(X483='Tabelas auxiliares'!$A$236,"INVESTIMENTO","ERRO - VERIFICAR"))))</f>
        <v>FOLHA DE PESSOAL</v>
      </c>
      <c r="Z483" s="64">
        <f t="shared" si="15"/>
        <v>596282.34</v>
      </c>
      <c r="AA483" s="44">
        <v>18721.95</v>
      </c>
      <c r="AC483" s="44">
        <v>577560.39</v>
      </c>
    </row>
    <row r="484" spans="1:29" x14ac:dyDescent="0.25">
      <c r="A484" t="s">
        <v>1111</v>
      </c>
      <c r="B484" t="s">
        <v>483</v>
      </c>
      <c r="C484" t="s">
        <v>1112</v>
      </c>
      <c r="D484" t="s">
        <v>90</v>
      </c>
      <c r="E484" t="s">
        <v>117</v>
      </c>
      <c r="F484" s="51" t="str">
        <f>IFERROR(VLOOKUP(D484,'Tabelas auxiliares'!$A$3:$B$61,2,FALSE),"")</f>
        <v>SUGEPE-FOLHA - PASEP + AUX. MORADIA</v>
      </c>
      <c r="G484" s="51" t="str">
        <f>IFERROR(VLOOKUP($B484,'Tabelas auxiliares'!$A$65:$C$102,2,FALSE),"")</f>
        <v>Folha de pagamento - Ativos, Previdência, PASEP</v>
      </c>
      <c r="H484" s="51" t="str">
        <f>IFERROR(VLOOKUP($B484,'Tabelas auxiliares'!$A$65:$C$102,3,FALSE),"")</f>
        <v>FOLHA DE PAGAMENTO / CONTRIBUICAO PARA O PSS / SUBSTITUICOES / INSS PATRONAL / PASEP</v>
      </c>
      <c r="I484" t="s">
        <v>1311</v>
      </c>
      <c r="J484" t="s">
        <v>2295</v>
      </c>
      <c r="K484" t="s">
        <v>2300</v>
      </c>
      <c r="L484" t="s">
        <v>2297</v>
      </c>
      <c r="M484" t="s">
        <v>176</v>
      </c>
      <c r="N484" t="s">
        <v>135</v>
      </c>
      <c r="O484" t="s">
        <v>178</v>
      </c>
      <c r="P484" t="s">
        <v>208</v>
      </c>
      <c r="Q484" t="s">
        <v>179</v>
      </c>
      <c r="R484" t="s">
        <v>176</v>
      </c>
      <c r="S484" t="s">
        <v>120</v>
      </c>
      <c r="T484" t="s">
        <v>173</v>
      </c>
      <c r="U484" t="s">
        <v>144</v>
      </c>
      <c r="V484" t="s">
        <v>761</v>
      </c>
      <c r="W484" t="s">
        <v>659</v>
      </c>
      <c r="X484" s="51" t="str">
        <f t="shared" si="14"/>
        <v>3</v>
      </c>
      <c r="Y484" s="51" t="str">
        <f>IF(T484="","",IF(AND(T484&lt;&gt;'Tabelas auxiliares'!$B$236,T484&lt;&gt;'Tabelas auxiliares'!$B$237,T484&lt;&gt;'Tabelas auxiliares'!$C$236,T484&lt;&gt;'Tabelas auxiliares'!$C$237,T484&lt;&gt;'Tabelas auxiliares'!$D$236),"FOLHA DE PESSOAL",IF(X484='Tabelas auxiliares'!$A$237,"CUSTEIO",IF(X484='Tabelas auxiliares'!$A$236,"INVESTIMENTO","ERRO - VERIFICAR"))))</f>
        <v>FOLHA DE PESSOAL</v>
      </c>
      <c r="Z484" s="64">
        <f t="shared" si="15"/>
        <v>161337.37</v>
      </c>
      <c r="AA484" s="44">
        <v>37750.339999999997</v>
      </c>
      <c r="AC484" s="44">
        <v>123587.03</v>
      </c>
    </row>
    <row r="485" spans="1:29" x14ac:dyDescent="0.25">
      <c r="A485" t="s">
        <v>1111</v>
      </c>
      <c r="B485" t="s">
        <v>483</v>
      </c>
      <c r="C485" t="s">
        <v>1112</v>
      </c>
      <c r="D485" t="s">
        <v>90</v>
      </c>
      <c r="E485" t="s">
        <v>117</v>
      </c>
      <c r="F485" s="51" t="str">
        <f>IFERROR(VLOOKUP(D485,'Tabelas auxiliares'!$A$3:$B$61,2,FALSE),"")</f>
        <v>SUGEPE-FOLHA - PASEP + AUX. MORADIA</v>
      </c>
      <c r="G485" s="51" t="str">
        <f>IFERROR(VLOOKUP($B485,'Tabelas auxiliares'!$A$65:$C$102,2,FALSE),"")</f>
        <v>Folha de pagamento - Ativos, Previdência, PASEP</v>
      </c>
      <c r="H485" s="51" t="str">
        <f>IFERROR(VLOOKUP($B485,'Tabelas auxiliares'!$A$65:$C$102,3,FALSE),"")</f>
        <v>FOLHA DE PAGAMENTO / CONTRIBUICAO PARA O PSS / SUBSTITUICOES / INSS PATRONAL / PASEP</v>
      </c>
      <c r="I485" t="s">
        <v>1311</v>
      </c>
      <c r="J485" t="s">
        <v>2295</v>
      </c>
      <c r="K485" t="s">
        <v>2301</v>
      </c>
      <c r="L485" t="s">
        <v>2297</v>
      </c>
      <c r="M485" t="s">
        <v>176</v>
      </c>
      <c r="N485" t="s">
        <v>135</v>
      </c>
      <c r="O485" t="s">
        <v>178</v>
      </c>
      <c r="P485" t="s">
        <v>208</v>
      </c>
      <c r="Q485" t="s">
        <v>179</v>
      </c>
      <c r="R485" t="s">
        <v>176</v>
      </c>
      <c r="S485" t="s">
        <v>120</v>
      </c>
      <c r="T485" t="s">
        <v>173</v>
      </c>
      <c r="U485" t="s">
        <v>144</v>
      </c>
      <c r="V485" t="s">
        <v>762</v>
      </c>
      <c r="W485" t="s">
        <v>928</v>
      </c>
      <c r="X485" s="51" t="str">
        <f t="shared" si="14"/>
        <v>3</v>
      </c>
      <c r="Y485" s="51" t="str">
        <f>IF(T485="","",IF(AND(T485&lt;&gt;'Tabelas auxiliares'!$B$236,T485&lt;&gt;'Tabelas auxiliares'!$B$237,T485&lt;&gt;'Tabelas auxiliares'!$C$236,T485&lt;&gt;'Tabelas auxiliares'!$C$237,T485&lt;&gt;'Tabelas auxiliares'!$D$236),"FOLHA DE PESSOAL",IF(X485='Tabelas auxiliares'!$A$237,"CUSTEIO",IF(X485='Tabelas auxiliares'!$A$236,"INVESTIMENTO","ERRO - VERIFICAR"))))</f>
        <v>FOLHA DE PESSOAL</v>
      </c>
      <c r="Z485" s="64">
        <f t="shared" si="15"/>
        <v>12781.69</v>
      </c>
      <c r="AC485" s="44">
        <v>12781.69</v>
      </c>
    </row>
    <row r="486" spans="1:29" x14ac:dyDescent="0.25">
      <c r="A486" t="s">
        <v>1111</v>
      </c>
      <c r="B486" t="s">
        <v>483</v>
      </c>
      <c r="C486" t="s">
        <v>1112</v>
      </c>
      <c r="D486" t="s">
        <v>90</v>
      </c>
      <c r="E486" t="s">
        <v>117</v>
      </c>
      <c r="F486" s="51" t="str">
        <f>IFERROR(VLOOKUP(D486,'Tabelas auxiliares'!$A$3:$B$61,2,FALSE),"")</f>
        <v>SUGEPE-FOLHA - PASEP + AUX. MORADIA</v>
      </c>
      <c r="G486" s="51" t="str">
        <f>IFERROR(VLOOKUP($B486,'Tabelas auxiliares'!$A$65:$C$102,2,FALSE),"")</f>
        <v>Folha de pagamento - Ativos, Previdência, PASEP</v>
      </c>
      <c r="H486" s="51" t="str">
        <f>IFERROR(VLOOKUP($B486,'Tabelas auxiliares'!$A$65:$C$102,3,FALSE),"")</f>
        <v>FOLHA DE PAGAMENTO / CONTRIBUICAO PARA O PSS / SUBSTITUICOES / INSS PATRONAL / PASEP</v>
      </c>
      <c r="I486" t="s">
        <v>1311</v>
      </c>
      <c r="J486" t="s">
        <v>2295</v>
      </c>
      <c r="K486" t="s">
        <v>2302</v>
      </c>
      <c r="L486" t="s">
        <v>2297</v>
      </c>
      <c r="M486" t="s">
        <v>176</v>
      </c>
      <c r="N486" t="s">
        <v>135</v>
      </c>
      <c r="O486" t="s">
        <v>178</v>
      </c>
      <c r="P486" t="s">
        <v>208</v>
      </c>
      <c r="Q486" t="s">
        <v>179</v>
      </c>
      <c r="R486" t="s">
        <v>176</v>
      </c>
      <c r="S486" t="s">
        <v>120</v>
      </c>
      <c r="T486" t="s">
        <v>173</v>
      </c>
      <c r="U486" t="s">
        <v>144</v>
      </c>
      <c r="V486" t="s">
        <v>763</v>
      </c>
      <c r="W486" t="s">
        <v>660</v>
      </c>
      <c r="X486" s="51" t="str">
        <f t="shared" si="14"/>
        <v>3</v>
      </c>
      <c r="Y486" s="51" t="str">
        <f>IF(T486="","",IF(AND(T486&lt;&gt;'Tabelas auxiliares'!$B$236,T486&lt;&gt;'Tabelas auxiliares'!$B$237,T486&lt;&gt;'Tabelas auxiliares'!$C$236,T486&lt;&gt;'Tabelas auxiliares'!$C$237,T486&lt;&gt;'Tabelas auxiliares'!$D$236),"FOLHA DE PESSOAL",IF(X486='Tabelas auxiliares'!$A$237,"CUSTEIO",IF(X486='Tabelas auxiliares'!$A$236,"INVESTIMENTO","ERRO - VERIFICAR"))))</f>
        <v>FOLHA DE PESSOAL</v>
      </c>
      <c r="Z486" s="64">
        <f t="shared" si="15"/>
        <v>13911.16</v>
      </c>
      <c r="AA486" s="44">
        <v>96.1</v>
      </c>
      <c r="AC486" s="44">
        <v>13815.06</v>
      </c>
    </row>
    <row r="487" spans="1:29" x14ac:dyDescent="0.25">
      <c r="A487" t="s">
        <v>1111</v>
      </c>
      <c r="B487" t="s">
        <v>483</v>
      </c>
      <c r="C487" t="s">
        <v>1112</v>
      </c>
      <c r="D487" t="s">
        <v>90</v>
      </c>
      <c r="E487" t="s">
        <v>117</v>
      </c>
      <c r="F487" s="51" t="str">
        <f>IFERROR(VLOOKUP(D487,'Tabelas auxiliares'!$A$3:$B$61,2,FALSE),"")</f>
        <v>SUGEPE-FOLHA - PASEP + AUX. MORADIA</v>
      </c>
      <c r="G487" s="51" t="str">
        <f>IFERROR(VLOOKUP($B487,'Tabelas auxiliares'!$A$65:$C$102,2,FALSE),"")</f>
        <v>Folha de pagamento - Ativos, Previdência, PASEP</v>
      </c>
      <c r="H487" s="51" t="str">
        <f>IFERROR(VLOOKUP($B487,'Tabelas auxiliares'!$A$65:$C$102,3,FALSE),"")</f>
        <v>FOLHA DE PAGAMENTO / CONTRIBUICAO PARA O PSS / SUBSTITUICOES / INSS PATRONAL / PASEP</v>
      </c>
      <c r="I487" t="s">
        <v>1311</v>
      </c>
      <c r="J487" t="s">
        <v>2295</v>
      </c>
      <c r="K487" t="s">
        <v>2303</v>
      </c>
      <c r="L487" t="s">
        <v>2297</v>
      </c>
      <c r="M487" t="s">
        <v>176</v>
      </c>
      <c r="N487" t="s">
        <v>135</v>
      </c>
      <c r="O487" t="s">
        <v>178</v>
      </c>
      <c r="P487" t="s">
        <v>208</v>
      </c>
      <c r="Q487" t="s">
        <v>179</v>
      </c>
      <c r="R487" t="s">
        <v>176</v>
      </c>
      <c r="S487" t="s">
        <v>120</v>
      </c>
      <c r="T487" t="s">
        <v>173</v>
      </c>
      <c r="U487" t="s">
        <v>144</v>
      </c>
      <c r="V487" t="s">
        <v>764</v>
      </c>
      <c r="W487" t="s">
        <v>929</v>
      </c>
      <c r="X487" s="51" t="str">
        <f t="shared" si="14"/>
        <v>3</v>
      </c>
      <c r="Y487" s="51" t="str">
        <f>IF(T487="","",IF(AND(T487&lt;&gt;'Tabelas auxiliares'!$B$236,T487&lt;&gt;'Tabelas auxiliares'!$B$237,T487&lt;&gt;'Tabelas auxiliares'!$C$236,T487&lt;&gt;'Tabelas auxiliares'!$C$237,T487&lt;&gt;'Tabelas auxiliares'!$D$236),"FOLHA DE PESSOAL",IF(X487='Tabelas auxiliares'!$A$237,"CUSTEIO",IF(X487='Tabelas auxiliares'!$A$236,"INVESTIMENTO","ERRO - VERIFICAR"))))</f>
        <v>FOLHA DE PESSOAL</v>
      </c>
      <c r="Z487" s="64">
        <f t="shared" si="15"/>
        <v>29393.53</v>
      </c>
      <c r="AC487" s="44">
        <v>29393.53</v>
      </c>
    </row>
    <row r="488" spans="1:29" x14ac:dyDescent="0.25">
      <c r="A488" t="s">
        <v>1111</v>
      </c>
      <c r="B488" t="s">
        <v>483</v>
      </c>
      <c r="C488" t="s">
        <v>1112</v>
      </c>
      <c r="D488" t="s">
        <v>90</v>
      </c>
      <c r="E488" t="s">
        <v>117</v>
      </c>
      <c r="F488" s="51" t="str">
        <f>IFERROR(VLOOKUP(D488,'Tabelas auxiliares'!$A$3:$B$61,2,FALSE),"")</f>
        <v>SUGEPE-FOLHA - PASEP + AUX. MORADIA</v>
      </c>
      <c r="G488" s="51" t="str">
        <f>IFERROR(VLOOKUP($B488,'Tabelas auxiliares'!$A$65:$C$102,2,FALSE),"")</f>
        <v>Folha de pagamento - Ativos, Previdência, PASEP</v>
      </c>
      <c r="H488" s="51" t="str">
        <f>IFERROR(VLOOKUP($B488,'Tabelas auxiliares'!$A$65:$C$102,3,FALSE),"")</f>
        <v>FOLHA DE PAGAMENTO / CONTRIBUICAO PARA O PSS / SUBSTITUICOES / INSS PATRONAL / PASEP</v>
      </c>
      <c r="I488" t="s">
        <v>1311</v>
      </c>
      <c r="J488" t="s">
        <v>2295</v>
      </c>
      <c r="K488" t="s">
        <v>2304</v>
      </c>
      <c r="L488" t="s">
        <v>2297</v>
      </c>
      <c r="M488" t="s">
        <v>1047</v>
      </c>
      <c r="N488" t="s">
        <v>135</v>
      </c>
      <c r="O488" t="s">
        <v>178</v>
      </c>
      <c r="P488" t="s">
        <v>208</v>
      </c>
      <c r="Q488" t="s">
        <v>179</v>
      </c>
      <c r="R488" t="s">
        <v>176</v>
      </c>
      <c r="S488" t="s">
        <v>120</v>
      </c>
      <c r="T488" t="s">
        <v>173</v>
      </c>
      <c r="U488" t="s">
        <v>144</v>
      </c>
      <c r="V488" t="s">
        <v>765</v>
      </c>
      <c r="W488" t="s">
        <v>930</v>
      </c>
      <c r="X488" s="51" t="str">
        <f t="shared" si="14"/>
        <v>3</v>
      </c>
      <c r="Y488" s="51" t="str">
        <f>IF(T488="","",IF(AND(T488&lt;&gt;'Tabelas auxiliares'!$B$236,T488&lt;&gt;'Tabelas auxiliares'!$B$237,T488&lt;&gt;'Tabelas auxiliares'!$C$236,T488&lt;&gt;'Tabelas auxiliares'!$C$237,T488&lt;&gt;'Tabelas auxiliares'!$D$236),"FOLHA DE PESSOAL",IF(X488='Tabelas auxiliares'!$A$237,"CUSTEIO",IF(X488='Tabelas auxiliares'!$A$236,"INVESTIMENTO","ERRO - VERIFICAR"))))</f>
        <v>FOLHA DE PESSOAL</v>
      </c>
      <c r="Z488" s="64">
        <f t="shared" si="15"/>
        <v>137695.03</v>
      </c>
      <c r="AA488" s="44">
        <v>652.94000000000005</v>
      </c>
      <c r="AC488" s="44">
        <v>137042.09</v>
      </c>
    </row>
    <row r="489" spans="1:29" x14ac:dyDescent="0.25">
      <c r="A489" t="s">
        <v>1111</v>
      </c>
      <c r="B489" t="s">
        <v>483</v>
      </c>
      <c r="C489" t="s">
        <v>1112</v>
      </c>
      <c r="D489" t="s">
        <v>90</v>
      </c>
      <c r="E489" t="s">
        <v>117</v>
      </c>
      <c r="F489" s="51" t="str">
        <f>IFERROR(VLOOKUP(D489,'Tabelas auxiliares'!$A$3:$B$61,2,FALSE),"")</f>
        <v>SUGEPE-FOLHA - PASEP + AUX. MORADIA</v>
      </c>
      <c r="G489" s="51" t="str">
        <f>IFERROR(VLOOKUP($B489,'Tabelas auxiliares'!$A$65:$C$102,2,FALSE),"")</f>
        <v>Folha de pagamento - Ativos, Previdência, PASEP</v>
      </c>
      <c r="H489" s="51" t="str">
        <f>IFERROR(VLOOKUP($B489,'Tabelas auxiliares'!$A$65:$C$102,3,FALSE),"")</f>
        <v>FOLHA DE PAGAMENTO / CONTRIBUICAO PARA O PSS / SUBSTITUICOES / INSS PATRONAL / PASEP</v>
      </c>
      <c r="I489" t="s">
        <v>1311</v>
      </c>
      <c r="J489" t="s">
        <v>2295</v>
      </c>
      <c r="K489" t="s">
        <v>2305</v>
      </c>
      <c r="L489" t="s">
        <v>2297</v>
      </c>
      <c r="M489" t="s">
        <v>931</v>
      </c>
      <c r="N489" t="s">
        <v>134</v>
      </c>
      <c r="O489" t="s">
        <v>178</v>
      </c>
      <c r="P489" t="s">
        <v>213</v>
      </c>
      <c r="Q489" t="s">
        <v>179</v>
      </c>
      <c r="R489" t="s">
        <v>176</v>
      </c>
      <c r="S489" t="s">
        <v>120</v>
      </c>
      <c r="T489" t="s">
        <v>172</v>
      </c>
      <c r="U489" t="s">
        <v>122</v>
      </c>
      <c r="V489" t="s">
        <v>740</v>
      </c>
      <c r="W489" t="s">
        <v>647</v>
      </c>
      <c r="X489" s="51" t="str">
        <f t="shared" si="14"/>
        <v>3</v>
      </c>
      <c r="Y489" s="51" t="str">
        <f>IF(T489="","",IF(AND(T489&lt;&gt;'Tabelas auxiliares'!$B$236,T489&lt;&gt;'Tabelas auxiliares'!$B$237,T489&lt;&gt;'Tabelas auxiliares'!$C$236,T489&lt;&gt;'Tabelas auxiliares'!$C$237,T489&lt;&gt;'Tabelas auxiliares'!$D$236),"FOLHA DE PESSOAL",IF(X489='Tabelas auxiliares'!$A$237,"CUSTEIO",IF(X489='Tabelas auxiliares'!$A$236,"INVESTIMENTO","ERRO - VERIFICAR"))))</f>
        <v>FOLHA DE PESSOAL</v>
      </c>
      <c r="Z489" s="64">
        <f t="shared" si="15"/>
        <v>3914870.54</v>
      </c>
      <c r="AC489" s="44">
        <v>3914870.54</v>
      </c>
    </row>
    <row r="490" spans="1:29" x14ac:dyDescent="0.25">
      <c r="A490" t="s">
        <v>1111</v>
      </c>
      <c r="B490" t="s">
        <v>483</v>
      </c>
      <c r="C490" t="s">
        <v>1112</v>
      </c>
      <c r="D490" t="s">
        <v>90</v>
      </c>
      <c r="E490" t="s">
        <v>117</v>
      </c>
      <c r="F490" s="51" t="str">
        <f>IFERROR(VLOOKUP(D490,'Tabelas auxiliares'!$A$3:$B$61,2,FALSE),"")</f>
        <v>SUGEPE-FOLHA - PASEP + AUX. MORADIA</v>
      </c>
      <c r="G490" s="51" t="str">
        <f>IFERROR(VLOOKUP($B490,'Tabelas auxiliares'!$A$65:$C$102,2,FALSE),"")</f>
        <v>Folha de pagamento - Ativos, Previdência, PASEP</v>
      </c>
      <c r="H490" s="51" t="str">
        <f>IFERROR(VLOOKUP($B490,'Tabelas auxiliares'!$A$65:$C$102,3,FALSE),"")</f>
        <v>FOLHA DE PAGAMENTO / CONTRIBUICAO PARA O PSS / SUBSTITUICOES / INSS PATRONAL / PASEP</v>
      </c>
      <c r="I490" t="s">
        <v>1311</v>
      </c>
      <c r="J490" t="s">
        <v>2295</v>
      </c>
      <c r="K490" t="s">
        <v>2306</v>
      </c>
      <c r="L490" t="s">
        <v>2297</v>
      </c>
      <c r="M490" t="s">
        <v>217</v>
      </c>
      <c r="N490" t="s">
        <v>177</v>
      </c>
      <c r="O490" t="s">
        <v>178</v>
      </c>
      <c r="P490" t="s">
        <v>288</v>
      </c>
      <c r="Q490" t="s">
        <v>179</v>
      </c>
      <c r="R490" t="s">
        <v>176</v>
      </c>
      <c r="S490" t="s">
        <v>120</v>
      </c>
      <c r="T490" t="s">
        <v>174</v>
      </c>
      <c r="U490" t="s">
        <v>119</v>
      </c>
      <c r="V490" t="s">
        <v>766</v>
      </c>
      <c r="W490" t="s">
        <v>932</v>
      </c>
      <c r="X490" s="51" t="str">
        <f t="shared" si="14"/>
        <v>3</v>
      </c>
      <c r="Y490" s="51" t="str">
        <f>IF(T490="","",IF(AND(T490&lt;&gt;'Tabelas auxiliares'!$B$236,T490&lt;&gt;'Tabelas auxiliares'!$B$237,T490&lt;&gt;'Tabelas auxiliares'!$C$236,T490&lt;&gt;'Tabelas auxiliares'!$C$237,T490&lt;&gt;'Tabelas auxiliares'!$D$236),"FOLHA DE PESSOAL",IF(X490='Tabelas auxiliares'!$A$237,"CUSTEIO",IF(X490='Tabelas auxiliares'!$A$236,"INVESTIMENTO","ERRO - VERIFICAR"))))</f>
        <v>CUSTEIO</v>
      </c>
      <c r="Z490" s="64">
        <f t="shared" si="15"/>
        <v>188515.85</v>
      </c>
      <c r="AC490" s="44">
        <v>188515.85</v>
      </c>
    </row>
    <row r="491" spans="1:29" x14ac:dyDescent="0.25">
      <c r="A491" t="s">
        <v>1111</v>
      </c>
      <c r="B491" t="s">
        <v>483</v>
      </c>
      <c r="C491" t="s">
        <v>1112</v>
      </c>
      <c r="D491" t="s">
        <v>90</v>
      </c>
      <c r="E491" t="s">
        <v>117</v>
      </c>
      <c r="F491" s="51" t="str">
        <f>IFERROR(VLOOKUP(D491,'Tabelas auxiliares'!$A$3:$B$61,2,FALSE),"")</f>
        <v>SUGEPE-FOLHA - PASEP + AUX. MORADIA</v>
      </c>
      <c r="G491" s="51" t="str">
        <f>IFERROR(VLOOKUP($B491,'Tabelas auxiliares'!$A$65:$C$102,2,FALSE),"")</f>
        <v>Folha de pagamento - Ativos, Previdência, PASEP</v>
      </c>
      <c r="H491" s="51" t="str">
        <f>IFERROR(VLOOKUP($B491,'Tabelas auxiliares'!$A$65:$C$102,3,FALSE),"")</f>
        <v>FOLHA DE PAGAMENTO / CONTRIBUICAO PARA O PSS / SUBSTITUICOES / INSS PATRONAL / PASEP</v>
      </c>
      <c r="I491" t="s">
        <v>1170</v>
      </c>
      <c r="J491" t="s">
        <v>2295</v>
      </c>
      <c r="K491" t="s">
        <v>2307</v>
      </c>
      <c r="L491" t="s">
        <v>2297</v>
      </c>
      <c r="M491" t="s">
        <v>199</v>
      </c>
      <c r="N491" t="s">
        <v>135</v>
      </c>
      <c r="O491" t="s">
        <v>178</v>
      </c>
      <c r="P491" t="s">
        <v>208</v>
      </c>
      <c r="Q491" t="s">
        <v>179</v>
      </c>
      <c r="R491" t="s">
        <v>176</v>
      </c>
      <c r="S491" t="s">
        <v>120</v>
      </c>
      <c r="T491" t="s">
        <v>173</v>
      </c>
      <c r="U491" t="s">
        <v>144</v>
      </c>
      <c r="V491" t="s">
        <v>737</v>
      </c>
      <c r="W491" t="s">
        <v>917</v>
      </c>
      <c r="X491" s="51" t="str">
        <f t="shared" si="14"/>
        <v>3</v>
      </c>
      <c r="Y491" s="51" t="str">
        <f>IF(T491="","",IF(AND(T491&lt;&gt;'Tabelas auxiliares'!$B$236,T491&lt;&gt;'Tabelas auxiliares'!$B$237,T491&lt;&gt;'Tabelas auxiliares'!$C$236,T491&lt;&gt;'Tabelas auxiliares'!$C$237,T491&lt;&gt;'Tabelas auxiliares'!$D$236),"FOLHA DE PESSOAL",IF(X491='Tabelas auxiliares'!$A$237,"CUSTEIO",IF(X491='Tabelas auxiliares'!$A$236,"INVESTIMENTO","ERRO - VERIFICAR"))))</f>
        <v>FOLHA DE PESSOAL</v>
      </c>
      <c r="Z491" s="64">
        <f t="shared" si="15"/>
        <v>159347.89000000001</v>
      </c>
      <c r="AC491" s="44">
        <v>159347.89000000001</v>
      </c>
    </row>
    <row r="492" spans="1:29" x14ac:dyDescent="0.25">
      <c r="A492" t="s">
        <v>1111</v>
      </c>
      <c r="B492" t="s">
        <v>483</v>
      </c>
      <c r="C492" t="s">
        <v>1112</v>
      </c>
      <c r="D492" t="s">
        <v>90</v>
      </c>
      <c r="E492" t="s">
        <v>117</v>
      </c>
      <c r="F492" s="51" t="str">
        <f>IFERROR(VLOOKUP(D492,'Tabelas auxiliares'!$A$3:$B$61,2,FALSE),"")</f>
        <v>SUGEPE-FOLHA - PASEP + AUX. MORADIA</v>
      </c>
      <c r="G492" s="51" t="str">
        <f>IFERROR(VLOOKUP($B492,'Tabelas auxiliares'!$A$65:$C$102,2,FALSE),"")</f>
        <v>Folha de pagamento - Ativos, Previdência, PASEP</v>
      </c>
      <c r="H492" s="51" t="str">
        <f>IFERROR(VLOOKUP($B492,'Tabelas auxiliares'!$A$65:$C$102,3,FALSE),"")</f>
        <v>FOLHA DE PAGAMENTO / CONTRIBUICAO PARA O PSS / SUBSTITUICOES / INSS PATRONAL / PASEP</v>
      </c>
      <c r="I492" t="s">
        <v>1170</v>
      </c>
      <c r="J492" t="s">
        <v>2295</v>
      </c>
      <c r="K492" t="s">
        <v>2307</v>
      </c>
      <c r="L492" t="s">
        <v>2297</v>
      </c>
      <c r="M492" t="s">
        <v>199</v>
      </c>
      <c r="N492" t="s">
        <v>135</v>
      </c>
      <c r="O492" t="s">
        <v>178</v>
      </c>
      <c r="P492" t="s">
        <v>208</v>
      </c>
      <c r="Q492" t="s">
        <v>179</v>
      </c>
      <c r="R492" t="s">
        <v>176</v>
      </c>
      <c r="S492" t="s">
        <v>120</v>
      </c>
      <c r="T492" t="s">
        <v>173</v>
      </c>
      <c r="U492" t="s">
        <v>144</v>
      </c>
      <c r="V492" t="s">
        <v>738</v>
      </c>
      <c r="W492" t="s">
        <v>918</v>
      </c>
      <c r="X492" s="51" t="str">
        <f t="shared" si="14"/>
        <v>3</v>
      </c>
      <c r="Y492" s="51" t="str">
        <f>IF(T492="","",IF(AND(T492&lt;&gt;'Tabelas auxiliares'!$B$236,T492&lt;&gt;'Tabelas auxiliares'!$B$237,T492&lt;&gt;'Tabelas auxiliares'!$C$236,T492&lt;&gt;'Tabelas auxiliares'!$C$237,T492&lt;&gt;'Tabelas auxiliares'!$D$236),"FOLHA DE PESSOAL",IF(X492='Tabelas auxiliares'!$A$237,"CUSTEIO",IF(X492='Tabelas auxiliares'!$A$236,"INVESTIMENTO","ERRO - VERIFICAR"))))</f>
        <v>FOLHA DE PESSOAL</v>
      </c>
      <c r="Z492" s="64">
        <f t="shared" si="15"/>
        <v>7967.39</v>
      </c>
      <c r="AC492" s="44">
        <v>7967.39</v>
      </c>
    </row>
    <row r="493" spans="1:29" x14ac:dyDescent="0.25">
      <c r="A493" t="s">
        <v>1111</v>
      </c>
      <c r="B493" t="s">
        <v>483</v>
      </c>
      <c r="C493" t="s">
        <v>1112</v>
      </c>
      <c r="D493" t="s">
        <v>90</v>
      </c>
      <c r="E493" t="s">
        <v>117</v>
      </c>
      <c r="F493" s="51" t="str">
        <f>IFERROR(VLOOKUP(D493,'Tabelas auxiliares'!$A$3:$B$61,2,FALSE),"")</f>
        <v>SUGEPE-FOLHA - PASEP + AUX. MORADIA</v>
      </c>
      <c r="G493" s="51" t="str">
        <f>IFERROR(VLOOKUP($B493,'Tabelas auxiliares'!$A$65:$C$102,2,FALSE),"")</f>
        <v>Folha de pagamento - Ativos, Previdência, PASEP</v>
      </c>
      <c r="H493" s="51" t="str">
        <f>IFERROR(VLOOKUP($B493,'Tabelas auxiliares'!$A$65:$C$102,3,FALSE),"")</f>
        <v>FOLHA DE PAGAMENTO / CONTRIBUICAO PARA O PSS / SUBSTITUICOES / INSS PATRONAL / PASEP</v>
      </c>
      <c r="I493" t="s">
        <v>1684</v>
      </c>
      <c r="J493" t="s">
        <v>2308</v>
      </c>
      <c r="K493" t="s">
        <v>2309</v>
      </c>
      <c r="L493" t="s">
        <v>2310</v>
      </c>
      <c r="M493" t="s">
        <v>176</v>
      </c>
      <c r="N493" t="s">
        <v>133</v>
      </c>
      <c r="O493" t="s">
        <v>178</v>
      </c>
      <c r="P493" t="s">
        <v>215</v>
      </c>
      <c r="Q493" t="s">
        <v>179</v>
      </c>
      <c r="R493" t="s">
        <v>176</v>
      </c>
      <c r="S493" t="s">
        <v>216</v>
      </c>
      <c r="T493" t="s">
        <v>173</v>
      </c>
      <c r="U493" t="s">
        <v>143</v>
      </c>
      <c r="V493" t="s">
        <v>741</v>
      </c>
      <c r="W493" t="s">
        <v>919</v>
      </c>
      <c r="X493" s="51" t="str">
        <f t="shared" si="14"/>
        <v>3</v>
      </c>
      <c r="Y493" s="51" t="str">
        <f>IF(T493="","",IF(AND(T493&lt;&gt;'Tabelas auxiliares'!$B$236,T493&lt;&gt;'Tabelas auxiliares'!$B$237,T493&lt;&gt;'Tabelas auxiliares'!$C$236,T493&lt;&gt;'Tabelas auxiliares'!$C$237,T493&lt;&gt;'Tabelas auxiliares'!$D$236),"FOLHA DE PESSOAL",IF(X493='Tabelas auxiliares'!$A$237,"CUSTEIO",IF(X493='Tabelas auxiliares'!$A$236,"INVESTIMENTO","ERRO - VERIFICAR"))))</f>
        <v>FOLHA DE PESSOAL</v>
      </c>
      <c r="Z493" s="64">
        <f t="shared" si="15"/>
        <v>422651.38</v>
      </c>
      <c r="AC493" s="44">
        <v>422651.38</v>
      </c>
    </row>
    <row r="494" spans="1:29" x14ac:dyDescent="0.25">
      <c r="A494" t="s">
        <v>1111</v>
      </c>
      <c r="B494" t="s">
        <v>483</v>
      </c>
      <c r="C494" t="s">
        <v>1112</v>
      </c>
      <c r="D494" t="s">
        <v>90</v>
      </c>
      <c r="E494" t="s">
        <v>117</v>
      </c>
      <c r="F494" s="51" t="str">
        <f>IFERROR(VLOOKUP(D494,'Tabelas auxiliares'!$A$3:$B$61,2,FALSE),"")</f>
        <v>SUGEPE-FOLHA - PASEP + AUX. MORADIA</v>
      </c>
      <c r="G494" s="51" t="str">
        <f>IFERROR(VLOOKUP($B494,'Tabelas auxiliares'!$A$65:$C$102,2,FALSE),"")</f>
        <v>Folha de pagamento - Ativos, Previdência, PASEP</v>
      </c>
      <c r="H494" s="51" t="str">
        <f>IFERROR(VLOOKUP($B494,'Tabelas auxiliares'!$A$65:$C$102,3,FALSE),"")</f>
        <v>FOLHA DE PAGAMENTO / CONTRIBUICAO PARA O PSS / SUBSTITUICOES / INSS PATRONAL / PASEP</v>
      </c>
      <c r="I494" t="s">
        <v>1684</v>
      </c>
      <c r="J494" t="s">
        <v>2308</v>
      </c>
      <c r="K494" t="s">
        <v>2309</v>
      </c>
      <c r="L494" t="s">
        <v>2310</v>
      </c>
      <c r="M494" t="s">
        <v>176</v>
      </c>
      <c r="N494" t="s">
        <v>133</v>
      </c>
      <c r="O494" t="s">
        <v>178</v>
      </c>
      <c r="P494" t="s">
        <v>215</v>
      </c>
      <c r="Q494" t="s">
        <v>179</v>
      </c>
      <c r="R494" t="s">
        <v>176</v>
      </c>
      <c r="S494" t="s">
        <v>216</v>
      </c>
      <c r="T494" t="s">
        <v>173</v>
      </c>
      <c r="U494" t="s">
        <v>143</v>
      </c>
      <c r="V494" t="s">
        <v>742</v>
      </c>
      <c r="W494" t="s">
        <v>920</v>
      </c>
      <c r="X494" s="51" t="str">
        <f t="shared" si="14"/>
        <v>3</v>
      </c>
      <c r="Y494" s="51" t="str">
        <f>IF(T494="","",IF(AND(T494&lt;&gt;'Tabelas auxiliares'!$B$236,T494&lt;&gt;'Tabelas auxiliares'!$B$237,T494&lt;&gt;'Tabelas auxiliares'!$C$236,T494&lt;&gt;'Tabelas auxiliares'!$C$237,T494&lt;&gt;'Tabelas auxiliares'!$D$236),"FOLHA DE PESSOAL",IF(X494='Tabelas auxiliares'!$A$237,"CUSTEIO",IF(X494='Tabelas auxiliares'!$A$236,"INVESTIMENTO","ERRO - VERIFICAR"))))</f>
        <v>FOLHA DE PESSOAL</v>
      </c>
      <c r="Z494" s="64">
        <f t="shared" si="15"/>
        <v>9057.2800000000007</v>
      </c>
      <c r="AC494" s="44">
        <v>9057.2800000000007</v>
      </c>
    </row>
    <row r="495" spans="1:29" x14ac:dyDescent="0.25">
      <c r="A495" t="s">
        <v>1111</v>
      </c>
      <c r="B495" t="s">
        <v>483</v>
      </c>
      <c r="C495" t="s">
        <v>1112</v>
      </c>
      <c r="D495" t="s">
        <v>90</v>
      </c>
      <c r="E495" t="s">
        <v>117</v>
      </c>
      <c r="F495" s="51" t="str">
        <f>IFERROR(VLOOKUP(D495,'Tabelas auxiliares'!$A$3:$B$61,2,FALSE),"")</f>
        <v>SUGEPE-FOLHA - PASEP + AUX. MORADIA</v>
      </c>
      <c r="G495" s="51" t="str">
        <f>IFERROR(VLOOKUP($B495,'Tabelas auxiliares'!$A$65:$C$102,2,FALSE),"")</f>
        <v>Folha de pagamento - Ativos, Previdência, PASEP</v>
      </c>
      <c r="H495" s="51" t="str">
        <f>IFERROR(VLOOKUP($B495,'Tabelas auxiliares'!$A$65:$C$102,3,FALSE),"")</f>
        <v>FOLHA DE PAGAMENTO / CONTRIBUICAO PARA O PSS / SUBSTITUICOES / INSS PATRONAL / PASEP</v>
      </c>
      <c r="I495" t="s">
        <v>1684</v>
      </c>
      <c r="J495" t="s">
        <v>2308</v>
      </c>
      <c r="K495" t="s">
        <v>2309</v>
      </c>
      <c r="L495" t="s">
        <v>2310</v>
      </c>
      <c r="M495" t="s">
        <v>176</v>
      </c>
      <c r="N495" t="s">
        <v>133</v>
      </c>
      <c r="O495" t="s">
        <v>178</v>
      </c>
      <c r="P495" t="s">
        <v>215</v>
      </c>
      <c r="Q495" t="s">
        <v>179</v>
      </c>
      <c r="R495" t="s">
        <v>176</v>
      </c>
      <c r="S495" t="s">
        <v>216</v>
      </c>
      <c r="T495" t="s">
        <v>173</v>
      </c>
      <c r="U495" t="s">
        <v>143</v>
      </c>
      <c r="V495" t="s">
        <v>743</v>
      </c>
      <c r="W495" t="s">
        <v>921</v>
      </c>
      <c r="X495" s="51" t="str">
        <f t="shared" si="14"/>
        <v>3</v>
      </c>
      <c r="Y495" s="51" t="str">
        <f>IF(T495="","",IF(AND(T495&lt;&gt;'Tabelas auxiliares'!$B$236,T495&lt;&gt;'Tabelas auxiliares'!$B$237,T495&lt;&gt;'Tabelas auxiliares'!$C$236,T495&lt;&gt;'Tabelas auxiliares'!$C$237,T495&lt;&gt;'Tabelas auxiliares'!$D$236),"FOLHA DE PESSOAL",IF(X495='Tabelas auxiliares'!$A$237,"CUSTEIO",IF(X495='Tabelas auxiliares'!$A$236,"INVESTIMENTO","ERRO - VERIFICAR"))))</f>
        <v>FOLHA DE PESSOAL</v>
      </c>
      <c r="Z495" s="64">
        <f t="shared" si="15"/>
        <v>252.37</v>
      </c>
      <c r="AC495" s="44">
        <v>252.37</v>
      </c>
    </row>
    <row r="496" spans="1:29" x14ac:dyDescent="0.25">
      <c r="A496" t="s">
        <v>1111</v>
      </c>
      <c r="B496" t="s">
        <v>483</v>
      </c>
      <c r="C496" t="s">
        <v>1112</v>
      </c>
      <c r="D496" t="s">
        <v>90</v>
      </c>
      <c r="E496" t="s">
        <v>117</v>
      </c>
      <c r="F496" s="51" t="str">
        <f>IFERROR(VLOOKUP(D496,'Tabelas auxiliares'!$A$3:$B$61,2,FALSE),"")</f>
        <v>SUGEPE-FOLHA - PASEP + AUX. MORADIA</v>
      </c>
      <c r="G496" s="51" t="str">
        <f>IFERROR(VLOOKUP($B496,'Tabelas auxiliares'!$A$65:$C$102,2,FALSE),"")</f>
        <v>Folha de pagamento - Ativos, Previdência, PASEP</v>
      </c>
      <c r="H496" s="51" t="str">
        <f>IFERROR(VLOOKUP($B496,'Tabelas auxiliares'!$A$65:$C$102,3,FALSE),"")</f>
        <v>FOLHA DE PAGAMENTO / CONTRIBUICAO PARA O PSS / SUBSTITUICOES / INSS PATRONAL / PASEP</v>
      </c>
      <c r="I496" t="s">
        <v>1684</v>
      </c>
      <c r="J496" t="s">
        <v>2308</v>
      </c>
      <c r="K496" t="s">
        <v>2311</v>
      </c>
      <c r="L496" t="s">
        <v>2310</v>
      </c>
      <c r="M496" t="s">
        <v>176</v>
      </c>
      <c r="N496" t="s">
        <v>133</v>
      </c>
      <c r="O496" t="s">
        <v>178</v>
      </c>
      <c r="P496" t="s">
        <v>215</v>
      </c>
      <c r="Q496" t="s">
        <v>179</v>
      </c>
      <c r="R496" t="s">
        <v>176</v>
      </c>
      <c r="S496" t="s">
        <v>216</v>
      </c>
      <c r="T496" t="s">
        <v>173</v>
      </c>
      <c r="U496" t="s">
        <v>143</v>
      </c>
      <c r="V496" t="s">
        <v>744</v>
      </c>
      <c r="W496" t="s">
        <v>648</v>
      </c>
      <c r="X496" s="51" t="str">
        <f t="shared" si="14"/>
        <v>3</v>
      </c>
      <c r="Y496" s="51" t="str">
        <f>IF(T496="","",IF(AND(T496&lt;&gt;'Tabelas auxiliares'!$B$236,T496&lt;&gt;'Tabelas auxiliares'!$B$237,T496&lt;&gt;'Tabelas auxiliares'!$C$236,T496&lt;&gt;'Tabelas auxiliares'!$C$237,T496&lt;&gt;'Tabelas auxiliares'!$D$236),"FOLHA DE PESSOAL",IF(X496='Tabelas auxiliares'!$A$237,"CUSTEIO",IF(X496='Tabelas auxiliares'!$A$236,"INVESTIMENTO","ERRO - VERIFICAR"))))</f>
        <v>FOLHA DE PESSOAL</v>
      </c>
      <c r="Z496" s="64">
        <f t="shared" si="15"/>
        <v>67072.06</v>
      </c>
      <c r="AC496" s="44">
        <v>67072.06</v>
      </c>
    </row>
    <row r="497" spans="1:29" x14ac:dyDescent="0.25">
      <c r="A497" t="s">
        <v>1111</v>
      </c>
      <c r="B497" t="s">
        <v>483</v>
      </c>
      <c r="C497" t="s">
        <v>1112</v>
      </c>
      <c r="D497" t="s">
        <v>90</v>
      </c>
      <c r="E497" t="s">
        <v>117</v>
      </c>
      <c r="F497" s="51" t="str">
        <f>IFERROR(VLOOKUP(D497,'Tabelas auxiliares'!$A$3:$B$61,2,FALSE),"")</f>
        <v>SUGEPE-FOLHA - PASEP + AUX. MORADIA</v>
      </c>
      <c r="G497" s="51" t="str">
        <f>IFERROR(VLOOKUP($B497,'Tabelas auxiliares'!$A$65:$C$102,2,FALSE),"")</f>
        <v>Folha de pagamento - Ativos, Previdência, PASEP</v>
      </c>
      <c r="H497" s="51" t="str">
        <f>IFERROR(VLOOKUP($B497,'Tabelas auxiliares'!$A$65:$C$102,3,FALSE),"")</f>
        <v>FOLHA DE PAGAMENTO / CONTRIBUICAO PARA O PSS / SUBSTITUICOES / INSS PATRONAL / PASEP</v>
      </c>
      <c r="I497" t="s">
        <v>1684</v>
      </c>
      <c r="J497" t="s">
        <v>2308</v>
      </c>
      <c r="K497" t="s">
        <v>2312</v>
      </c>
      <c r="L497" t="s">
        <v>2310</v>
      </c>
      <c r="M497" t="s">
        <v>176</v>
      </c>
      <c r="N497" t="s">
        <v>135</v>
      </c>
      <c r="O497" t="s">
        <v>178</v>
      </c>
      <c r="P497" t="s">
        <v>208</v>
      </c>
      <c r="Q497" t="s">
        <v>179</v>
      </c>
      <c r="R497" t="s">
        <v>176</v>
      </c>
      <c r="S497" t="s">
        <v>120</v>
      </c>
      <c r="T497" t="s">
        <v>173</v>
      </c>
      <c r="U497" t="s">
        <v>144</v>
      </c>
      <c r="V497" t="s">
        <v>745</v>
      </c>
      <c r="W497" t="s">
        <v>649</v>
      </c>
      <c r="X497" s="51" t="str">
        <f t="shared" si="14"/>
        <v>3</v>
      </c>
      <c r="Y497" s="51" t="str">
        <f>IF(T497="","",IF(AND(T497&lt;&gt;'Tabelas auxiliares'!$B$236,T497&lt;&gt;'Tabelas auxiliares'!$B$237,T497&lt;&gt;'Tabelas auxiliares'!$C$236,T497&lt;&gt;'Tabelas auxiliares'!$C$237,T497&lt;&gt;'Tabelas auxiliares'!$D$236),"FOLHA DE PESSOAL",IF(X497='Tabelas auxiliares'!$A$237,"CUSTEIO",IF(X497='Tabelas auxiliares'!$A$236,"INVESTIMENTO","ERRO - VERIFICAR"))))</f>
        <v>FOLHA DE PESSOAL</v>
      </c>
      <c r="Z497" s="64">
        <f t="shared" si="15"/>
        <v>722925.32</v>
      </c>
      <c r="AA497" s="44">
        <v>1014.36</v>
      </c>
      <c r="AC497" s="44">
        <v>721910.96</v>
      </c>
    </row>
    <row r="498" spans="1:29" x14ac:dyDescent="0.25">
      <c r="A498" t="s">
        <v>1111</v>
      </c>
      <c r="B498" t="s">
        <v>483</v>
      </c>
      <c r="C498" t="s">
        <v>1112</v>
      </c>
      <c r="D498" t="s">
        <v>90</v>
      </c>
      <c r="E498" t="s">
        <v>117</v>
      </c>
      <c r="F498" s="51" t="str">
        <f>IFERROR(VLOOKUP(D498,'Tabelas auxiliares'!$A$3:$B$61,2,FALSE),"")</f>
        <v>SUGEPE-FOLHA - PASEP + AUX. MORADIA</v>
      </c>
      <c r="G498" s="51" t="str">
        <f>IFERROR(VLOOKUP($B498,'Tabelas auxiliares'!$A$65:$C$102,2,FALSE),"")</f>
        <v>Folha de pagamento - Ativos, Previdência, PASEP</v>
      </c>
      <c r="H498" s="51" t="str">
        <f>IFERROR(VLOOKUP($B498,'Tabelas auxiliares'!$A$65:$C$102,3,FALSE),"")</f>
        <v>FOLHA DE PAGAMENTO / CONTRIBUICAO PARA O PSS / SUBSTITUICOES / INSS PATRONAL / PASEP</v>
      </c>
      <c r="I498" t="s">
        <v>1684</v>
      </c>
      <c r="J498" t="s">
        <v>2308</v>
      </c>
      <c r="K498" t="s">
        <v>2312</v>
      </c>
      <c r="L498" t="s">
        <v>2310</v>
      </c>
      <c r="M498" t="s">
        <v>176</v>
      </c>
      <c r="N498" t="s">
        <v>135</v>
      </c>
      <c r="O498" t="s">
        <v>178</v>
      </c>
      <c r="P498" t="s">
        <v>208</v>
      </c>
      <c r="Q498" t="s">
        <v>179</v>
      </c>
      <c r="R498" t="s">
        <v>176</v>
      </c>
      <c r="S498" t="s">
        <v>120</v>
      </c>
      <c r="T498" t="s">
        <v>173</v>
      </c>
      <c r="U498" t="s">
        <v>144</v>
      </c>
      <c r="V498" t="s">
        <v>746</v>
      </c>
      <c r="W498" t="s">
        <v>922</v>
      </c>
      <c r="X498" s="51" t="str">
        <f t="shared" si="14"/>
        <v>3</v>
      </c>
      <c r="Y498" s="51" t="str">
        <f>IF(T498="","",IF(AND(T498&lt;&gt;'Tabelas auxiliares'!$B$236,T498&lt;&gt;'Tabelas auxiliares'!$B$237,T498&lt;&gt;'Tabelas auxiliares'!$C$236,T498&lt;&gt;'Tabelas auxiliares'!$C$237,T498&lt;&gt;'Tabelas auxiliares'!$D$236),"FOLHA DE PESSOAL",IF(X498='Tabelas auxiliares'!$A$237,"CUSTEIO",IF(X498='Tabelas auxiliares'!$A$236,"INVESTIMENTO","ERRO - VERIFICAR"))))</f>
        <v>FOLHA DE PESSOAL</v>
      </c>
      <c r="Z498" s="64">
        <f t="shared" si="15"/>
        <v>184195.03</v>
      </c>
      <c r="AC498" s="44">
        <v>184195.03</v>
      </c>
    </row>
    <row r="499" spans="1:29" x14ac:dyDescent="0.25">
      <c r="A499" t="s">
        <v>1111</v>
      </c>
      <c r="B499" t="s">
        <v>483</v>
      </c>
      <c r="C499" t="s">
        <v>1112</v>
      </c>
      <c r="D499" t="s">
        <v>90</v>
      </c>
      <c r="E499" t="s">
        <v>117</v>
      </c>
      <c r="F499" s="51" t="str">
        <f>IFERROR(VLOOKUP(D499,'Tabelas auxiliares'!$A$3:$B$61,2,FALSE),"")</f>
        <v>SUGEPE-FOLHA - PASEP + AUX. MORADIA</v>
      </c>
      <c r="G499" s="51" t="str">
        <f>IFERROR(VLOOKUP($B499,'Tabelas auxiliares'!$A$65:$C$102,2,FALSE),"")</f>
        <v>Folha de pagamento - Ativos, Previdência, PASEP</v>
      </c>
      <c r="H499" s="51" t="str">
        <f>IFERROR(VLOOKUP($B499,'Tabelas auxiliares'!$A$65:$C$102,3,FALSE),"")</f>
        <v>FOLHA DE PAGAMENTO / CONTRIBUICAO PARA O PSS / SUBSTITUICOES / INSS PATRONAL / PASEP</v>
      </c>
      <c r="I499" t="s">
        <v>1684</v>
      </c>
      <c r="J499" t="s">
        <v>2308</v>
      </c>
      <c r="K499" t="s">
        <v>2312</v>
      </c>
      <c r="L499" t="s">
        <v>2310</v>
      </c>
      <c r="M499" t="s">
        <v>176</v>
      </c>
      <c r="N499" t="s">
        <v>135</v>
      </c>
      <c r="O499" t="s">
        <v>178</v>
      </c>
      <c r="P499" t="s">
        <v>208</v>
      </c>
      <c r="Q499" t="s">
        <v>179</v>
      </c>
      <c r="R499" t="s">
        <v>176</v>
      </c>
      <c r="S499" t="s">
        <v>120</v>
      </c>
      <c r="T499" t="s">
        <v>173</v>
      </c>
      <c r="U499" t="s">
        <v>144</v>
      </c>
      <c r="V499" t="s">
        <v>768</v>
      </c>
      <c r="W499" t="s">
        <v>933</v>
      </c>
      <c r="X499" s="51" t="str">
        <f t="shared" si="14"/>
        <v>3</v>
      </c>
      <c r="Y499" s="51" t="str">
        <f>IF(T499="","",IF(AND(T499&lt;&gt;'Tabelas auxiliares'!$B$236,T499&lt;&gt;'Tabelas auxiliares'!$B$237,T499&lt;&gt;'Tabelas auxiliares'!$C$236,T499&lt;&gt;'Tabelas auxiliares'!$C$237,T499&lt;&gt;'Tabelas auxiliares'!$D$236),"FOLHA DE PESSOAL",IF(X499='Tabelas auxiliares'!$A$237,"CUSTEIO",IF(X499='Tabelas auxiliares'!$A$236,"INVESTIMENTO","ERRO - VERIFICAR"))))</f>
        <v>FOLHA DE PESSOAL</v>
      </c>
      <c r="Z499" s="64">
        <f t="shared" si="15"/>
        <v>56678.79</v>
      </c>
      <c r="AA499" s="44">
        <v>48581.82</v>
      </c>
      <c r="AC499" s="44">
        <v>8096.97</v>
      </c>
    </row>
    <row r="500" spans="1:29" x14ac:dyDescent="0.25">
      <c r="A500" t="s">
        <v>1111</v>
      </c>
      <c r="B500" t="s">
        <v>483</v>
      </c>
      <c r="C500" t="s">
        <v>1112</v>
      </c>
      <c r="D500" t="s">
        <v>90</v>
      </c>
      <c r="E500" t="s">
        <v>117</v>
      </c>
      <c r="F500" s="51" t="str">
        <f>IFERROR(VLOOKUP(D500,'Tabelas auxiliares'!$A$3:$B$61,2,FALSE),"")</f>
        <v>SUGEPE-FOLHA - PASEP + AUX. MORADIA</v>
      </c>
      <c r="G500" s="51" t="str">
        <f>IFERROR(VLOOKUP($B500,'Tabelas auxiliares'!$A$65:$C$102,2,FALSE),"")</f>
        <v>Folha de pagamento - Ativos, Previdência, PASEP</v>
      </c>
      <c r="H500" s="51" t="str">
        <f>IFERROR(VLOOKUP($B500,'Tabelas auxiliares'!$A$65:$C$102,3,FALSE),"")</f>
        <v>FOLHA DE PAGAMENTO / CONTRIBUICAO PARA O PSS / SUBSTITUICOES / INSS PATRONAL / PASEP</v>
      </c>
      <c r="I500" t="s">
        <v>1684</v>
      </c>
      <c r="J500" t="s">
        <v>2308</v>
      </c>
      <c r="K500" t="s">
        <v>2312</v>
      </c>
      <c r="L500" t="s">
        <v>2310</v>
      </c>
      <c r="M500" t="s">
        <v>176</v>
      </c>
      <c r="N500" t="s">
        <v>135</v>
      </c>
      <c r="O500" t="s">
        <v>178</v>
      </c>
      <c r="P500" t="s">
        <v>208</v>
      </c>
      <c r="Q500" t="s">
        <v>179</v>
      </c>
      <c r="R500" t="s">
        <v>176</v>
      </c>
      <c r="S500" t="s">
        <v>120</v>
      </c>
      <c r="T500" t="s">
        <v>173</v>
      </c>
      <c r="U500" t="s">
        <v>144</v>
      </c>
      <c r="V500" t="s">
        <v>747</v>
      </c>
      <c r="W500" t="s">
        <v>923</v>
      </c>
      <c r="X500" s="51" t="str">
        <f t="shared" si="14"/>
        <v>3</v>
      </c>
      <c r="Y500" s="51" t="str">
        <f>IF(T500="","",IF(AND(T500&lt;&gt;'Tabelas auxiliares'!$B$236,T500&lt;&gt;'Tabelas auxiliares'!$B$237,T500&lt;&gt;'Tabelas auxiliares'!$C$236,T500&lt;&gt;'Tabelas auxiliares'!$C$237,T500&lt;&gt;'Tabelas auxiliares'!$D$236),"FOLHA DE PESSOAL",IF(X500='Tabelas auxiliares'!$A$237,"CUSTEIO",IF(X500='Tabelas auxiliares'!$A$236,"INVESTIMENTO","ERRO - VERIFICAR"))))</f>
        <v>FOLHA DE PESSOAL</v>
      </c>
      <c r="Z500" s="64">
        <f t="shared" si="15"/>
        <v>83181.820000000007</v>
      </c>
      <c r="AC500" s="44">
        <v>83181.820000000007</v>
      </c>
    </row>
    <row r="501" spans="1:29" x14ac:dyDescent="0.25">
      <c r="A501" t="s">
        <v>1111</v>
      </c>
      <c r="B501" t="s">
        <v>483</v>
      </c>
      <c r="C501" t="s">
        <v>1112</v>
      </c>
      <c r="D501" t="s">
        <v>90</v>
      </c>
      <c r="E501" t="s">
        <v>117</v>
      </c>
      <c r="F501" s="51" t="str">
        <f>IFERROR(VLOOKUP(D501,'Tabelas auxiliares'!$A$3:$B$61,2,FALSE),"")</f>
        <v>SUGEPE-FOLHA - PASEP + AUX. MORADIA</v>
      </c>
      <c r="G501" s="51" t="str">
        <f>IFERROR(VLOOKUP($B501,'Tabelas auxiliares'!$A$65:$C$102,2,FALSE),"")</f>
        <v>Folha de pagamento - Ativos, Previdência, PASEP</v>
      </c>
      <c r="H501" s="51" t="str">
        <f>IFERROR(VLOOKUP($B501,'Tabelas auxiliares'!$A$65:$C$102,3,FALSE),"")</f>
        <v>FOLHA DE PAGAMENTO / CONTRIBUICAO PARA O PSS / SUBSTITUICOES / INSS PATRONAL / PASEP</v>
      </c>
      <c r="I501" t="s">
        <v>1684</v>
      </c>
      <c r="J501" t="s">
        <v>2308</v>
      </c>
      <c r="K501" t="s">
        <v>2312</v>
      </c>
      <c r="L501" t="s">
        <v>2310</v>
      </c>
      <c r="M501" t="s">
        <v>176</v>
      </c>
      <c r="N501" t="s">
        <v>135</v>
      </c>
      <c r="O501" t="s">
        <v>178</v>
      </c>
      <c r="P501" t="s">
        <v>208</v>
      </c>
      <c r="Q501" t="s">
        <v>179</v>
      </c>
      <c r="R501" t="s">
        <v>176</v>
      </c>
      <c r="S501" t="s">
        <v>120</v>
      </c>
      <c r="T501" t="s">
        <v>173</v>
      </c>
      <c r="U501" t="s">
        <v>144</v>
      </c>
      <c r="V501" t="s">
        <v>937</v>
      </c>
      <c r="W501" t="s">
        <v>938</v>
      </c>
      <c r="X501" s="51" t="str">
        <f t="shared" si="14"/>
        <v>3</v>
      </c>
      <c r="Y501" s="51" t="str">
        <f>IF(T501="","",IF(AND(T501&lt;&gt;'Tabelas auxiliares'!$B$236,T501&lt;&gt;'Tabelas auxiliares'!$B$237,T501&lt;&gt;'Tabelas auxiliares'!$C$236,T501&lt;&gt;'Tabelas auxiliares'!$C$237,T501&lt;&gt;'Tabelas auxiliares'!$D$236),"FOLHA DE PESSOAL",IF(X501='Tabelas auxiliares'!$A$237,"CUSTEIO",IF(X501='Tabelas auxiliares'!$A$236,"INVESTIMENTO","ERRO - VERIFICAR"))))</f>
        <v>FOLHA DE PESSOAL</v>
      </c>
      <c r="Z501" s="64">
        <f t="shared" si="15"/>
        <v>3668.57</v>
      </c>
      <c r="AC501" s="44">
        <v>3668.57</v>
      </c>
    </row>
    <row r="502" spans="1:29" x14ac:dyDescent="0.25">
      <c r="A502" t="s">
        <v>1111</v>
      </c>
      <c r="B502" t="s">
        <v>483</v>
      </c>
      <c r="C502" t="s">
        <v>1112</v>
      </c>
      <c r="D502" t="s">
        <v>90</v>
      </c>
      <c r="E502" t="s">
        <v>117</v>
      </c>
      <c r="F502" s="51" t="str">
        <f>IFERROR(VLOOKUP(D502,'Tabelas auxiliares'!$A$3:$B$61,2,FALSE),"")</f>
        <v>SUGEPE-FOLHA - PASEP + AUX. MORADIA</v>
      </c>
      <c r="G502" s="51" t="str">
        <f>IFERROR(VLOOKUP($B502,'Tabelas auxiliares'!$A$65:$C$102,2,FALSE),"")</f>
        <v>Folha de pagamento - Ativos, Previdência, PASEP</v>
      </c>
      <c r="H502" s="51" t="str">
        <f>IFERROR(VLOOKUP($B502,'Tabelas auxiliares'!$A$65:$C$102,3,FALSE),"")</f>
        <v>FOLHA DE PAGAMENTO / CONTRIBUICAO PARA O PSS / SUBSTITUICOES / INSS PATRONAL / PASEP</v>
      </c>
      <c r="I502" t="s">
        <v>1684</v>
      </c>
      <c r="J502" t="s">
        <v>2308</v>
      </c>
      <c r="K502" t="s">
        <v>2313</v>
      </c>
      <c r="L502" t="s">
        <v>2310</v>
      </c>
      <c r="M502" t="s">
        <v>176</v>
      </c>
      <c r="N502" t="s">
        <v>135</v>
      </c>
      <c r="O502" t="s">
        <v>178</v>
      </c>
      <c r="P502" t="s">
        <v>208</v>
      </c>
      <c r="Q502" t="s">
        <v>179</v>
      </c>
      <c r="R502" t="s">
        <v>176</v>
      </c>
      <c r="S502" t="s">
        <v>120</v>
      </c>
      <c r="T502" t="s">
        <v>173</v>
      </c>
      <c r="U502" t="s">
        <v>144</v>
      </c>
      <c r="V502" t="s">
        <v>748</v>
      </c>
      <c r="W502" t="s">
        <v>650</v>
      </c>
      <c r="X502" s="51" t="str">
        <f t="shared" si="14"/>
        <v>3</v>
      </c>
      <c r="Y502" s="51" t="str">
        <f>IF(T502="","",IF(AND(T502&lt;&gt;'Tabelas auxiliares'!$B$236,T502&lt;&gt;'Tabelas auxiliares'!$B$237,T502&lt;&gt;'Tabelas auxiliares'!$C$236,T502&lt;&gt;'Tabelas auxiliares'!$C$237,T502&lt;&gt;'Tabelas auxiliares'!$D$236),"FOLHA DE PESSOAL",IF(X502='Tabelas auxiliares'!$A$237,"CUSTEIO",IF(X502='Tabelas auxiliares'!$A$236,"INVESTIMENTO","ERRO - VERIFICAR"))))</f>
        <v>FOLHA DE PESSOAL</v>
      </c>
      <c r="Z502" s="64">
        <f t="shared" si="15"/>
        <v>9099167.1100000013</v>
      </c>
      <c r="AA502" s="44">
        <v>23261.97</v>
      </c>
      <c r="AC502" s="44">
        <v>9075905.1400000006</v>
      </c>
    </row>
    <row r="503" spans="1:29" x14ac:dyDescent="0.25">
      <c r="A503" t="s">
        <v>1111</v>
      </c>
      <c r="B503" t="s">
        <v>483</v>
      </c>
      <c r="C503" t="s">
        <v>1112</v>
      </c>
      <c r="D503" t="s">
        <v>90</v>
      </c>
      <c r="E503" t="s">
        <v>117</v>
      </c>
      <c r="F503" s="51" t="str">
        <f>IFERROR(VLOOKUP(D503,'Tabelas auxiliares'!$A$3:$B$61,2,FALSE),"")</f>
        <v>SUGEPE-FOLHA - PASEP + AUX. MORADIA</v>
      </c>
      <c r="G503" s="51" t="str">
        <f>IFERROR(VLOOKUP($B503,'Tabelas auxiliares'!$A$65:$C$102,2,FALSE),"")</f>
        <v>Folha de pagamento - Ativos, Previdência, PASEP</v>
      </c>
      <c r="H503" s="51" t="str">
        <f>IFERROR(VLOOKUP($B503,'Tabelas auxiliares'!$A$65:$C$102,3,FALSE),"")</f>
        <v>FOLHA DE PAGAMENTO / CONTRIBUICAO PARA O PSS / SUBSTITUICOES / INSS PATRONAL / PASEP</v>
      </c>
      <c r="I503" t="s">
        <v>1684</v>
      </c>
      <c r="J503" t="s">
        <v>2308</v>
      </c>
      <c r="K503" t="s">
        <v>2313</v>
      </c>
      <c r="L503" t="s">
        <v>2310</v>
      </c>
      <c r="M503" t="s">
        <v>176</v>
      </c>
      <c r="N503" t="s">
        <v>135</v>
      </c>
      <c r="O503" t="s">
        <v>178</v>
      </c>
      <c r="P503" t="s">
        <v>208</v>
      </c>
      <c r="Q503" t="s">
        <v>179</v>
      </c>
      <c r="R503" t="s">
        <v>176</v>
      </c>
      <c r="S503" t="s">
        <v>120</v>
      </c>
      <c r="T503" t="s">
        <v>173</v>
      </c>
      <c r="U503" t="s">
        <v>144</v>
      </c>
      <c r="V503" t="s">
        <v>749</v>
      </c>
      <c r="W503" t="s">
        <v>924</v>
      </c>
      <c r="X503" s="51" t="str">
        <f t="shared" si="14"/>
        <v>3</v>
      </c>
      <c r="Y503" s="51" t="str">
        <f>IF(T503="","",IF(AND(T503&lt;&gt;'Tabelas auxiliares'!$B$236,T503&lt;&gt;'Tabelas auxiliares'!$B$237,T503&lt;&gt;'Tabelas auxiliares'!$C$236,T503&lt;&gt;'Tabelas auxiliares'!$C$237,T503&lt;&gt;'Tabelas auxiliares'!$D$236),"FOLHA DE PESSOAL",IF(X503='Tabelas auxiliares'!$A$237,"CUSTEIO",IF(X503='Tabelas auxiliares'!$A$236,"INVESTIMENTO","ERRO - VERIFICAR"))))</f>
        <v>FOLHA DE PESSOAL</v>
      </c>
      <c r="Z503" s="64">
        <f t="shared" si="15"/>
        <v>3505.08</v>
      </c>
      <c r="AC503" s="44">
        <v>3505.08</v>
      </c>
    </row>
    <row r="504" spans="1:29" x14ac:dyDescent="0.25">
      <c r="A504" t="s">
        <v>1111</v>
      </c>
      <c r="B504" t="s">
        <v>483</v>
      </c>
      <c r="C504" t="s">
        <v>1112</v>
      </c>
      <c r="D504" t="s">
        <v>90</v>
      </c>
      <c r="E504" t="s">
        <v>117</v>
      </c>
      <c r="F504" s="51" t="str">
        <f>IFERROR(VLOOKUP(D504,'Tabelas auxiliares'!$A$3:$B$61,2,FALSE),"")</f>
        <v>SUGEPE-FOLHA - PASEP + AUX. MORADIA</v>
      </c>
      <c r="G504" s="51" t="str">
        <f>IFERROR(VLOOKUP($B504,'Tabelas auxiliares'!$A$65:$C$102,2,FALSE),"")</f>
        <v>Folha de pagamento - Ativos, Previdência, PASEP</v>
      </c>
      <c r="H504" s="51" t="str">
        <f>IFERROR(VLOOKUP($B504,'Tabelas auxiliares'!$A$65:$C$102,3,FALSE),"")</f>
        <v>FOLHA DE PAGAMENTO / CONTRIBUICAO PARA O PSS / SUBSTITUICOES / INSS PATRONAL / PASEP</v>
      </c>
      <c r="I504" t="s">
        <v>1684</v>
      </c>
      <c r="J504" t="s">
        <v>2308</v>
      </c>
      <c r="K504" t="s">
        <v>2313</v>
      </c>
      <c r="L504" t="s">
        <v>2310</v>
      </c>
      <c r="M504" t="s">
        <v>176</v>
      </c>
      <c r="N504" t="s">
        <v>135</v>
      </c>
      <c r="O504" t="s">
        <v>178</v>
      </c>
      <c r="P504" t="s">
        <v>208</v>
      </c>
      <c r="Q504" t="s">
        <v>179</v>
      </c>
      <c r="R504" t="s">
        <v>176</v>
      </c>
      <c r="S504" t="s">
        <v>120</v>
      </c>
      <c r="T504" t="s">
        <v>173</v>
      </c>
      <c r="U504" t="s">
        <v>144</v>
      </c>
      <c r="V504" t="s">
        <v>750</v>
      </c>
      <c r="W504" t="s">
        <v>925</v>
      </c>
      <c r="X504" s="51" t="str">
        <f t="shared" si="14"/>
        <v>3</v>
      </c>
      <c r="Y504" s="51" t="str">
        <f>IF(T504="","",IF(AND(T504&lt;&gt;'Tabelas auxiliares'!$B$236,T504&lt;&gt;'Tabelas auxiliares'!$B$237,T504&lt;&gt;'Tabelas auxiliares'!$C$236,T504&lt;&gt;'Tabelas auxiliares'!$C$237,T504&lt;&gt;'Tabelas auxiliares'!$D$236),"FOLHA DE PESSOAL",IF(X504='Tabelas auxiliares'!$A$237,"CUSTEIO",IF(X504='Tabelas auxiliares'!$A$236,"INVESTIMENTO","ERRO - VERIFICAR"))))</f>
        <v>FOLHA DE PESSOAL</v>
      </c>
      <c r="Z504" s="64">
        <f t="shared" si="15"/>
        <v>582.34</v>
      </c>
      <c r="AC504" s="44">
        <v>582.34</v>
      </c>
    </row>
    <row r="505" spans="1:29" x14ac:dyDescent="0.25">
      <c r="A505" t="s">
        <v>1111</v>
      </c>
      <c r="B505" t="s">
        <v>483</v>
      </c>
      <c r="C505" t="s">
        <v>1112</v>
      </c>
      <c r="D505" t="s">
        <v>90</v>
      </c>
      <c r="E505" t="s">
        <v>117</v>
      </c>
      <c r="F505" s="51" t="str">
        <f>IFERROR(VLOOKUP(D505,'Tabelas auxiliares'!$A$3:$B$61,2,FALSE),"")</f>
        <v>SUGEPE-FOLHA - PASEP + AUX. MORADIA</v>
      </c>
      <c r="G505" s="51" t="str">
        <f>IFERROR(VLOOKUP($B505,'Tabelas auxiliares'!$A$65:$C$102,2,FALSE),"")</f>
        <v>Folha de pagamento - Ativos, Previdência, PASEP</v>
      </c>
      <c r="H505" s="51" t="str">
        <f>IFERROR(VLOOKUP($B505,'Tabelas auxiliares'!$A$65:$C$102,3,FALSE),"")</f>
        <v>FOLHA DE PAGAMENTO / CONTRIBUICAO PARA O PSS / SUBSTITUICOES / INSS PATRONAL / PASEP</v>
      </c>
      <c r="I505" t="s">
        <v>1684</v>
      </c>
      <c r="J505" t="s">
        <v>2308</v>
      </c>
      <c r="K505" t="s">
        <v>2313</v>
      </c>
      <c r="L505" t="s">
        <v>2310</v>
      </c>
      <c r="M505" t="s">
        <v>176</v>
      </c>
      <c r="N505" t="s">
        <v>135</v>
      </c>
      <c r="O505" t="s">
        <v>178</v>
      </c>
      <c r="P505" t="s">
        <v>208</v>
      </c>
      <c r="Q505" t="s">
        <v>179</v>
      </c>
      <c r="R505" t="s">
        <v>176</v>
      </c>
      <c r="S505" t="s">
        <v>120</v>
      </c>
      <c r="T505" t="s">
        <v>173</v>
      </c>
      <c r="U505" t="s">
        <v>144</v>
      </c>
      <c r="V505" t="s">
        <v>751</v>
      </c>
      <c r="W505" t="s">
        <v>926</v>
      </c>
      <c r="X505" s="51" t="str">
        <f t="shared" si="14"/>
        <v>3</v>
      </c>
      <c r="Y505" s="51" t="str">
        <f>IF(T505="","",IF(AND(T505&lt;&gt;'Tabelas auxiliares'!$B$236,T505&lt;&gt;'Tabelas auxiliares'!$B$237,T505&lt;&gt;'Tabelas auxiliares'!$C$236,T505&lt;&gt;'Tabelas auxiliares'!$C$237,T505&lt;&gt;'Tabelas auxiliares'!$D$236),"FOLHA DE PESSOAL",IF(X505='Tabelas auxiliares'!$A$237,"CUSTEIO",IF(X505='Tabelas auxiliares'!$A$236,"INVESTIMENTO","ERRO - VERIFICAR"))))</f>
        <v>FOLHA DE PESSOAL</v>
      </c>
      <c r="Z505" s="64">
        <f t="shared" si="15"/>
        <v>9483.19</v>
      </c>
      <c r="AC505" s="44">
        <v>9483.19</v>
      </c>
    </row>
    <row r="506" spans="1:29" x14ac:dyDescent="0.25">
      <c r="A506" t="s">
        <v>1111</v>
      </c>
      <c r="B506" t="s">
        <v>483</v>
      </c>
      <c r="C506" t="s">
        <v>1112</v>
      </c>
      <c r="D506" t="s">
        <v>90</v>
      </c>
      <c r="E506" t="s">
        <v>117</v>
      </c>
      <c r="F506" s="51" t="str">
        <f>IFERROR(VLOOKUP(D506,'Tabelas auxiliares'!$A$3:$B$61,2,FALSE),"")</f>
        <v>SUGEPE-FOLHA - PASEP + AUX. MORADIA</v>
      </c>
      <c r="G506" s="51" t="str">
        <f>IFERROR(VLOOKUP($B506,'Tabelas auxiliares'!$A$65:$C$102,2,FALSE),"")</f>
        <v>Folha de pagamento - Ativos, Previdência, PASEP</v>
      </c>
      <c r="H506" s="51" t="str">
        <f>IFERROR(VLOOKUP($B506,'Tabelas auxiliares'!$A$65:$C$102,3,FALSE),"")</f>
        <v>FOLHA DE PAGAMENTO / CONTRIBUICAO PARA O PSS / SUBSTITUICOES / INSS PATRONAL / PASEP</v>
      </c>
      <c r="I506" t="s">
        <v>1684</v>
      </c>
      <c r="J506" t="s">
        <v>2308</v>
      </c>
      <c r="K506" t="s">
        <v>2313</v>
      </c>
      <c r="L506" t="s">
        <v>2310</v>
      </c>
      <c r="M506" t="s">
        <v>176</v>
      </c>
      <c r="N506" t="s">
        <v>135</v>
      </c>
      <c r="O506" t="s">
        <v>178</v>
      </c>
      <c r="P506" t="s">
        <v>208</v>
      </c>
      <c r="Q506" t="s">
        <v>179</v>
      </c>
      <c r="R506" t="s">
        <v>176</v>
      </c>
      <c r="S506" t="s">
        <v>120</v>
      </c>
      <c r="T506" t="s">
        <v>173</v>
      </c>
      <c r="U506" t="s">
        <v>144</v>
      </c>
      <c r="V506" t="s">
        <v>752</v>
      </c>
      <c r="W506" t="s">
        <v>651</v>
      </c>
      <c r="X506" s="51" t="str">
        <f t="shared" si="14"/>
        <v>3</v>
      </c>
      <c r="Y506" s="51" t="str">
        <f>IF(T506="","",IF(AND(T506&lt;&gt;'Tabelas auxiliares'!$B$236,T506&lt;&gt;'Tabelas auxiliares'!$B$237,T506&lt;&gt;'Tabelas auxiliares'!$C$236,T506&lt;&gt;'Tabelas auxiliares'!$C$237,T506&lt;&gt;'Tabelas auxiliares'!$D$236),"FOLHA DE PESSOAL",IF(X506='Tabelas auxiliares'!$A$237,"CUSTEIO",IF(X506='Tabelas auxiliares'!$A$236,"INVESTIMENTO","ERRO - VERIFICAR"))))</f>
        <v>FOLHA DE PESSOAL</v>
      </c>
      <c r="Z506" s="64">
        <f t="shared" si="15"/>
        <v>36626.33</v>
      </c>
      <c r="AC506" s="44">
        <v>36626.33</v>
      </c>
    </row>
    <row r="507" spans="1:29" x14ac:dyDescent="0.25">
      <c r="A507" t="s">
        <v>1111</v>
      </c>
      <c r="B507" t="s">
        <v>483</v>
      </c>
      <c r="C507" t="s">
        <v>1112</v>
      </c>
      <c r="D507" t="s">
        <v>90</v>
      </c>
      <c r="E507" t="s">
        <v>117</v>
      </c>
      <c r="F507" s="51" t="str">
        <f>IFERROR(VLOOKUP(D507,'Tabelas auxiliares'!$A$3:$B$61,2,FALSE),"")</f>
        <v>SUGEPE-FOLHA - PASEP + AUX. MORADIA</v>
      </c>
      <c r="G507" s="51" t="str">
        <f>IFERROR(VLOOKUP($B507,'Tabelas auxiliares'!$A$65:$C$102,2,FALSE),"")</f>
        <v>Folha de pagamento - Ativos, Previdência, PASEP</v>
      </c>
      <c r="H507" s="51" t="str">
        <f>IFERROR(VLOOKUP($B507,'Tabelas auxiliares'!$A$65:$C$102,3,FALSE),"")</f>
        <v>FOLHA DE PAGAMENTO / CONTRIBUICAO PARA O PSS / SUBSTITUICOES / INSS PATRONAL / PASEP</v>
      </c>
      <c r="I507" t="s">
        <v>1684</v>
      </c>
      <c r="J507" t="s">
        <v>2308</v>
      </c>
      <c r="K507" t="s">
        <v>2313</v>
      </c>
      <c r="L507" t="s">
        <v>2310</v>
      </c>
      <c r="M507" t="s">
        <v>176</v>
      </c>
      <c r="N507" t="s">
        <v>135</v>
      </c>
      <c r="O507" t="s">
        <v>178</v>
      </c>
      <c r="P507" t="s">
        <v>208</v>
      </c>
      <c r="Q507" t="s">
        <v>179</v>
      </c>
      <c r="R507" t="s">
        <v>176</v>
      </c>
      <c r="S507" t="s">
        <v>120</v>
      </c>
      <c r="T507" t="s">
        <v>173</v>
      </c>
      <c r="U507" t="s">
        <v>144</v>
      </c>
      <c r="V507" t="s">
        <v>753</v>
      </c>
      <c r="W507" t="s">
        <v>652</v>
      </c>
      <c r="X507" s="51" t="str">
        <f t="shared" si="14"/>
        <v>3</v>
      </c>
      <c r="Y507" s="51" t="str">
        <f>IF(T507="","",IF(AND(T507&lt;&gt;'Tabelas auxiliares'!$B$236,T507&lt;&gt;'Tabelas auxiliares'!$B$237,T507&lt;&gt;'Tabelas auxiliares'!$C$236,T507&lt;&gt;'Tabelas auxiliares'!$C$237,T507&lt;&gt;'Tabelas auxiliares'!$D$236),"FOLHA DE PESSOAL",IF(X507='Tabelas auxiliares'!$A$237,"CUSTEIO",IF(X507='Tabelas auxiliares'!$A$236,"INVESTIMENTO","ERRO - VERIFICAR"))))</f>
        <v>FOLHA DE PESSOAL</v>
      </c>
      <c r="Z507" s="64">
        <f t="shared" si="15"/>
        <v>9890.66</v>
      </c>
      <c r="AA507" s="44">
        <v>857.69</v>
      </c>
      <c r="AC507" s="44">
        <v>9032.9699999999993</v>
      </c>
    </row>
    <row r="508" spans="1:29" x14ac:dyDescent="0.25">
      <c r="A508" t="s">
        <v>1111</v>
      </c>
      <c r="B508" t="s">
        <v>483</v>
      </c>
      <c r="C508" t="s">
        <v>1112</v>
      </c>
      <c r="D508" t="s">
        <v>90</v>
      </c>
      <c r="E508" t="s">
        <v>117</v>
      </c>
      <c r="F508" s="51" t="str">
        <f>IFERROR(VLOOKUP(D508,'Tabelas auxiliares'!$A$3:$B$61,2,FALSE),"")</f>
        <v>SUGEPE-FOLHA - PASEP + AUX. MORADIA</v>
      </c>
      <c r="G508" s="51" t="str">
        <f>IFERROR(VLOOKUP($B508,'Tabelas auxiliares'!$A$65:$C$102,2,FALSE),"")</f>
        <v>Folha de pagamento - Ativos, Previdência, PASEP</v>
      </c>
      <c r="H508" s="51" t="str">
        <f>IFERROR(VLOOKUP($B508,'Tabelas auxiliares'!$A$65:$C$102,3,FALSE),"")</f>
        <v>FOLHA DE PAGAMENTO / CONTRIBUICAO PARA O PSS / SUBSTITUICOES / INSS PATRONAL / PASEP</v>
      </c>
      <c r="I508" t="s">
        <v>1684</v>
      </c>
      <c r="J508" t="s">
        <v>2308</v>
      </c>
      <c r="K508" t="s">
        <v>2313</v>
      </c>
      <c r="L508" t="s">
        <v>2310</v>
      </c>
      <c r="M508" t="s">
        <v>176</v>
      </c>
      <c r="N508" t="s">
        <v>135</v>
      </c>
      <c r="O508" t="s">
        <v>178</v>
      </c>
      <c r="P508" t="s">
        <v>208</v>
      </c>
      <c r="Q508" t="s">
        <v>179</v>
      </c>
      <c r="R508" t="s">
        <v>176</v>
      </c>
      <c r="S508" t="s">
        <v>120</v>
      </c>
      <c r="T508" t="s">
        <v>173</v>
      </c>
      <c r="U508" t="s">
        <v>144</v>
      </c>
      <c r="V508" t="s">
        <v>754</v>
      </c>
      <c r="W508" t="s">
        <v>653</v>
      </c>
      <c r="X508" s="51" t="str">
        <f t="shared" si="14"/>
        <v>3</v>
      </c>
      <c r="Y508" s="51" t="str">
        <f>IF(T508="","",IF(AND(T508&lt;&gt;'Tabelas auxiliares'!$B$236,T508&lt;&gt;'Tabelas auxiliares'!$B$237,T508&lt;&gt;'Tabelas auxiliares'!$C$236,T508&lt;&gt;'Tabelas auxiliares'!$C$237,T508&lt;&gt;'Tabelas auxiliares'!$D$236),"FOLHA DE PESSOAL",IF(X508='Tabelas auxiliares'!$A$237,"CUSTEIO",IF(X508='Tabelas auxiliares'!$A$236,"INVESTIMENTO","ERRO - VERIFICAR"))))</f>
        <v>FOLHA DE PESSOAL</v>
      </c>
      <c r="Z508" s="64">
        <f t="shared" si="15"/>
        <v>7798614.4700000007</v>
      </c>
      <c r="AA508" s="44">
        <v>11161.61</v>
      </c>
      <c r="AC508" s="44">
        <v>7787452.8600000003</v>
      </c>
    </row>
    <row r="509" spans="1:29" x14ac:dyDescent="0.25">
      <c r="A509" t="s">
        <v>1111</v>
      </c>
      <c r="B509" t="s">
        <v>483</v>
      </c>
      <c r="C509" t="s">
        <v>1112</v>
      </c>
      <c r="D509" t="s">
        <v>90</v>
      </c>
      <c r="E509" t="s">
        <v>117</v>
      </c>
      <c r="F509" s="51" t="str">
        <f>IFERROR(VLOOKUP(D509,'Tabelas auxiliares'!$A$3:$B$61,2,FALSE),"")</f>
        <v>SUGEPE-FOLHA - PASEP + AUX. MORADIA</v>
      </c>
      <c r="G509" s="51" t="str">
        <f>IFERROR(VLOOKUP($B509,'Tabelas auxiliares'!$A$65:$C$102,2,FALSE),"")</f>
        <v>Folha de pagamento - Ativos, Previdência, PASEP</v>
      </c>
      <c r="H509" s="51" t="str">
        <f>IFERROR(VLOOKUP($B509,'Tabelas auxiliares'!$A$65:$C$102,3,FALSE),"")</f>
        <v>FOLHA DE PAGAMENTO / CONTRIBUICAO PARA O PSS / SUBSTITUICOES / INSS PATRONAL / PASEP</v>
      </c>
      <c r="I509" t="s">
        <v>1684</v>
      </c>
      <c r="J509" t="s">
        <v>2308</v>
      </c>
      <c r="K509" t="s">
        <v>2313</v>
      </c>
      <c r="L509" t="s">
        <v>2310</v>
      </c>
      <c r="M509" t="s">
        <v>176</v>
      </c>
      <c r="N509" t="s">
        <v>135</v>
      </c>
      <c r="O509" t="s">
        <v>178</v>
      </c>
      <c r="P509" t="s">
        <v>208</v>
      </c>
      <c r="Q509" t="s">
        <v>179</v>
      </c>
      <c r="R509" t="s">
        <v>176</v>
      </c>
      <c r="S509" t="s">
        <v>120</v>
      </c>
      <c r="T509" t="s">
        <v>173</v>
      </c>
      <c r="U509" t="s">
        <v>144</v>
      </c>
      <c r="V509" t="s">
        <v>755</v>
      </c>
      <c r="W509" t="s">
        <v>654</v>
      </c>
      <c r="X509" s="51" t="str">
        <f t="shared" si="14"/>
        <v>3</v>
      </c>
      <c r="Y509" s="51" t="str">
        <f>IF(T509="","",IF(AND(T509&lt;&gt;'Tabelas auxiliares'!$B$236,T509&lt;&gt;'Tabelas auxiliares'!$B$237,T509&lt;&gt;'Tabelas auxiliares'!$C$236,T509&lt;&gt;'Tabelas auxiliares'!$C$237,T509&lt;&gt;'Tabelas auxiliares'!$D$236),"FOLHA DE PESSOAL",IF(X509='Tabelas auxiliares'!$A$237,"CUSTEIO",IF(X509='Tabelas auxiliares'!$A$236,"INVESTIMENTO","ERRO - VERIFICAR"))))</f>
        <v>FOLHA DE PESSOAL</v>
      </c>
      <c r="Z509" s="64">
        <f t="shared" si="15"/>
        <v>116633.36</v>
      </c>
      <c r="AC509" s="44">
        <v>116633.36</v>
      </c>
    </row>
    <row r="510" spans="1:29" x14ac:dyDescent="0.25">
      <c r="A510" t="s">
        <v>1111</v>
      </c>
      <c r="B510" t="s">
        <v>483</v>
      </c>
      <c r="C510" t="s">
        <v>1112</v>
      </c>
      <c r="D510" t="s">
        <v>90</v>
      </c>
      <c r="E510" t="s">
        <v>117</v>
      </c>
      <c r="F510" s="51" t="str">
        <f>IFERROR(VLOOKUP(D510,'Tabelas auxiliares'!$A$3:$B$61,2,FALSE),"")</f>
        <v>SUGEPE-FOLHA - PASEP + AUX. MORADIA</v>
      </c>
      <c r="G510" s="51" t="str">
        <f>IFERROR(VLOOKUP($B510,'Tabelas auxiliares'!$A$65:$C$102,2,FALSE),"")</f>
        <v>Folha de pagamento - Ativos, Previdência, PASEP</v>
      </c>
      <c r="H510" s="51" t="str">
        <f>IFERROR(VLOOKUP($B510,'Tabelas auxiliares'!$A$65:$C$102,3,FALSE),"")</f>
        <v>FOLHA DE PAGAMENTO / CONTRIBUICAO PARA O PSS / SUBSTITUICOES / INSS PATRONAL / PASEP</v>
      </c>
      <c r="I510" t="s">
        <v>1684</v>
      </c>
      <c r="J510" t="s">
        <v>2308</v>
      </c>
      <c r="K510" t="s">
        <v>2313</v>
      </c>
      <c r="L510" t="s">
        <v>2310</v>
      </c>
      <c r="M510" t="s">
        <v>176</v>
      </c>
      <c r="N510" t="s">
        <v>135</v>
      </c>
      <c r="O510" t="s">
        <v>178</v>
      </c>
      <c r="P510" t="s">
        <v>208</v>
      </c>
      <c r="Q510" t="s">
        <v>179</v>
      </c>
      <c r="R510" t="s">
        <v>176</v>
      </c>
      <c r="S510" t="s">
        <v>120</v>
      </c>
      <c r="T510" t="s">
        <v>173</v>
      </c>
      <c r="U510" t="s">
        <v>144</v>
      </c>
      <c r="V510" t="s">
        <v>756</v>
      </c>
      <c r="W510" t="s">
        <v>927</v>
      </c>
      <c r="X510" s="51" t="str">
        <f t="shared" si="14"/>
        <v>3</v>
      </c>
      <c r="Y510" s="51" t="str">
        <f>IF(T510="","",IF(AND(T510&lt;&gt;'Tabelas auxiliares'!$B$236,T510&lt;&gt;'Tabelas auxiliares'!$B$237,T510&lt;&gt;'Tabelas auxiliares'!$C$236,T510&lt;&gt;'Tabelas auxiliares'!$C$237,T510&lt;&gt;'Tabelas auxiliares'!$D$236),"FOLHA DE PESSOAL",IF(X510='Tabelas auxiliares'!$A$237,"CUSTEIO",IF(X510='Tabelas auxiliares'!$A$236,"INVESTIMENTO","ERRO - VERIFICAR"))))</f>
        <v>FOLHA DE PESSOAL</v>
      </c>
      <c r="Z510" s="64">
        <f t="shared" si="15"/>
        <v>218511.96</v>
      </c>
      <c r="AC510" s="44">
        <v>218511.96</v>
      </c>
    </row>
    <row r="511" spans="1:29" x14ac:dyDescent="0.25">
      <c r="A511" t="s">
        <v>1111</v>
      </c>
      <c r="B511" t="s">
        <v>483</v>
      </c>
      <c r="C511" t="s">
        <v>1112</v>
      </c>
      <c r="D511" t="s">
        <v>90</v>
      </c>
      <c r="E511" t="s">
        <v>117</v>
      </c>
      <c r="F511" s="51" t="str">
        <f>IFERROR(VLOOKUP(D511,'Tabelas auxiliares'!$A$3:$B$61,2,FALSE),"")</f>
        <v>SUGEPE-FOLHA - PASEP + AUX. MORADIA</v>
      </c>
      <c r="G511" s="51" t="str">
        <f>IFERROR(VLOOKUP($B511,'Tabelas auxiliares'!$A$65:$C$102,2,FALSE),"")</f>
        <v>Folha de pagamento - Ativos, Previdência, PASEP</v>
      </c>
      <c r="H511" s="51" t="str">
        <f>IFERROR(VLOOKUP($B511,'Tabelas auxiliares'!$A$65:$C$102,3,FALSE),"")</f>
        <v>FOLHA DE PAGAMENTO / CONTRIBUICAO PARA O PSS / SUBSTITUICOES / INSS PATRONAL / PASEP</v>
      </c>
      <c r="I511" t="s">
        <v>1684</v>
      </c>
      <c r="J511" t="s">
        <v>2308</v>
      </c>
      <c r="K511" t="s">
        <v>2313</v>
      </c>
      <c r="L511" t="s">
        <v>2310</v>
      </c>
      <c r="M511" t="s">
        <v>176</v>
      </c>
      <c r="N511" t="s">
        <v>135</v>
      </c>
      <c r="O511" t="s">
        <v>178</v>
      </c>
      <c r="P511" t="s">
        <v>208</v>
      </c>
      <c r="Q511" t="s">
        <v>179</v>
      </c>
      <c r="R511" t="s">
        <v>176</v>
      </c>
      <c r="S511" t="s">
        <v>120</v>
      </c>
      <c r="T511" t="s">
        <v>173</v>
      </c>
      <c r="U511" t="s">
        <v>144</v>
      </c>
      <c r="V511" t="s">
        <v>757</v>
      </c>
      <c r="W511" t="s">
        <v>655</v>
      </c>
      <c r="X511" s="51" t="str">
        <f t="shared" si="14"/>
        <v>3</v>
      </c>
      <c r="Y511" s="51" t="str">
        <f>IF(T511="","",IF(AND(T511&lt;&gt;'Tabelas auxiliares'!$B$236,T511&lt;&gt;'Tabelas auxiliares'!$B$237,T511&lt;&gt;'Tabelas auxiliares'!$C$236,T511&lt;&gt;'Tabelas auxiliares'!$C$237,T511&lt;&gt;'Tabelas auxiliares'!$D$236),"FOLHA DE PESSOAL",IF(X511='Tabelas auxiliares'!$A$237,"CUSTEIO",IF(X511='Tabelas auxiliares'!$A$236,"INVESTIMENTO","ERRO - VERIFICAR"))))</f>
        <v>FOLHA DE PESSOAL</v>
      </c>
      <c r="Z511" s="64">
        <f t="shared" si="15"/>
        <v>4583.0200000000004</v>
      </c>
      <c r="AC511" s="44">
        <v>4583.0200000000004</v>
      </c>
    </row>
    <row r="512" spans="1:29" x14ac:dyDescent="0.25">
      <c r="A512" t="s">
        <v>1111</v>
      </c>
      <c r="B512" t="s">
        <v>483</v>
      </c>
      <c r="C512" t="s">
        <v>1112</v>
      </c>
      <c r="D512" t="s">
        <v>90</v>
      </c>
      <c r="E512" t="s">
        <v>117</v>
      </c>
      <c r="F512" s="51" t="str">
        <f>IFERROR(VLOOKUP(D512,'Tabelas auxiliares'!$A$3:$B$61,2,FALSE),"")</f>
        <v>SUGEPE-FOLHA - PASEP + AUX. MORADIA</v>
      </c>
      <c r="G512" s="51" t="str">
        <f>IFERROR(VLOOKUP($B512,'Tabelas auxiliares'!$A$65:$C$102,2,FALSE),"")</f>
        <v>Folha de pagamento - Ativos, Previdência, PASEP</v>
      </c>
      <c r="H512" s="51" t="str">
        <f>IFERROR(VLOOKUP($B512,'Tabelas auxiliares'!$A$65:$C$102,3,FALSE),"")</f>
        <v>FOLHA DE PAGAMENTO / CONTRIBUICAO PARA O PSS / SUBSTITUICOES / INSS PATRONAL / PASEP</v>
      </c>
      <c r="I512" t="s">
        <v>1684</v>
      </c>
      <c r="J512" t="s">
        <v>2308</v>
      </c>
      <c r="K512" t="s">
        <v>2313</v>
      </c>
      <c r="L512" t="s">
        <v>2310</v>
      </c>
      <c r="M512" t="s">
        <v>176</v>
      </c>
      <c r="N512" t="s">
        <v>135</v>
      </c>
      <c r="O512" t="s">
        <v>178</v>
      </c>
      <c r="P512" t="s">
        <v>208</v>
      </c>
      <c r="Q512" t="s">
        <v>179</v>
      </c>
      <c r="R512" t="s">
        <v>176</v>
      </c>
      <c r="S512" t="s">
        <v>120</v>
      </c>
      <c r="T512" t="s">
        <v>173</v>
      </c>
      <c r="U512" t="s">
        <v>144</v>
      </c>
      <c r="V512" t="s">
        <v>758</v>
      </c>
      <c r="W512" t="s">
        <v>656</v>
      </c>
      <c r="X512" s="51" t="str">
        <f t="shared" si="14"/>
        <v>3</v>
      </c>
      <c r="Y512" s="51" t="str">
        <f>IF(T512="","",IF(AND(T512&lt;&gt;'Tabelas auxiliares'!$B$236,T512&lt;&gt;'Tabelas auxiliares'!$B$237,T512&lt;&gt;'Tabelas auxiliares'!$C$236,T512&lt;&gt;'Tabelas auxiliares'!$C$237,T512&lt;&gt;'Tabelas auxiliares'!$D$236),"FOLHA DE PESSOAL",IF(X512='Tabelas auxiliares'!$A$237,"CUSTEIO",IF(X512='Tabelas auxiliares'!$A$236,"INVESTIMENTO","ERRO - VERIFICAR"))))</f>
        <v>FOLHA DE PESSOAL</v>
      </c>
      <c r="Z512" s="64">
        <f t="shared" si="15"/>
        <v>97810.58</v>
      </c>
      <c r="AA512" s="44">
        <v>1615.2</v>
      </c>
      <c r="AC512" s="44">
        <v>96195.38</v>
      </c>
    </row>
    <row r="513" spans="1:29" x14ac:dyDescent="0.25">
      <c r="A513" t="s">
        <v>1111</v>
      </c>
      <c r="B513" t="s">
        <v>483</v>
      </c>
      <c r="C513" t="s">
        <v>1112</v>
      </c>
      <c r="D513" t="s">
        <v>90</v>
      </c>
      <c r="E513" t="s">
        <v>117</v>
      </c>
      <c r="F513" s="51" t="str">
        <f>IFERROR(VLOOKUP(D513,'Tabelas auxiliares'!$A$3:$B$61,2,FALSE),"")</f>
        <v>SUGEPE-FOLHA - PASEP + AUX. MORADIA</v>
      </c>
      <c r="G513" s="51" t="str">
        <f>IFERROR(VLOOKUP($B513,'Tabelas auxiliares'!$A$65:$C$102,2,FALSE),"")</f>
        <v>Folha de pagamento - Ativos, Previdência, PASEP</v>
      </c>
      <c r="H513" s="51" t="str">
        <f>IFERROR(VLOOKUP($B513,'Tabelas auxiliares'!$A$65:$C$102,3,FALSE),"")</f>
        <v>FOLHA DE PAGAMENTO / CONTRIBUICAO PARA O PSS / SUBSTITUICOES / INSS PATRONAL / PASEP</v>
      </c>
      <c r="I513" t="s">
        <v>1684</v>
      </c>
      <c r="J513" t="s">
        <v>2308</v>
      </c>
      <c r="K513" t="s">
        <v>2313</v>
      </c>
      <c r="L513" t="s">
        <v>2310</v>
      </c>
      <c r="M513" t="s">
        <v>176</v>
      </c>
      <c r="N513" t="s">
        <v>135</v>
      </c>
      <c r="O513" t="s">
        <v>178</v>
      </c>
      <c r="P513" t="s">
        <v>208</v>
      </c>
      <c r="Q513" t="s">
        <v>179</v>
      </c>
      <c r="R513" t="s">
        <v>176</v>
      </c>
      <c r="S513" t="s">
        <v>120</v>
      </c>
      <c r="T513" t="s">
        <v>173</v>
      </c>
      <c r="U513" t="s">
        <v>144</v>
      </c>
      <c r="V513" t="s">
        <v>759</v>
      </c>
      <c r="W513" t="s">
        <v>657</v>
      </c>
      <c r="X513" s="51" t="str">
        <f t="shared" si="14"/>
        <v>3</v>
      </c>
      <c r="Y513" s="51" t="str">
        <f>IF(T513="","",IF(AND(T513&lt;&gt;'Tabelas auxiliares'!$B$236,T513&lt;&gt;'Tabelas auxiliares'!$B$237,T513&lt;&gt;'Tabelas auxiliares'!$C$236,T513&lt;&gt;'Tabelas auxiliares'!$C$237,T513&lt;&gt;'Tabelas auxiliares'!$D$236),"FOLHA DE PESSOAL",IF(X513='Tabelas auxiliares'!$A$237,"CUSTEIO",IF(X513='Tabelas auxiliares'!$A$236,"INVESTIMENTO","ERRO - VERIFICAR"))))</f>
        <v>FOLHA DE PESSOAL</v>
      </c>
      <c r="Z513" s="64">
        <f t="shared" si="15"/>
        <v>16588.05</v>
      </c>
      <c r="AA513" s="44">
        <v>5323.34</v>
      </c>
      <c r="AC513" s="44">
        <v>11264.71</v>
      </c>
    </row>
    <row r="514" spans="1:29" x14ac:dyDescent="0.25">
      <c r="A514" t="s">
        <v>1111</v>
      </c>
      <c r="B514" t="s">
        <v>483</v>
      </c>
      <c r="C514" t="s">
        <v>1112</v>
      </c>
      <c r="D514" t="s">
        <v>90</v>
      </c>
      <c r="E514" t="s">
        <v>117</v>
      </c>
      <c r="F514" s="51" t="str">
        <f>IFERROR(VLOOKUP(D514,'Tabelas auxiliares'!$A$3:$B$61,2,FALSE),"")</f>
        <v>SUGEPE-FOLHA - PASEP + AUX. MORADIA</v>
      </c>
      <c r="G514" s="51" t="str">
        <f>IFERROR(VLOOKUP($B514,'Tabelas auxiliares'!$A$65:$C$102,2,FALSE),"")</f>
        <v>Folha de pagamento - Ativos, Previdência, PASEP</v>
      </c>
      <c r="H514" s="51" t="str">
        <f>IFERROR(VLOOKUP($B514,'Tabelas auxiliares'!$A$65:$C$102,3,FALSE),"")</f>
        <v>FOLHA DE PAGAMENTO / CONTRIBUICAO PARA O PSS / SUBSTITUICOES / INSS PATRONAL / PASEP</v>
      </c>
      <c r="I514" t="s">
        <v>1684</v>
      </c>
      <c r="J514" t="s">
        <v>2308</v>
      </c>
      <c r="K514" t="s">
        <v>2313</v>
      </c>
      <c r="L514" t="s">
        <v>2310</v>
      </c>
      <c r="M514" t="s">
        <v>176</v>
      </c>
      <c r="N514" t="s">
        <v>135</v>
      </c>
      <c r="O514" t="s">
        <v>178</v>
      </c>
      <c r="P514" t="s">
        <v>208</v>
      </c>
      <c r="Q514" t="s">
        <v>179</v>
      </c>
      <c r="R514" t="s">
        <v>176</v>
      </c>
      <c r="S514" t="s">
        <v>120</v>
      </c>
      <c r="T514" t="s">
        <v>173</v>
      </c>
      <c r="U514" t="s">
        <v>144</v>
      </c>
      <c r="V514" t="s">
        <v>760</v>
      </c>
      <c r="W514" t="s">
        <v>658</v>
      </c>
      <c r="X514" s="51" t="str">
        <f t="shared" si="14"/>
        <v>3</v>
      </c>
      <c r="Y514" s="51" t="str">
        <f>IF(T514="","",IF(AND(T514&lt;&gt;'Tabelas auxiliares'!$B$236,T514&lt;&gt;'Tabelas auxiliares'!$B$237,T514&lt;&gt;'Tabelas auxiliares'!$C$236,T514&lt;&gt;'Tabelas auxiliares'!$C$237,T514&lt;&gt;'Tabelas auxiliares'!$D$236),"FOLHA DE PESSOAL",IF(X514='Tabelas auxiliares'!$A$237,"CUSTEIO",IF(X514='Tabelas auxiliares'!$A$236,"INVESTIMENTO","ERRO - VERIFICAR"))))</f>
        <v>FOLHA DE PESSOAL</v>
      </c>
      <c r="Z514" s="64">
        <f t="shared" si="15"/>
        <v>468055.03</v>
      </c>
      <c r="AA514" s="44">
        <v>103505.01</v>
      </c>
      <c r="AC514" s="44">
        <v>364550.02</v>
      </c>
    </row>
    <row r="515" spans="1:29" x14ac:dyDescent="0.25">
      <c r="A515" t="s">
        <v>1111</v>
      </c>
      <c r="B515" t="s">
        <v>483</v>
      </c>
      <c r="C515" t="s">
        <v>1112</v>
      </c>
      <c r="D515" t="s">
        <v>90</v>
      </c>
      <c r="E515" t="s">
        <v>117</v>
      </c>
      <c r="F515" s="51" t="str">
        <f>IFERROR(VLOOKUP(D515,'Tabelas auxiliares'!$A$3:$B$61,2,FALSE),"")</f>
        <v>SUGEPE-FOLHA - PASEP + AUX. MORADIA</v>
      </c>
      <c r="G515" s="51" t="str">
        <f>IFERROR(VLOOKUP($B515,'Tabelas auxiliares'!$A$65:$C$102,2,FALSE),"")</f>
        <v>Folha de pagamento - Ativos, Previdência, PASEP</v>
      </c>
      <c r="H515" s="51" t="str">
        <f>IFERROR(VLOOKUP($B515,'Tabelas auxiliares'!$A$65:$C$102,3,FALSE),"")</f>
        <v>FOLHA DE PAGAMENTO / CONTRIBUICAO PARA O PSS / SUBSTITUICOES / INSS PATRONAL / PASEP</v>
      </c>
      <c r="I515" t="s">
        <v>1684</v>
      </c>
      <c r="J515" t="s">
        <v>2308</v>
      </c>
      <c r="K515" t="s">
        <v>2313</v>
      </c>
      <c r="L515" t="s">
        <v>2310</v>
      </c>
      <c r="M515" t="s">
        <v>176</v>
      </c>
      <c r="N515" t="s">
        <v>135</v>
      </c>
      <c r="O515" t="s">
        <v>178</v>
      </c>
      <c r="P515" t="s">
        <v>208</v>
      </c>
      <c r="Q515" t="s">
        <v>179</v>
      </c>
      <c r="R515" t="s">
        <v>176</v>
      </c>
      <c r="S515" t="s">
        <v>120</v>
      </c>
      <c r="T515" t="s">
        <v>173</v>
      </c>
      <c r="U515" t="s">
        <v>144</v>
      </c>
      <c r="V515" t="s">
        <v>761</v>
      </c>
      <c r="W515" t="s">
        <v>659</v>
      </c>
      <c r="X515" s="51" t="str">
        <f t="shared" si="14"/>
        <v>3</v>
      </c>
      <c r="Y515" s="51" t="str">
        <f>IF(T515="","",IF(AND(T515&lt;&gt;'Tabelas auxiliares'!$B$236,T515&lt;&gt;'Tabelas auxiliares'!$B$237,T515&lt;&gt;'Tabelas auxiliares'!$C$236,T515&lt;&gt;'Tabelas auxiliares'!$C$237,T515&lt;&gt;'Tabelas auxiliares'!$D$236),"FOLHA DE PESSOAL",IF(X515='Tabelas auxiliares'!$A$237,"CUSTEIO",IF(X515='Tabelas auxiliares'!$A$236,"INVESTIMENTO","ERRO - VERIFICAR"))))</f>
        <v>FOLHA DE PESSOAL</v>
      </c>
      <c r="Z515" s="64">
        <f t="shared" si="15"/>
        <v>45969.09</v>
      </c>
      <c r="AA515" s="44">
        <v>23741.41</v>
      </c>
      <c r="AC515" s="44">
        <v>22227.68</v>
      </c>
    </row>
    <row r="516" spans="1:29" x14ac:dyDescent="0.25">
      <c r="A516" t="s">
        <v>1111</v>
      </c>
      <c r="B516" t="s">
        <v>483</v>
      </c>
      <c r="C516" t="s">
        <v>1112</v>
      </c>
      <c r="D516" t="s">
        <v>90</v>
      </c>
      <c r="E516" t="s">
        <v>117</v>
      </c>
      <c r="F516" s="51" t="str">
        <f>IFERROR(VLOOKUP(D516,'Tabelas auxiliares'!$A$3:$B$61,2,FALSE),"")</f>
        <v>SUGEPE-FOLHA - PASEP + AUX. MORADIA</v>
      </c>
      <c r="G516" s="51" t="str">
        <f>IFERROR(VLOOKUP($B516,'Tabelas auxiliares'!$A$65:$C$102,2,FALSE),"")</f>
        <v>Folha de pagamento - Ativos, Previdência, PASEP</v>
      </c>
      <c r="H516" s="51" t="str">
        <f>IFERROR(VLOOKUP($B516,'Tabelas auxiliares'!$A$65:$C$102,3,FALSE),"")</f>
        <v>FOLHA DE PAGAMENTO / CONTRIBUICAO PARA O PSS / SUBSTITUICOES / INSS PATRONAL / PASEP</v>
      </c>
      <c r="I516" t="s">
        <v>1684</v>
      </c>
      <c r="J516" t="s">
        <v>2308</v>
      </c>
      <c r="K516" t="s">
        <v>2314</v>
      </c>
      <c r="L516" t="s">
        <v>2310</v>
      </c>
      <c r="M516" t="s">
        <v>176</v>
      </c>
      <c r="N516" t="s">
        <v>135</v>
      </c>
      <c r="O516" t="s">
        <v>178</v>
      </c>
      <c r="P516" t="s">
        <v>208</v>
      </c>
      <c r="Q516" t="s">
        <v>179</v>
      </c>
      <c r="R516" t="s">
        <v>176</v>
      </c>
      <c r="S516" t="s">
        <v>120</v>
      </c>
      <c r="T516" t="s">
        <v>173</v>
      </c>
      <c r="U516" t="s">
        <v>144</v>
      </c>
      <c r="V516" t="s">
        <v>762</v>
      </c>
      <c r="W516" t="s">
        <v>928</v>
      </c>
      <c r="X516" s="51" t="str">
        <f t="shared" ref="X516:X579" si="16">LEFT(V516,1)</f>
        <v>3</v>
      </c>
      <c r="Y516" s="51" t="str">
        <f>IF(T516="","",IF(AND(T516&lt;&gt;'Tabelas auxiliares'!$B$236,T516&lt;&gt;'Tabelas auxiliares'!$B$237,T516&lt;&gt;'Tabelas auxiliares'!$C$236,T516&lt;&gt;'Tabelas auxiliares'!$C$237,T516&lt;&gt;'Tabelas auxiliares'!$D$236),"FOLHA DE PESSOAL",IF(X516='Tabelas auxiliares'!$A$237,"CUSTEIO",IF(X516='Tabelas auxiliares'!$A$236,"INVESTIMENTO","ERRO - VERIFICAR"))))</f>
        <v>FOLHA DE PESSOAL</v>
      </c>
      <c r="Z516" s="64">
        <f t="shared" si="15"/>
        <v>34189.050000000003</v>
      </c>
      <c r="AC516" s="44">
        <v>34189.050000000003</v>
      </c>
    </row>
    <row r="517" spans="1:29" x14ac:dyDescent="0.25">
      <c r="A517" t="s">
        <v>1111</v>
      </c>
      <c r="B517" t="s">
        <v>483</v>
      </c>
      <c r="C517" t="s">
        <v>1112</v>
      </c>
      <c r="D517" t="s">
        <v>90</v>
      </c>
      <c r="E517" t="s">
        <v>117</v>
      </c>
      <c r="F517" s="51" t="str">
        <f>IFERROR(VLOOKUP(D517,'Tabelas auxiliares'!$A$3:$B$61,2,FALSE),"")</f>
        <v>SUGEPE-FOLHA - PASEP + AUX. MORADIA</v>
      </c>
      <c r="G517" s="51" t="str">
        <f>IFERROR(VLOOKUP($B517,'Tabelas auxiliares'!$A$65:$C$102,2,FALSE),"")</f>
        <v>Folha de pagamento - Ativos, Previdência, PASEP</v>
      </c>
      <c r="H517" s="51" t="str">
        <f>IFERROR(VLOOKUP($B517,'Tabelas auxiliares'!$A$65:$C$102,3,FALSE),"")</f>
        <v>FOLHA DE PAGAMENTO / CONTRIBUICAO PARA O PSS / SUBSTITUICOES / INSS PATRONAL / PASEP</v>
      </c>
      <c r="I517" t="s">
        <v>1684</v>
      </c>
      <c r="J517" t="s">
        <v>2308</v>
      </c>
      <c r="K517" t="s">
        <v>2315</v>
      </c>
      <c r="L517" t="s">
        <v>2310</v>
      </c>
      <c r="M517" t="s">
        <v>176</v>
      </c>
      <c r="N517" t="s">
        <v>135</v>
      </c>
      <c r="O517" t="s">
        <v>178</v>
      </c>
      <c r="P517" t="s">
        <v>208</v>
      </c>
      <c r="Q517" t="s">
        <v>179</v>
      </c>
      <c r="R517" t="s">
        <v>176</v>
      </c>
      <c r="S517" t="s">
        <v>120</v>
      </c>
      <c r="T517" t="s">
        <v>173</v>
      </c>
      <c r="U517" t="s">
        <v>144</v>
      </c>
      <c r="V517" t="s">
        <v>763</v>
      </c>
      <c r="W517" t="s">
        <v>660</v>
      </c>
      <c r="X517" s="51" t="str">
        <f t="shared" si="16"/>
        <v>3</v>
      </c>
      <c r="Y517" s="51" t="str">
        <f>IF(T517="","",IF(AND(T517&lt;&gt;'Tabelas auxiliares'!$B$236,T517&lt;&gt;'Tabelas auxiliares'!$B$237,T517&lt;&gt;'Tabelas auxiliares'!$C$236,T517&lt;&gt;'Tabelas auxiliares'!$C$237,T517&lt;&gt;'Tabelas auxiliares'!$D$236),"FOLHA DE PESSOAL",IF(X517='Tabelas auxiliares'!$A$237,"CUSTEIO",IF(X517='Tabelas auxiliares'!$A$236,"INVESTIMENTO","ERRO - VERIFICAR"))))</f>
        <v>FOLHA DE PESSOAL</v>
      </c>
      <c r="Z517" s="64">
        <f t="shared" ref="Z517:Z580" si="17">IF(AA517+AB517+AC517&lt;&gt;0,AA517+AB517+AC517,"")</f>
        <v>13815.06</v>
      </c>
      <c r="AC517" s="44">
        <v>13815.06</v>
      </c>
    </row>
    <row r="518" spans="1:29" x14ac:dyDescent="0.25">
      <c r="A518" t="s">
        <v>1111</v>
      </c>
      <c r="B518" t="s">
        <v>483</v>
      </c>
      <c r="C518" t="s">
        <v>1112</v>
      </c>
      <c r="D518" t="s">
        <v>90</v>
      </c>
      <c r="E518" t="s">
        <v>117</v>
      </c>
      <c r="F518" s="51" t="str">
        <f>IFERROR(VLOOKUP(D518,'Tabelas auxiliares'!$A$3:$B$61,2,FALSE),"")</f>
        <v>SUGEPE-FOLHA - PASEP + AUX. MORADIA</v>
      </c>
      <c r="G518" s="51" t="str">
        <f>IFERROR(VLOOKUP($B518,'Tabelas auxiliares'!$A$65:$C$102,2,FALSE),"")</f>
        <v>Folha de pagamento - Ativos, Previdência, PASEP</v>
      </c>
      <c r="H518" s="51" t="str">
        <f>IFERROR(VLOOKUP($B518,'Tabelas auxiliares'!$A$65:$C$102,3,FALSE),"")</f>
        <v>FOLHA DE PAGAMENTO / CONTRIBUICAO PARA O PSS / SUBSTITUICOES / INSS PATRONAL / PASEP</v>
      </c>
      <c r="I518" t="s">
        <v>1684</v>
      </c>
      <c r="J518" t="s">
        <v>2308</v>
      </c>
      <c r="K518" t="s">
        <v>2316</v>
      </c>
      <c r="L518" t="s">
        <v>2310</v>
      </c>
      <c r="M518" t="s">
        <v>176</v>
      </c>
      <c r="N518" t="s">
        <v>135</v>
      </c>
      <c r="O518" t="s">
        <v>178</v>
      </c>
      <c r="P518" t="s">
        <v>208</v>
      </c>
      <c r="Q518" t="s">
        <v>179</v>
      </c>
      <c r="R518" t="s">
        <v>176</v>
      </c>
      <c r="S518" t="s">
        <v>120</v>
      </c>
      <c r="T518" t="s">
        <v>173</v>
      </c>
      <c r="U518" t="s">
        <v>144</v>
      </c>
      <c r="V518" t="s">
        <v>764</v>
      </c>
      <c r="W518" t="s">
        <v>929</v>
      </c>
      <c r="X518" s="51" t="str">
        <f t="shared" si="16"/>
        <v>3</v>
      </c>
      <c r="Y518" s="51" t="str">
        <f>IF(T518="","",IF(AND(T518&lt;&gt;'Tabelas auxiliares'!$B$236,T518&lt;&gt;'Tabelas auxiliares'!$B$237,T518&lt;&gt;'Tabelas auxiliares'!$C$236,T518&lt;&gt;'Tabelas auxiliares'!$C$237,T518&lt;&gt;'Tabelas auxiliares'!$D$236),"FOLHA DE PESSOAL",IF(X518='Tabelas auxiliares'!$A$237,"CUSTEIO",IF(X518='Tabelas auxiliares'!$A$236,"INVESTIMENTO","ERRO - VERIFICAR"))))</f>
        <v>FOLHA DE PESSOAL</v>
      </c>
      <c r="Z518" s="64">
        <f t="shared" si="17"/>
        <v>1944.23</v>
      </c>
      <c r="AC518" s="44">
        <v>1944.23</v>
      </c>
    </row>
    <row r="519" spans="1:29" x14ac:dyDescent="0.25">
      <c r="A519" t="s">
        <v>1111</v>
      </c>
      <c r="B519" t="s">
        <v>483</v>
      </c>
      <c r="C519" t="s">
        <v>1112</v>
      </c>
      <c r="D519" t="s">
        <v>90</v>
      </c>
      <c r="E519" t="s">
        <v>117</v>
      </c>
      <c r="F519" s="51" t="str">
        <f>IFERROR(VLOOKUP(D519,'Tabelas auxiliares'!$A$3:$B$61,2,FALSE),"")</f>
        <v>SUGEPE-FOLHA - PASEP + AUX. MORADIA</v>
      </c>
      <c r="G519" s="51" t="str">
        <f>IFERROR(VLOOKUP($B519,'Tabelas auxiliares'!$A$65:$C$102,2,FALSE),"")</f>
        <v>Folha de pagamento - Ativos, Previdência, PASEP</v>
      </c>
      <c r="H519" s="51" t="str">
        <f>IFERROR(VLOOKUP($B519,'Tabelas auxiliares'!$A$65:$C$102,3,FALSE),"")</f>
        <v>FOLHA DE PAGAMENTO / CONTRIBUICAO PARA O PSS / SUBSTITUICOES / INSS PATRONAL / PASEP</v>
      </c>
      <c r="I519" t="s">
        <v>1684</v>
      </c>
      <c r="J519" t="s">
        <v>2308</v>
      </c>
      <c r="K519" t="s">
        <v>2317</v>
      </c>
      <c r="L519" t="s">
        <v>2310</v>
      </c>
      <c r="M519" t="s">
        <v>1047</v>
      </c>
      <c r="N519" t="s">
        <v>135</v>
      </c>
      <c r="O519" t="s">
        <v>178</v>
      </c>
      <c r="P519" t="s">
        <v>208</v>
      </c>
      <c r="Q519" t="s">
        <v>179</v>
      </c>
      <c r="R519" t="s">
        <v>176</v>
      </c>
      <c r="S519" t="s">
        <v>120</v>
      </c>
      <c r="T519" t="s">
        <v>173</v>
      </c>
      <c r="U519" t="s">
        <v>144</v>
      </c>
      <c r="V519" t="s">
        <v>765</v>
      </c>
      <c r="W519" t="s">
        <v>930</v>
      </c>
      <c r="X519" s="51" t="str">
        <f t="shared" si="16"/>
        <v>3</v>
      </c>
      <c r="Y519" s="51" t="str">
        <f>IF(T519="","",IF(AND(T519&lt;&gt;'Tabelas auxiliares'!$B$236,T519&lt;&gt;'Tabelas auxiliares'!$B$237,T519&lt;&gt;'Tabelas auxiliares'!$C$236,T519&lt;&gt;'Tabelas auxiliares'!$C$237,T519&lt;&gt;'Tabelas auxiliares'!$D$236),"FOLHA DE PESSOAL",IF(X519='Tabelas auxiliares'!$A$237,"CUSTEIO",IF(X519='Tabelas auxiliares'!$A$236,"INVESTIMENTO","ERRO - VERIFICAR"))))</f>
        <v>FOLHA DE PESSOAL</v>
      </c>
      <c r="Z519" s="64">
        <f t="shared" si="17"/>
        <v>138917.43</v>
      </c>
      <c r="AC519" s="44">
        <v>138917.43</v>
      </c>
    </row>
    <row r="520" spans="1:29" x14ac:dyDescent="0.25">
      <c r="A520" t="s">
        <v>1111</v>
      </c>
      <c r="B520" t="s">
        <v>483</v>
      </c>
      <c r="C520" t="s">
        <v>1112</v>
      </c>
      <c r="D520" t="s">
        <v>90</v>
      </c>
      <c r="E520" t="s">
        <v>117</v>
      </c>
      <c r="F520" s="51" t="str">
        <f>IFERROR(VLOOKUP(D520,'Tabelas auxiliares'!$A$3:$B$61,2,FALSE),"")</f>
        <v>SUGEPE-FOLHA - PASEP + AUX. MORADIA</v>
      </c>
      <c r="G520" s="51" t="str">
        <f>IFERROR(VLOOKUP($B520,'Tabelas auxiliares'!$A$65:$C$102,2,FALSE),"")</f>
        <v>Folha de pagamento - Ativos, Previdência, PASEP</v>
      </c>
      <c r="H520" s="51" t="str">
        <f>IFERROR(VLOOKUP($B520,'Tabelas auxiliares'!$A$65:$C$102,3,FALSE),"")</f>
        <v>FOLHA DE PAGAMENTO / CONTRIBUICAO PARA O PSS / SUBSTITUICOES / INSS PATRONAL / PASEP</v>
      </c>
      <c r="I520" t="s">
        <v>1684</v>
      </c>
      <c r="J520" t="s">
        <v>2308</v>
      </c>
      <c r="K520" t="s">
        <v>2318</v>
      </c>
      <c r="L520" t="s">
        <v>2310</v>
      </c>
      <c r="M520" t="s">
        <v>931</v>
      </c>
      <c r="N520" t="s">
        <v>134</v>
      </c>
      <c r="O520" t="s">
        <v>178</v>
      </c>
      <c r="P520" t="s">
        <v>213</v>
      </c>
      <c r="Q520" t="s">
        <v>179</v>
      </c>
      <c r="R520" t="s">
        <v>176</v>
      </c>
      <c r="S520" t="s">
        <v>120</v>
      </c>
      <c r="T520" t="s">
        <v>172</v>
      </c>
      <c r="U520" t="s">
        <v>122</v>
      </c>
      <c r="V520" t="s">
        <v>740</v>
      </c>
      <c r="W520" t="s">
        <v>647</v>
      </c>
      <c r="X520" s="51" t="str">
        <f t="shared" si="16"/>
        <v>3</v>
      </c>
      <c r="Y520" s="51" t="str">
        <f>IF(T520="","",IF(AND(T520&lt;&gt;'Tabelas auxiliares'!$B$236,T520&lt;&gt;'Tabelas auxiliares'!$B$237,T520&lt;&gt;'Tabelas auxiliares'!$C$236,T520&lt;&gt;'Tabelas auxiliares'!$C$237,T520&lt;&gt;'Tabelas auxiliares'!$D$236),"FOLHA DE PESSOAL",IF(X520='Tabelas auxiliares'!$A$237,"CUSTEIO",IF(X520='Tabelas auxiliares'!$A$236,"INVESTIMENTO","ERRO - VERIFICAR"))))</f>
        <v>FOLHA DE PESSOAL</v>
      </c>
      <c r="Z520" s="64">
        <f t="shared" si="17"/>
        <v>3854030.98</v>
      </c>
      <c r="AC520" s="44">
        <v>3854030.98</v>
      </c>
    </row>
    <row r="521" spans="1:29" x14ac:dyDescent="0.25">
      <c r="A521" t="s">
        <v>1111</v>
      </c>
      <c r="B521" t="s">
        <v>483</v>
      </c>
      <c r="C521" t="s">
        <v>1112</v>
      </c>
      <c r="D521" t="s">
        <v>90</v>
      </c>
      <c r="E521" t="s">
        <v>117</v>
      </c>
      <c r="F521" s="51" t="str">
        <f>IFERROR(VLOOKUP(D521,'Tabelas auxiliares'!$A$3:$B$61,2,FALSE),"")</f>
        <v>SUGEPE-FOLHA - PASEP + AUX. MORADIA</v>
      </c>
      <c r="G521" s="51" t="str">
        <f>IFERROR(VLOOKUP($B521,'Tabelas auxiliares'!$A$65:$C$102,2,FALSE),"")</f>
        <v>Folha de pagamento - Ativos, Previdência, PASEP</v>
      </c>
      <c r="H521" s="51" t="str">
        <f>IFERROR(VLOOKUP($B521,'Tabelas auxiliares'!$A$65:$C$102,3,FALSE),"")</f>
        <v>FOLHA DE PAGAMENTO / CONTRIBUICAO PARA O PSS / SUBSTITUICOES / INSS PATRONAL / PASEP</v>
      </c>
      <c r="I521" t="s">
        <v>1684</v>
      </c>
      <c r="J521" t="s">
        <v>2308</v>
      </c>
      <c r="K521" t="s">
        <v>2319</v>
      </c>
      <c r="L521" t="s">
        <v>2310</v>
      </c>
      <c r="M521" t="s">
        <v>217</v>
      </c>
      <c r="N521" t="s">
        <v>177</v>
      </c>
      <c r="O521" t="s">
        <v>178</v>
      </c>
      <c r="P521" t="s">
        <v>288</v>
      </c>
      <c r="Q521" t="s">
        <v>179</v>
      </c>
      <c r="R521" t="s">
        <v>176</v>
      </c>
      <c r="S521" t="s">
        <v>120</v>
      </c>
      <c r="T521" t="s">
        <v>174</v>
      </c>
      <c r="U521" t="s">
        <v>119</v>
      </c>
      <c r="V521" t="s">
        <v>766</v>
      </c>
      <c r="W521" t="s">
        <v>932</v>
      </c>
      <c r="X521" s="51" t="str">
        <f t="shared" si="16"/>
        <v>3</v>
      </c>
      <c r="Y521" s="51" t="str">
        <f>IF(T521="","",IF(AND(T521&lt;&gt;'Tabelas auxiliares'!$B$236,T521&lt;&gt;'Tabelas auxiliares'!$B$237,T521&lt;&gt;'Tabelas auxiliares'!$C$236,T521&lt;&gt;'Tabelas auxiliares'!$C$237,T521&lt;&gt;'Tabelas auxiliares'!$D$236),"FOLHA DE PESSOAL",IF(X521='Tabelas auxiliares'!$A$237,"CUSTEIO",IF(X521='Tabelas auxiliares'!$A$236,"INVESTIMENTO","ERRO - VERIFICAR"))))</f>
        <v>CUSTEIO</v>
      </c>
      <c r="Z521" s="64">
        <f t="shared" si="17"/>
        <v>188075.56</v>
      </c>
      <c r="AC521" s="44">
        <v>188075.56</v>
      </c>
    </row>
    <row r="522" spans="1:29" x14ac:dyDescent="0.25">
      <c r="A522" t="s">
        <v>1111</v>
      </c>
      <c r="B522" t="s">
        <v>483</v>
      </c>
      <c r="C522" t="s">
        <v>1112</v>
      </c>
      <c r="D522" t="s">
        <v>90</v>
      </c>
      <c r="E522" t="s">
        <v>117</v>
      </c>
      <c r="F522" s="51" t="str">
        <f>IFERROR(VLOOKUP(D522,'Tabelas auxiliares'!$A$3:$B$61,2,FALSE),"")</f>
        <v>SUGEPE-FOLHA - PASEP + AUX. MORADIA</v>
      </c>
      <c r="G522" s="51" t="str">
        <f>IFERROR(VLOOKUP($B522,'Tabelas auxiliares'!$A$65:$C$102,2,FALSE),"")</f>
        <v>Folha de pagamento - Ativos, Previdência, PASEP</v>
      </c>
      <c r="H522" s="51" t="str">
        <f>IFERROR(VLOOKUP($B522,'Tabelas auxiliares'!$A$65:$C$102,3,FALSE),"")</f>
        <v>FOLHA DE PAGAMENTO / CONTRIBUICAO PARA O PSS / SUBSTITUICOES / INSS PATRONAL / PASEP</v>
      </c>
      <c r="I522" t="s">
        <v>1273</v>
      </c>
      <c r="J522" t="s">
        <v>2308</v>
      </c>
      <c r="K522" t="s">
        <v>2320</v>
      </c>
      <c r="L522" t="s">
        <v>2321</v>
      </c>
      <c r="M522" t="s">
        <v>199</v>
      </c>
      <c r="N522" t="s">
        <v>135</v>
      </c>
      <c r="O522" t="s">
        <v>178</v>
      </c>
      <c r="P522" t="s">
        <v>208</v>
      </c>
      <c r="Q522" t="s">
        <v>179</v>
      </c>
      <c r="R522" t="s">
        <v>176</v>
      </c>
      <c r="S522" t="s">
        <v>120</v>
      </c>
      <c r="T522" t="s">
        <v>173</v>
      </c>
      <c r="U522" t="s">
        <v>144</v>
      </c>
      <c r="V522" t="s">
        <v>737</v>
      </c>
      <c r="W522" t="s">
        <v>917</v>
      </c>
      <c r="X522" s="51" t="str">
        <f t="shared" si="16"/>
        <v>3</v>
      </c>
      <c r="Y522" s="51" t="str">
        <f>IF(T522="","",IF(AND(T522&lt;&gt;'Tabelas auxiliares'!$B$236,T522&lt;&gt;'Tabelas auxiliares'!$B$237,T522&lt;&gt;'Tabelas auxiliares'!$C$236,T522&lt;&gt;'Tabelas auxiliares'!$C$237,T522&lt;&gt;'Tabelas auxiliares'!$D$236),"FOLHA DE PESSOAL",IF(X522='Tabelas auxiliares'!$A$237,"CUSTEIO",IF(X522='Tabelas auxiliares'!$A$236,"INVESTIMENTO","ERRO - VERIFICAR"))))</f>
        <v>FOLHA DE PESSOAL</v>
      </c>
      <c r="Z522" s="64">
        <f t="shared" si="17"/>
        <v>160630.21</v>
      </c>
      <c r="AC522" s="44">
        <v>160630.21</v>
      </c>
    </row>
    <row r="523" spans="1:29" x14ac:dyDescent="0.25">
      <c r="A523" t="s">
        <v>1111</v>
      </c>
      <c r="B523" t="s">
        <v>483</v>
      </c>
      <c r="C523" t="s">
        <v>1112</v>
      </c>
      <c r="D523" t="s">
        <v>90</v>
      </c>
      <c r="E523" t="s">
        <v>117</v>
      </c>
      <c r="F523" s="51" t="str">
        <f>IFERROR(VLOOKUP(D523,'Tabelas auxiliares'!$A$3:$B$61,2,FALSE),"")</f>
        <v>SUGEPE-FOLHA - PASEP + AUX. MORADIA</v>
      </c>
      <c r="G523" s="51" t="str">
        <f>IFERROR(VLOOKUP($B523,'Tabelas auxiliares'!$A$65:$C$102,2,FALSE),"")</f>
        <v>Folha de pagamento - Ativos, Previdência, PASEP</v>
      </c>
      <c r="H523" s="51" t="str">
        <f>IFERROR(VLOOKUP($B523,'Tabelas auxiliares'!$A$65:$C$102,3,FALSE),"")</f>
        <v>FOLHA DE PAGAMENTO / CONTRIBUICAO PARA O PSS / SUBSTITUICOES / INSS PATRONAL / PASEP</v>
      </c>
      <c r="I523" t="s">
        <v>1273</v>
      </c>
      <c r="J523" t="s">
        <v>2308</v>
      </c>
      <c r="K523" t="s">
        <v>2320</v>
      </c>
      <c r="L523" t="s">
        <v>2321</v>
      </c>
      <c r="M523" t="s">
        <v>199</v>
      </c>
      <c r="N523" t="s">
        <v>135</v>
      </c>
      <c r="O523" t="s">
        <v>178</v>
      </c>
      <c r="P523" t="s">
        <v>208</v>
      </c>
      <c r="Q523" t="s">
        <v>179</v>
      </c>
      <c r="R523" t="s">
        <v>176</v>
      </c>
      <c r="S523" t="s">
        <v>120</v>
      </c>
      <c r="T523" t="s">
        <v>173</v>
      </c>
      <c r="U523" t="s">
        <v>144</v>
      </c>
      <c r="V523" t="s">
        <v>738</v>
      </c>
      <c r="W523" t="s">
        <v>918</v>
      </c>
      <c r="X523" s="51" t="str">
        <f t="shared" si="16"/>
        <v>3</v>
      </c>
      <c r="Y523" s="51" t="str">
        <f>IF(T523="","",IF(AND(T523&lt;&gt;'Tabelas auxiliares'!$B$236,T523&lt;&gt;'Tabelas auxiliares'!$B$237,T523&lt;&gt;'Tabelas auxiliares'!$C$236,T523&lt;&gt;'Tabelas auxiliares'!$C$237,T523&lt;&gt;'Tabelas auxiliares'!$D$236),"FOLHA DE PESSOAL",IF(X523='Tabelas auxiliares'!$A$237,"CUSTEIO",IF(X523='Tabelas auxiliares'!$A$236,"INVESTIMENTO","ERRO - VERIFICAR"))))</f>
        <v>FOLHA DE PESSOAL</v>
      </c>
      <c r="Z523" s="64">
        <f t="shared" si="17"/>
        <v>8031.51</v>
      </c>
      <c r="AC523" s="44">
        <v>8031.51</v>
      </c>
    </row>
    <row r="524" spans="1:29" x14ac:dyDescent="0.25">
      <c r="A524" t="s">
        <v>1111</v>
      </c>
      <c r="B524" t="s">
        <v>483</v>
      </c>
      <c r="C524" t="s">
        <v>1112</v>
      </c>
      <c r="D524" t="s">
        <v>90</v>
      </c>
      <c r="E524" t="s">
        <v>117</v>
      </c>
      <c r="F524" s="51" t="str">
        <f>IFERROR(VLOOKUP(D524,'Tabelas auxiliares'!$A$3:$B$61,2,FALSE),"")</f>
        <v>SUGEPE-FOLHA - PASEP + AUX. MORADIA</v>
      </c>
      <c r="G524" s="51" t="str">
        <f>IFERROR(VLOOKUP($B524,'Tabelas auxiliares'!$A$65:$C$102,2,FALSE),"")</f>
        <v>Folha de pagamento - Ativos, Previdência, PASEP</v>
      </c>
      <c r="H524" s="51" t="str">
        <f>IFERROR(VLOOKUP($B524,'Tabelas auxiliares'!$A$65:$C$102,3,FALSE),"")</f>
        <v>FOLHA DE PAGAMENTO / CONTRIBUICAO PARA O PSS / SUBSTITUICOES / INSS PATRONAL / PASEP</v>
      </c>
      <c r="I524" t="s">
        <v>1220</v>
      </c>
      <c r="J524" t="s">
        <v>2322</v>
      </c>
      <c r="K524" t="s">
        <v>2323</v>
      </c>
      <c r="L524" t="s">
        <v>2324</v>
      </c>
      <c r="M524" t="s">
        <v>176</v>
      </c>
      <c r="N524" t="s">
        <v>133</v>
      </c>
      <c r="O524" t="s">
        <v>178</v>
      </c>
      <c r="P524" t="s">
        <v>215</v>
      </c>
      <c r="Q524" t="s">
        <v>179</v>
      </c>
      <c r="R524" t="s">
        <v>176</v>
      </c>
      <c r="S524" t="s">
        <v>216</v>
      </c>
      <c r="T524" t="s">
        <v>173</v>
      </c>
      <c r="U524" t="s">
        <v>143</v>
      </c>
      <c r="V524" t="s">
        <v>741</v>
      </c>
      <c r="W524" t="s">
        <v>919</v>
      </c>
      <c r="X524" s="51" t="str">
        <f t="shared" si="16"/>
        <v>3</v>
      </c>
      <c r="Y524" s="51" t="str">
        <f>IF(T524="","",IF(AND(T524&lt;&gt;'Tabelas auxiliares'!$B$236,T524&lt;&gt;'Tabelas auxiliares'!$B$237,T524&lt;&gt;'Tabelas auxiliares'!$C$236,T524&lt;&gt;'Tabelas auxiliares'!$C$237,T524&lt;&gt;'Tabelas auxiliares'!$D$236),"FOLHA DE PESSOAL",IF(X524='Tabelas auxiliares'!$A$237,"CUSTEIO",IF(X524='Tabelas auxiliares'!$A$236,"INVESTIMENTO","ERRO - VERIFICAR"))))</f>
        <v>FOLHA DE PESSOAL</v>
      </c>
      <c r="Z524" s="64">
        <f t="shared" si="17"/>
        <v>414483.96</v>
      </c>
      <c r="AB524" s="44">
        <v>414483.96</v>
      </c>
    </row>
    <row r="525" spans="1:29" x14ac:dyDescent="0.25">
      <c r="A525" t="s">
        <v>1111</v>
      </c>
      <c r="B525" t="s">
        <v>483</v>
      </c>
      <c r="C525" t="s">
        <v>1112</v>
      </c>
      <c r="D525" t="s">
        <v>90</v>
      </c>
      <c r="E525" t="s">
        <v>117</v>
      </c>
      <c r="F525" s="51" t="str">
        <f>IFERROR(VLOOKUP(D525,'Tabelas auxiliares'!$A$3:$B$61,2,FALSE),"")</f>
        <v>SUGEPE-FOLHA - PASEP + AUX. MORADIA</v>
      </c>
      <c r="G525" s="51" t="str">
        <f>IFERROR(VLOOKUP($B525,'Tabelas auxiliares'!$A$65:$C$102,2,FALSE),"")</f>
        <v>Folha de pagamento - Ativos, Previdência, PASEP</v>
      </c>
      <c r="H525" s="51" t="str">
        <f>IFERROR(VLOOKUP($B525,'Tabelas auxiliares'!$A$65:$C$102,3,FALSE),"")</f>
        <v>FOLHA DE PAGAMENTO / CONTRIBUICAO PARA O PSS / SUBSTITUICOES / INSS PATRONAL / PASEP</v>
      </c>
      <c r="I525" t="s">
        <v>1220</v>
      </c>
      <c r="J525" t="s">
        <v>2322</v>
      </c>
      <c r="K525" t="s">
        <v>2323</v>
      </c>
      <c r="L525" t="s">
        <v>2324</v>
      </c>
      <c r="M525" t="s">
        <v>176</v>
      </c>
      <c r="N525" t="s">
        <v>133</v>
      </c>
      <c r="O525" t="s">
        <v>178</v>
      </c>
      <c r="P525" t="s">
        <v>215</v>
      </c>
      <c r="Q525" t="s">
        <v>179</v>
      </c>
      <c r="R525" t="s">
        <v>176</v>
      </c>
      <c r="S525" t="s">
        <v>216</v>
      </c>
      <c r="T525" t="s">
        <v>173</v>
      </c>
      <c r="U525" t="s">
        <v>143</v>
      </c>
      <c r="V525" t="s">
        <v>742</v>
      </c>
      <c r="W525" t="s">
        <v>920</v>
      </c>
      <c r="X525" s="51" t="str">
        <f t="shared" si="16"/>
        <v>3</v>
      </c>
      <c r="Y525" s="51" t="str">
        <f>IF(T525="","",IF(AND(T525&lt;&gt;'Tabelas auxiliares'!$B$236,T525&lt;&gt;'Tabelas auxiliares'!$B$237,T525&lt;&gt;'Tabelas auxiliares'!$C$236,T525&lt;&gt;'Tabelas auxiliares'!$C$237,T525&lt;&gt;'Tabelas auxiliares'!$D$236),"FOLHA DE PESSOAL",IF(X525='Tabelas auxiliares'!$A$237,"CUSTEIO",IF(X525='Tabelas auxiliares'!$A$236,"INVESTIMENTO","ERRO - VERIFICAR"))))</f>
        <v>FOLHA DE PESSOAL</v>
      </c>
      <c r="Z525" s="64">
        <f t="shared" si="17"/>
        <v>9057.2800000000007</v>
      </c>
      <c r="AB525" s="44">
        <v>9057.2800000000007</v>
      </c>
    </row>
    <row r="526" spans="1:29" x14ac:dyDescent="0.25">
      <c r="A526" t="s">
        <v>1111</v>
      </c>
      <c r="B526" t="s">
        <v>483</v>
      </c>
      <c r="C526" t="s">
        <v>1112</v>
      </c>
      <c r="D526" t="s">
        <v>90</v>
      </c>
      <c r="E526" t="s">
        <v>117</v>
      </c>
      <c r="F526" s="51" t="str">
        <f>IFERROR(VLOOKUP(D526,'Tabelas auxiliares'!$A$3:$B$61,2,FALSE),"")</f>
        <v>SUGEPE-FOLHA - PASEP + AUX. MORADIA</v>
      </c>
      <c r="G526" s="51" t="str">
        <f>IFERROR(VLOOKUP($B526,'Tabelas auxiliares'!$A$65:$C$102,2,FALSE),"")</f>
        <v>Folha de pagamento - Ativos, Previdência, PASEP</v>
      </c>
      <c r="H526" s="51" t="str">
        <f>IFERROR(VLOOKUP($B526,'Tabelas auxiliares'!$A$65:$C$102,3,FALSE),"")</f>
        <v>FOLHA DE PAGAMENTO / CONTRIBUICAO PARA O PSS / SUBSTITUICOES / INSS PATRONAL / PASEP</v>
      </c>
      <c r="I526" t="s">
        <v>1220</v>
      </c>
      <c r="J526" t="s">
        <v>2322</v>
      </c>
      <c r="K526" t="s">
        <v>2323</v>
      </c>
      <c r="L526" t="s">
        <v>2324</v>
      </c>
      <c r="M526" t="s">
        <v>176</v>
      </c>
      <c r="N526" t="s">
        <v>133</v>
      </c>
      <c r="O526" t="s">
        <v>178</v>
      </c>
      <c r="P526" t="s">
        <v>215</v>
      </c>
      <c r="Q526" t="s">
        <v>179</v>
      </c>
      <c r="R526" t="s">
        <v>176</v>
      </c>
      <c r="S526" t="s">
        <v>216</v>
      </c>
      <c r="T526" t="s">
        <v>173</v>
      </c>
      <c r="U526" t="s">
        <v>143</v>
      </c>
      <c r="V526" t="s">
        <v>743</v>
      </c>
      <c r="W526" t="s">
        <v>921</v>
      </c>
      <c r="X526" s="51" t="str">
        <f t="shared" si="16"/>
        <v>3</v>
      </c>
      <c r="Y526" s="51" t="str">
        <f>IF(T526="","",IF(AND(T526&lt;&gt;'Tabelas auxiliares'!$B$236,T526&lt;&gt;'Tabelas auxiliares'!$B$237,T526&lt;&gt;'Tabelas auxiliares'!$C$236,T526&lt;&gt;'Tabelas auxiliares'!$C$237,T526&lt;&gt;'Tabelas auxiliares'!$D$236),"FOLHA DE PESSOAL",IF(X526='Tabelas auxiliares'!$A$237,"CUSTEIO",IF(X526='Tabelas auxiliares'!$A$236,"INVESTIMENTO","ERRO - VERIFICAR"))))</f>
        <v>FOLHA DE PESSOAL</v>
      </c>
      <c r="Z526" s="64">
        <f t="shared" si="17"/>
        <v>252.37</v>
      </c>
      <c r="AB526" s="44">
        <v>252.37</v>
      </c>
    </row>
    <row r="527" spans="1:29" x14ac:dyDescent="0.25">
      <c r="A527" t="s">
        <v>1111</v>
      </c>
      <c r="B527" t="s">
        <v>483</v>
      </c>
      <c r="C527" t="s">
        <v>1112</v>
      </c>
      <c r="D527" t="s">
        <v>90</v>
      </c>
      <c r="E527" t="s">
        <v>117</v>
      </c>
      <c r="F527" s="51" t="str">
        <f>IFERROR(VLOOKUP(D527,'Tabelas auxiliares'!$A$3:$B$61,2,FALSE),"")</f>
        <v>SUGEPE-FOLHA - PASEP + AUX. MORADIA</v>
      </c>
      <c r="G527" s="51" t="str">
        <f>IFERROR(VLOOKUP($B527,'Tabelas auxiliares'!$A$65:$C$102,2,FALSE),"")</f>
        <v>Folha de pagamento - Ativos, Previdência, PASEP</v>
      </c>
      <c r="H527" s="51" t="str">
        <f>IFERROR(VLOOKUP($B527,'Tabelas auxiliares'!$A$65:$C$102,3,FALSE),"")</f>
        <v>FOLHA DE PAGAMENTO / CONTRIBUICAO PARA O PSS / SUBSTITUICOES / INSS PATRONAL / PASEP</v>
      </c>
      <c r="I527" t="s">
        <v>1220</v>
      </c>
      <c r="J527" t="s">
        <v>2322</v>
      </c>
      <c r="K527" t="s">
        <v>2325</v>
      </c>
      <c r="L527" t="s">
        <v>2324</v>
      </c>
      <c r="M527" t="s">
        <v>176</v>
      </c>
      <c r="N527" t="s">
        <v>133</v>
      </c>
      <c r="O527" t="s">
        <v>178</v>
      </c>
      <c r="P527" t="s">
        <v>215</v>
      </c>
      <c r="Q527" t="s">
        <v>179</v>
      </c>
      <c r="R527" t="s">
        <v>176</v>
      </c>
      <c r="S527" t="s">
        <v>216</v>
      </c>
      <c r="T527" t="s">
        <v>173</v>
      </c>
      <c r="U527" t="s">
        <v>143</v>
      </c>
      <c r="V527" t="s">
        <v>744</v>
      </c>
      <c r="W527" t="s">
        <v>648</v>
      </c>
      <c r="X527" s="51" t="str">
        <f t="shared" si="16"/>
        <v>3</v>
      </c>
      <c r="Y527" s="51" t="str">
        <f>IF(T527="","",IF(AND(T527&lt;&gt;'Tabelas auxiliares'!$B$236,T527&lt;&gt;'Tabelas auxiliares'!$B$237,T527&lt;&gt;'Tabelas auxiliares'!$C$236,T527&lt;&gt;'Tabelas auxiliares'!$C$237,T527&lt;&gt;'Tabelas auxiliares'!$D$236),"FOLHA DE PESSOAL",IF(X527='Tabelas auxiliares'!$A$237,"CUSTEIO",IF(X527='Tabelas auxiliares'!$A$236,"INVESTIMENTO","ERRO - VERIFICAR"))))</f>
        <v>FOLHA DE PESSOAL</v>
      </c>
      <c r="Z527" s="64">
        <f t="shared" si="17"/>
        <v>67249.16</v>
      </c>
      <c r="AB527" s="44">
        <v>67249.16</v>
      </c>
    </row>
    <row r="528" spans="1:29" x14ac:dyDescent="0.25">
      <c r="A528" t="s">
        <v>1111</v>
      </c>
      <c r="B528" t="s">
        <v>483</v>
      </c>
      <c r="C528" t="s">
        <v>1112</v>
      </c>
      <c r="D528" t="s">
        <v>90</v>
      </c>
      <c r="E528" t="s">
        <v>117</v>
      </c>
      <c r="F528" s="51" t="str">
        <f>IFERROR(VLOOKUP(D528,'Tabelas auxiliares'!$A$3:$B$61,2,FALSE),"")</f>
        <v>SUGEPE-FOLHA - PASEP + AUX. MORADIA</v>
      </c>
      <c r="G528" s="51" t="str">
        <f>IFERROR(VLOOKUP($B528,'Tabelas auxiliares'!$A$65:$C$102,2,FALSE),"")</f>
        <v>Folha de pagamento - Ativos, Previdência, PASEP</v>
      </c>
      <c r="H528" s="51" t="str">
        <f>IFERROR(VLOOKUP($B528,'Tabelas auxiliares'!$A$65:$C$102,3,FALSE),"")</f>
        <v>FOLHA DE PAGAMENTO / CONTRIBUICAO PARA O PSS / SUBSTITUICOES / INSS PATRONAL / PASEP</v>
      </c>
      <c r="I528" t="s">
        <v>1220</v>
      </c>
      <c r="J528" t="s">
        <v>2322</v>
      </c>
      <c r="K528" t="s">
        <v>2326</v>
      </c>
      <c r="L528" t="s">
        <v>2324</v>
      </c>
      <c r="M528" t="s">
        <v>176</v>
      </c>
      <c r="N528" t="s">
        <v>135</v>
      </c>
      <c r="O528" t="s">
        <v>178</v>
      </c>
      <c r="P528" t="s">
        <v>208</v>
      </c>
      <c r="Q528" t="s">
        <v>179</v>
      </c>
      <c r="R528" t="s">
        <v>176</v>
      </c>
      <c r="S528" t="s">
        <v>120</v>
      </c>
      <c r="T528" t="s">
        <v>173</v>
      </c>
      <c r="U528" t="s">
        <v>144</v>
      </c>
      <c r="V528" t="s">
        <v>745</v>
      </c>
      <c r="W528" t="s">
        <v>649</v>
      </c>
      <c r="X528" s="51" t="str">
        <f t="shared" si="16"/>
        <v>3</v>
      </c>
      <c r="Y528" s="51" t="str">
        <f>IF(T528="","",IF(AND(T528&lt;&gt;'Tabelas auxiliares'!$B$236,T528&lt;&gt;'Tabelas auxiliares'!$B$237,T528&lt;&gt;'Tabelas auxiliares'!$C$236,T528&lt;&gt;'Tabelas auxiliares'!$C$237,T528&lt;&gt;'Tabelas auxiliares'!$D$236),"FOLHA DE PESSOAL",IF(X528='Tabelas auxiliares'!$A$237,"CUSTEIO",IF(X528='Tabelas auxiliares'!$A$236,"INVESTIMENTO","ERRO - VERIFICAR"))))</f>
        <v>FOLHA DE PESSOAL</v>
      </c>
      <c r="Z528" s="64">
        <f t="shared" si="17"/>
        <v>779884.67999999993</v>
      </c>
      <c r="AA528" s="44">
        <v>8228.33</v>
      </c>
      <c r="AB528" s="44">
        <v>771656.35</v>
      </c>
    </row>
    <row r="529" spans="1:29" x14ac:dyDescent="0.25">
      <c r="A529" t="s">
        <v>1111</v>
      </c>
      <c r="B529" t="s">
        <v>483</v>
      </c>
      <c r="C529" t="s">
        <v>1112</v>
      </c>
      <c r="D529" t="s">
        <v>90</v>
      </c>
      <c r="E529" t="s">
        <v>117</v>
      </c>
      <c r="F529" s="51" t="str">
        <f>IFERROR(VLOOKUP(D529,'Tabelas auxiliares'!$A$3:$B$61,2,FALSE),"")</f>
        <v>SUGEPE-FOLHA - PASEP + AUX. MORADIA</v>
      </c>
      <c r="G529" s="51" t="str">
        <f>IFERROR(VLOOKUP($B529,'Tabelas auxiliares'!$A$65:$C$102,2,FALSE),"")</f>
        <v>Folha de pagamento - Ativos, Previdência, PASEP</v>
      </c>
      <c r="H529" s="51" t="str">
        <f>IFERROR(VLOOKUP($B529,'Tabelas auxiliares'!$A$65:$C$102,3,FALSE),"")</f>
        <v>FOLHA DE PAGAMENTO / CONTRIBUICAO PARA O PSS / SUBSTITUICOES / INSS PATRONAL / PASEP</v>
      </c>
      <c r="I529" t="s">
        <v>1220</v>
      </c>
      <c r="J529" t="s">
        <v>2322</v>
      </c>
      <c r="K529" t="s">
        <v>2326</v>
      </c>
      <c r="L529" t="s">
        <v>2324</v>
      </c>
      <c r="M529" t="s">
        <v>176</v>
      </c>
      <c r="N529" t="s">
        <v>135</v>
      </c>
      <c r="O529" t="s">
        <v>178</v>
      </c>
      <c r="P529" t="s">
        <v>208</v>
      </c>
      <c r="Q529" t="s">
        <v>179</v>
      </c>
      <c r="R529" t="s">
        <v>176</v>
      </c>
      <c r="S529" t="s">
        <v>120</v>
      </c>
      <c r="T529" t="s">
        <v>173</v>
      </c>
      <c r="U529" t="s">
        <v>144</v>
      </c>
      <c r="V529" t="s">
        <v>747</v>
      </c>
      <c r="W529" t="s">
        <v>923</v>
      </c>
      <c r="X529" s="51" t="str">
        <f t="shared" si="16"/>
        <v>3</v>
      </c>
      <c r="Y529" s="51" t="str">
        <f>IF(T529="","",IF(AND(T529&lt;&gt;'Tabelas auxiliares'!$B$236,T529&lt;&gt;'Tabelas auxiliares'!$B$237,T529&lt;&gt;'Tabelas auxiliares'!$C$236,T529&lt;&gt;'Tabelas auxiliares'!$C$237,T529&lt;&gt;'Tabelas auxiliares'!$D$236),"FOLHA DE PESSOAL",IF(X529='Tabelas auxiliares'!$A$237,"CUSTEIO",IF(X529='Tabelas auxiliares'!$A$236,"INVESTIMENTO","ERRO - VERIFICAR"))))</f>
        <v>FOLHA DE PESSOAL</v>
      </c>
      <c r="Z529" s="64">
        <f t="shared" si="17"/>
        <v>3493.88</v>
      </c>
      <c r="AA529" s="44">
        <v>3493.88</v>
      </c>
    </row>
    <row r="530" spans="1:29" x14ac:dyDescent="0.25">
      <c r="A530" t="s">
        <v>1111</v>
      </c>
      <c r="B530" t="s">
        <v>483</v>
      </c>
      <c r="C530" t="s">
        <v>1112</v>
      </c>
      <c r="D530" t="s">
        <v>90</v>
      </c>
      <c r="E530" t="s">
        <v>117</v>
      </c>
      <c r="F530" s="51" t="str">
        <f>IFERROR(VLOOKUP(D530,'Tabelas auxiliares'!$A$3:$B$61,2,FALSE),"")</f>
        <v>SUGEPE-FOLHA - PASEP + AUX. MORADIA</v>
      </c>
      <c r="G530" s="51" t="str">
        <f>IFERROR(VLOOKUP($B530,'Tabelas auxiliares'!$A$65:$C$102,2,FALSE),"")</f>
        <v>Folha de pagamento - Ativos, Previdência, PASEP</v>
      </c>
      <c r="H530" s="51" t="str">
        <f>IFERROR(VLOOKUP($B530,'Tabelas auxiliares'!$A$65:$C$102,3,FALSE),"")</f>
        <v>FOLHA DE PAGAMENTO / CONTRIBUICAO PARA O PSS / SUBSTITUICOES / INSS PATRONAL / PASEP</v>
      </c>
      <c r="I530" t="s">
        <v>1220</v>
      </c>
      <c r="J530" t="s">
        <v>2322</v>
      </c>
      <c r="K530" t="s">
        <v>2327</v>
      </c>
      <c r="L530" t="s">
        <v>2324</v>
      </c>
      <c r="M530" t="s">
        <v>176</v>
      </c>
      <c r="N530" t="s">
        <v>135</v>
      </c>
      <c r="O530" t="s">
        <v>178</v>
      </c>
      <c r="P530" t="s">
        <v>208</v>
      </c>
      <c r="Q530" t="s">
        <v>179</v>
      </c>
      <c r="R530" t="s">
        <v>176</v>
      </c>
      <c r="S530" t="s">
        <v>120</v>
      </c>
      <c r="T530" t="s">
        <v>173</v>
      </c>
      <c r="U530" t="s">
        <v>144</v>
      </c>
      <c r="V530" t="s">
        <v>748</v>
      </c>
      <c r="W530" t="s">
        <v>650</v>
      </c>
      <c r="X530" s="51" t="str">
        <f t="shared" si="16"/>
        <v>3</v>
      </c>
      <c r="Y530" s="51" t="str">
        <f>IF(T530="","",IF(AND(T530&lt;&gt;'Tabelas auxiliares'!$B$236,T530&lt;&gt;'Tabelas auxiliares'!$B$237,T530&lt;&gt;'Tabelas auxiliares'!$C$236,T530&lt;&gt;'Tabelas auxiliares'!$C$237,T530&lt;&gt;'Tabelas auxiliares'!$D$236),"FOLHA DE PESSOAL",IF(X530='Tabelas auxiliares'!$A$237,"CUSTEIO",IF(X530='Tabelas auxiliares'!$A$236,"INVESTIMENTO","ERRO - VERIFICAR"))))</f>
        <v>FOLHA DE PESSOAL</v>
      </c>
      <c r="Z530" s="64">
        <f t="shared" si="17"/>
        <v>9102651.7200000007</v>
      </c>
      <c r="AA530" s="44">
        <v>9585.4599999999991</v>
      </c>
      <c r="AB530" s="44">
        <v>7165969.5700000003</v>
      </c>
      <c r="AC530" s="44">
        <v>1927096.69</v>
      </c>
    </row>
    <row r="531" spans="1:29" x14ac:dyDescent="0.25">
      <c r="A531" t="s">
        <v>1111</v>
      </c>
      <c r="B531" t="s">
        <v>483</v>
      </c>
      <c r="C531" t="s">
        <v>1112</v>
      </c>
      <c r="D531" t="s">
        <v>90</v>
      </c>
      <c r="E531" t="s">
        <v>117</v>
      </c>
      <c r="F531" s="51" t="str">
        <f>IFERROR(VLOOKUP(D531,'Tabelas auxiliares'!$A$3:$B$61,2,FALSE),"")</f>
        <v>SUGEPE-FOLHA - PASEP + AUX. MORADIA</v>
      </c>
      <c r="G531" s="51" t="str">
        <f>IFERROR(VLOOKUP($B531,'Tabelas auxiliares'!$A$65:$C$102,2,FALSE),"")</f>
        <v>Folha de pagamento - Ativos, Previdência, PASEP</v>
      </c>
      <c r="H531" s="51" t="str">
        <f>IFERROR(VLOOKUP($B531,'Tabelas auxiliares'!$A$65:$C$102,3,FALSE),"")</f>
        <v>FOLHA DE PAGAMENTO / CONTRIBUICAO PARA O PSS / SUBSTITUICOES / INSS PATRONAL / PASEP</v>
      </c>
      <c r="I531" t="s">
        <v>1220</v>
      </c>
      <c r="J531" t="s">
        <v>2322</v>
      </c>
      <c r="K531" t="s">
        <v>2327</v>
      </c>
      <c r="L531" t="s">
        <v>2324</v>
      </c>
      <c r="M531" t="s">
        <v>176</v>
      </c>
      <c r="N531" t="s">
        <v>135</v>
      </c>
      <c r="O531" t="s">
        <v>178</v>
      </c>
      <c r="P531" t="s">
        <v>208</v>
      </c>
      <c r="Q531" t="s">
        <v>179</v>
      </c>
      <c r="R531" t="s">
        <v>176</v>
      </c>
      <c r="S531" t="s">
        <v>120</v>
      </c>
      <c r="T531" t="s">
        <v>173</v>
      </c>
      <c r="U531" t="s">
        <v>144</v>
      </c>
      <c r="V531" t="s">
        <v>749</v>
      </c>
      <c r="W531" t="s">
        <v>924</v>
      </c>
      <c r="X531" s="51" t="str">
        <f t="shared" si="16"/>
        <v>3</v>
      </c>
      <c r="Y531" s="51" t="str">
        <f>IF(T531="","",IF(AND(T531&lt;&gt;'Tabelas auxiliares'!$B$236,T531&lt;&gt;'Tabelas auxiliares'!$B$237,T531&lt;&gt;'Tabelas auxiliares'!$C$236,T531&lt;&gt;'Tabelas auxiliares'!$C$237,T531&lt;&gt;'Tabelas auxiliares'!$D$236),"FOLHA DE PESSOAL",IF(X531='Tabelas auxiliares'!$A$237,"CUSTEIO",IF(X531='Tabelas auxiliares'!$A$236,"INVESTIMENTO","ERRO - VERIFICAR"))))</f>
        <v>FOLHA DE PESSOAL</v>
      </c>
      <c r="Z531" s="64">
        <f t="shared" si="17"/>
        <v>4074.86</v>
      </c>
      <c r="AB531" s="44">
        <v>4074.86</v>
      </c>
    </row>
    <row r="532" spans="1:29" x14ac:dyDescent="0.25">
      <c r="A532" t="s">
        <v>1111</v>
      </c>
      <c r="B532" t="s">
        <v>483</v>
      </c>
      <c r="C532" t="s">
        <v>1112</v>
      </c>
      <c r="D532" t="s">
        <v>90</v>
      </c>
      <c r="E532" t="s">
        <v>117</v>
      </c>
      <c r="F532" s="51" t="str">
        <f>IFERROR(VLOOKUP(D532,'Tabelas auxiliares'!$A$3:$B$61,2,FALSE),"")</f>
        <v>SUGEPE-FOLHA - PASEP + AUX. MORADIA</v>
      </c>
      <c r="G532" s="51" t="str">
        <f>IFERROR(VLOOKUP($B532,'Tabelas auxiliares'!$A$65:$C$102,2,FALSE),"")</f>
        <v>Folha de pagamento - Ativos, Previdência, PASEP</v>
      </c>
      <c r="H532" s="51" t="str">
        <f>IFERROR(VLOOKUP($B532,'Tabelas auxiliares'!$A$65:$C$102,3,FALSE),"")</f>
        <v>FOLHA DE PAGAMENTO / CONTRIBUICAO PARA O PSS / SUBSTITUICOES / INSS PATRONAL / PASEP</v>
      </c>
      <c r="I532" t="s">
        <v>1220</v>
      </c>
      <c r="J532" t="s">
        <v>2322</v>
      </c>
      <c r="K532" t="s">
        <v>2327</v>
      </c>
      <c r="L532" t="s">
        <v>2324</v>
      </c>
      <c r="M532" t="s">
        <v>176</v>
      </c>
      <c r="N532" t="s">
        <v>135</v>
      </c>
      <c r="O532" t="s">
        <v>178</v>
      </c>
      <c r="P532" t="s">
        <v>208</v>
      </c>
      <c r="Q532" t="s">
        <v>179</v>
      </c>
      <c r="R532" t="s">
        <v>176</v>
      </c>
      <c r="S532" t="s">
        <v>120</v>
      </c>
      <c r="T532" t="s">
        <v>173</v>
      </c>
      <c r="U532" t="s">
        <v>144</v>
      </c>
      <c r="V532" t="s">
        <v>750</v>
      </c>
      <c r="W532" t="s">
        <v>925</v>
      </c>
      <c r="X532" s="51" t="str">
        <f t="shared" si="16"/>
        <v>3</v>
      </c>
      <c r="Y532" s="51" t="str">
        <f>IF(T532="","",IF(AND(T532&lt;&gt;'Tabelas auxiliares'!$B$236,T532&lt;&gt;'Tabelas auxiliares'!$B$237,T532&lt;&gt;'Tabelas auxiliares'!$C$236,T532&lt;&gt;'Tabelas auxiliares'!$C$237,T532&lt;&gt;'Tabelas auxiliares'!$D$236),"FOLHA DE PESSOAL",IF(X532='Tabelas auxiliares'!$A$237,"CUSTEIO",IF(X532='Tabelas auxiliares'!$A$236,"INVESTIMENTO","ERRO - VERIFICAR"))))</f>
        <v>FOLHA DE PESSOAL</v>
      </c>
      <c r="Z532" s="64">
        <f t="shared" si="17"/>
        <v>582.34</v>
      </c>
      <c r="AB532" s="44">
        <v>582.34</v>
      </c>
    </row>
    <row r="533" spans="1:29" x14ac:dyDescent="0.25">
      <c r="A533" t="s">
        <v>1111</v>
      </c>
      <c r="B533" t="s">
        <v>483</v>
      </c>
      <c r="C533" t="s">
        <v>1112</v>
      </c>
      <c r="D533" t="s">
        <v>90</v>
      </c>
      <c r="E533" t="s">
        <v>117</v>
      </c>
      <c r="F533" s="51" t="str">
        <f>IFERROR(VLOOKUP(D533,'Tabelas auxiliares'!$A$3:$B$61,2,FALSE),"")</f>
        <v>SUGEPE-FOLHA - PASEP + AUX. MORADIA</v>
      </c>
      <c r="G533" s="51" t="str">
        <f>IFERROR(VLOOKUP($B533,'Tabelas auxiliares'!$A$65:$C$102,2,FALSE),"")</f>
        <v>Folha de pagamento - Ativos, Previdência, PASEP</v>
      </c>
      <c r="H533" s="51" t="str">
        <f>IFERROR(VLOOKUP($B533,'Tabelas auxiliares'!$A$65:$C$102,3,FALSE),"")</f>
        <v>FOLHA DE PAGAMENTO / CONTRIBUICAO PARA O PSS / SUBSTITUICOES / INSS PATRONAL / PASEP</v>
      </c>
      <c r="I533" t="s">
        <v>1220</v>
      </c>
      <c r="J533" t="s">
        <v>2322</v>
      </c>
      <c r="K533" t="s">
        <v>2327</v>
      </c>
      <c r="L533" t="s">
        <v>2324</v>
      </c>
      <c r="M533" t="s">
        <v>176</v>
      </c>
      <c r="N533" t="s">
        <v>135</v>
      </c>
      <c r="O533" t="s">
        <v>178</v>
      </c>
      <c r="P533" t="s">
        <v>208</v>
      </c>
      <c r="Q533" t="s">
        <v>179</v>
      </c>
      <c r="R533" t="s">
        <v>176</v>
      </c>
      <c r="S533" t="s">
        <v>120</v>
      </c>
      <c r="T533" t="s">
        <v>173</v>
      </c>
      <c r="U533" t="s">
        <v>144</v>
      </c>
      <c r="V533" t="s">
        <v>751</v>
      </c>
      <c r="W533" t="s">
        <v>926</v>
      </c>
      <c r="X533" s="51" t="str">
        <f t="shared" si="16"/>
        <v>3</v>
      </c>
      <c r="Y533" s="51" t="str">
        <f>IF(T533="","",IF(AND(T533&lt;&gt;'Tabelas auxiliares'!$B$236,T533&lt;&gt;'Tabelas auxiliares'!$B$237,T533&lt;&gt;'Tabelas auxiliares'!$C$236,T533&lt;&gt;'Tabelas auxiliares'!$C$237,T533&lt;&gt;'Tabelas auxiliares'!$D$236),"FOLHA DE PESSOAL",IF(X533='Tabelas auxiliares'!$A$237,"CUSTEIO",IF(X533='Tabelas auxiliares'!$A$236,"INVESTIMENTO","ERRO - VERIFICAR"))))</f>
        <v>FOLHA DE PESSOAL</v>
      </c>
      <c r="Z533" s="64">
        <f t="shared" si="17"/>
        <v>9483.19</v>
      </c>
      <c r="AB533" s="44">
        <v>9483.19</v>
      </c>
    </row>
    <row r="534" spans="1:29" x14ac:dyDescent="0.25">
      <c r="A534" t="s">
        <v>1111</v>
      </c>
      <c r="B534" t="s">
        <v>483</v>
      </c>
      <c r="C534" t="s">
        <v>1112</v>
      </c>
      <c r="D534" t="s">
        <v>90</v>
      </c>
      <c r="E534" t="s">
        <v>117</v>
      </c>
      <c r="F534" s="51" t="str">
        <f>IFERROR(VLOOKUP(D534,'Tabelas auxiliares'!$A$3:$B$61,2,FALSE),"")</f>
        <v>SUGEPE-FOLHA - PASEP + AUX. MORADIA</v>
      </c>
      <c r="G534" s="51" t="str">
        <f>IFERROR(VLOOKUP($B534,'Tabelas auxiliares'!$A$65:$C$102,2,FALSE),"")</f>
        <v>Folha de pagamento - Ativos, Previdência, PASEP</v>
      </c>
      <c r="H534" s="51" t="str">
        <f>IFERROR(VLOOKUP($B534,'Tabelas auxiliares'!$A$65:$C$102,3,FALSE),"")</f>
        <v>FOLHA DE PAGAMENTO / CONTRIBUICAO PARA O PSS / SUBSTITUICOES / INSS PATRONAL / PASEP</v>
      </c>
      <c r="I534" t="s">
        <v>1220</v>
      </c>
      <c r="J534" t="s">
        <v>2322</v>
      </c>
      <c r="K534" t="s">
        <v>2327</v>
      </c>
      <c r="L534" t="s">
        <v>2324</v>
      </c>
      <c r="M534" t="s">
        <v>176</v>
      </c>
      <c r="N534" t="s">
        <v>135</v>
      </c>
      <c r="O534" t="s">
        <v>178</v>
      </c>
      <c r="P534" t="s">
        <v>208</v>
      </c>
      <c r="Q534" t="s">
        <v>179</v>
      </c>
      <c r="R534" t="s">
        <v>176</v>
      </c>
      <c r="S534" t="s">
        <v>120</v>
      </c>
      <c r="T534" t="s">
        <v>173</v>
      </c>
      <c r="U534" t="s">
        <v>144</v>
      </c>
      <c r="V534" t="s">
        <v>752</v>
      </c>
      <c r="W534" t="s">
        <v>651</v>
      </c>
      <c r="X534" s="51" t="str">
        <f t="shared" si="16"/>
        <v>3</v>
      </c>
      <c r="Y534" s="51" t="str">
        <f>IF(T534="","",IF(AND(T534&lt;&gt;'Tabelas auxiliares'!$B$236,T534&lt;&gt;'Tabelas auxiliares'!$B$237,T534&lt;&gt;'Tabelas auxiliares'!$C$236,T534&lt;&gt;'Tabelas auxiliares'!$C$237,T534&lt;&gt;'Tabelas auxiliares'!$D$236),"FOLHA DE PESSOAL",IF(X534='Tabelas auxiliares'!$A$237,"CUSTEIO",IF(X534='Tabelas auxiliares'!$A$236,"INVESTIMENTO","ERRO - VERIFICAR"))))</f>
        <v>FOLHA DE PESSOAL</v>
      </c>
      <c r="Z534" s="64">
        <f t="shared" si="17"/>
        <v>36592.19</v>
      </c>
      <c r="AB534" s="44">
        <v>36592.19</v>
      </c>
    </row>
    <row r="535" spans="1:29" x14ac:dyDescent="0.25">
      <c r="A535" t="s">
        <v>1111</v>
      </c>
      <c r="B535" t="s">
        <v>483</v>
      </c>
      <c r="C535" t="s">
        <v>1112</v>
      </c>
      <c r="D535" t="s">
        <v>90</v>
      </c>
      <c r="E535" t="s">
        <v>117</v>
      </c>
      <c r="F535" s="51" t="str">
        <f>IFERROR(VLOOKUP(D535,'Tabelas auxiliares'!$A$3:$B$61,2,FALSE),"")</f>
        <v>SUGEPE-FOLHA - PASEP + AUX. MORADIA</v>
      </c>
      <c r="G535" s="51" t="str">
        <f>IFERROR(VLOOKUP($B535,'Tabelas auxiliares'!$A$65:$C$102,2,FALSE),"")</f>
        <v>Folha de pagamento - Ativos, Previdência, PASEP</v>
      </c>
      <c r="H535" s="51" t="str">
        <f>IFERROR(VLOOKUP($B535,'Tabelas auxiliares'!$A$65:$C$102,3,FALSE),"")</f>
        <v>FOLHA DE PAGAMENTO / CONTRIBUICAO PARA O PSS / SUBSTITUICOES / INSS PATRONAL / PASEP</v>
      </c>
      <c r="I535" t="s">
        <v>1220</v>
      </c>
      <c r="J535" t="s">
        <v>2322</v>
      </c>
      <c r="K535" t="s">
        <v>2327</v>
      </c>
      <c r="L535" t="s">
        <v>2324</v>
      </c>
      <c r="M535" t="s">
        <v>176</v>
      </c>
      <c r="N535" t="s">
        <v>135</v>
      </c>
      <c r="O535" t="s">
        <v>178</v>
      </c>
      <c r="P535" t="s">
        <v>208</v>
      </c>
      <c r="Q535" t="s">
        <v>179</v>
      </c>
      <c r="R535" t="s">
        <v>176</v>
      </c>
      <c r="S535" t="s">
        <v>120</v>
      </c>
      <c r="T535" t="s">
        <v>173</v>
      </c>
      <c r="U535" t="s">
        <v>144</v>
      </c>
      <c r="V535" t="s">
        <v>753</v>
      </c>
      <c r="W535" t="s">
        <v>652</v>
      </c>
      <c r="X535" s="51" t="str">
        <f t="shared" si="16"/>
        <v>3</v>
      </c>
      <c r="Y535" s="51" t="str">
        <f>IF(T535="","",IF(AND(T535&lt;&gt;'Tabelas auxiliares'!$B$236,T535&lt;&gt;'Tabelas auxiliares'!$B$237,T535&lt;&gt;'Tabelas auxiliares'!$C$236,T535&lt;&gt;'Tabelas auxiliares'!$C$237,T535&lt;&gt;'Tabelas auxiliares'!$D$236),"FOLHA DE PESSOAL",IF(X535='Tabelas auxiliares'!$A$237,"CUSTEIO",IF(X535='Tabelas auxiliares'!$A$236,"INVESTIMENTO","ERRO - VERIFICAR"))))</f>
        <v>FOLHA DE PESSOAL</v>
      </c>
      <c r="Z535" s="64">
        <f t="shared" si="17"/>
        <v>9568.01</v>
      </c>
      <c r="AA535" s="44">
        <v>1314.64</v>
      </c>
      <c r="AB535" s="44">
        <v>8253.3700000000008</v>
      </c>
    </row>
    <row r="536" spans="1:29" x14ac:dyDescent="0.25">
      <c r="A536" t="s">
        <v>1111</v>
      </c>
      <c r="B536" t="s">
        <v>483</v>
      </c>
      <c r="C536" t="s">
        <v>1112</v>
      </c>
      <c r="D536" t="s">
        <v>90</v>
      </c>
      <c r="E536" t="s">
        <v>117</v>
      </c>
      <c r="F536" s="51" t="str">
        <f>IFERROR(VLOOKUP(D536,'Tabelas auxiliares'!$A$3:$B$61,2,FALSE),"")</f>
        <v>SUGEPE-FOLHA - PASEP + AUX. MORADIA</v>
      </c>
      <c r="G536" s="51" t="str">
        <f>IFERROR(VLOOKUP($B536,'Tabelas auxiliares'!$A$65:$C$102,2,FALSE),"")</f>
        <v>Folha de pagamento - Ativos, Previdência, PASEP</v>
      </c>
      <c r="H536" s="51" t="str">
        <f>IFERROR(VLOOKUP($B536,'Tabelas auxiliares'!$A$65:$C$102,3,FALSE),"")</f>
        <v>FOLHA DE PAGAMENTO / CONTRIBUICAO PARA O PSS / SUBSTITUICOES / INSS PATRONAL / PASEP</v>
      </c>
      <c r="I536" t="s">
        <v>1220</v>
      </c>
      <c r="J536" t="s">
        <v>2322</v>
      </c>
      <c r="K536" t="s">
        <v>2327</v>
      </c>
      <c r="L536" t="s">
        <v>2324</v>
      </c>
      <c r="M536" t="s">
        <v>176</v>
      </c>
      <c r="N536" t="s">
        <v>135</v>
      </c>
      <c r="O536" t="s">
        <v>178</v>
      </c>
      <c r="P536" t="s">
        <v>208</v>
      </c>
      <c r="Q536" t="s">
        <v>179</v>
      </c>
      <c r="R536" t="s">
        <v>176</v>
      </c>
      <c r="S536" t="s">
        <v>120</v>
      </c>
      <c r="T536" t="s">
        <v>173</v>
      </c>
      <c r="U536" t="s">
        <v>144</v>
      </c>
      <c r="V536" t="s">
        <v>754</v>
      </c>
      <c r="W536" t="s">
        <v>653</v>
      </c>
      <c r="X536" s="51" t="str">
        <f t="shared" si="16"/>
        <v>3</v>
      </c>
      <c r="Y536" s="51" t="str">
        <f>IF(T536="","",IF(AND(T536&lt;&gt;'Tabelas auxiliares'!$B$236,T536&lt;&gt;'Tabelas auxiliares'!$B$237,T536&lt;&gt;'Tabelas auxiliares'!$C$236,T536&lt;&gt;'Tabelas auxiliares'!$C$237,T536&lt;&gt;'Tabelas auxiliares'!$D$236),"FOLHA DE PESSOAL",IF(X536='Tabelas auxiliares'!$A$237,"CUSTEIO",IF(X536='Tabelas auxiliares'!$A$236,"INVESTIMENTO","ERRO - VERIFICAR"))))</f>
        <v>FOLHA DE PESSOAL</v>
      </c>
      <c r="Z536" s="64">
        <f t="shared" si="17"/>
        <v>7814569.0800000001</v>
      </c>
      <c r="AA536" s="44">
        <v>986.19</v>
      </c>
      <c r="AB536" s="44">
        <v>7813582.8899999997</v>
      </c>
    </row>
    <row r="537" spans="1:29" x14ac:dyDescent="0.25">
      <c r="A537" t="s">
        <v>1111</v>
      </c>
      <c r="B537" t="s">
        <v>483</v>
      </c>
      <c r="C537" t="s">
        <v>1112</v>
      </c>
      <c r="D537" t="s">
        <v>90</v>
      </c>
      <c r="E537" t="s">
        <v>117</v>
      </c>
      <c r="F537" s="51" t="str">
        <f>IFERROR(VLOOKUP(D537,'Tabelas auxiliares'!$A$3:$B$61,2,FALSE),"")</f>
        <v>SUGEPE-FOLHA - PASEP + AUX. MORADIA</v>
      </c>
      <c r="G537" s="51" t="str">
        <f>IFERROR(VLOOKUP($B537,'Tabelas auxiliares'!$A$65:$C$102,2,FALSE),"")</f>
        <v>Folha de pagamento - Ativos, Previdência, PASEP</v>
      </c>
      <c r="H537" s="51" t="str">
        <f>IFERROR(VLOOKUP($B537,'Tabelas auxiliares'!$A$65:$C$102,3,FALSE),"")</f>
        <v>FOLHA DE PAGAMENTO / CONTRIBUICAO PARA O PSS / SUBSTITUICOES / INSS PATRONAL / PASEP</v>
      </c>
      <c r="I537" t="s">
        <v>1220</v>
      </c>
      <c r="J537" t="s">
        <v>2322</v>
      </c>
      <c r="K537" t="s">
        <v>2327</v>
      </c>
      <c r="L537" t="s">
        <v>2324</v>
      </c>
      <c r="M537" t="s">
        <v>176</v>
      </c>
      <c r="N537" t="s">
        <v>135</v>
      </c>
      <c r="O537" t="s">
        <v>178</v>
      </c>
      <c r="P537" t="s">
        <v>208</v>
      </c>
      <c r="Q537" t="s">
        <v>179</v>
      </c>
      <c r="R537" t="s">
        <v>176</v>
      </c>
      <c r="S537" t="s">
        <v>120</v>
      </c>
      <c r="T537" t="s">
        <v>173</v>
      </c>
      <c r="U537" t="s">
        <v>144</v>
      </c>
      <c r="V537" t="s">
        <v>755</v>
      </c>
      <c r="W537" t="s">
        <v>654</v>
      </c>
      <c r="X537" s="51" t="str">
        <f t="shared" si="16"/>
        <v>3</v>
      </c>
      <c r="Y537" s="51" t="str">
        <f>IF(T537="","",IF(AND(T537&lt;&gt;'Tabelas auxiliares'!$B$236,T537&lt;&gt;'Tabelas auxiliares'!$B$237,T537&lt;&gt;'Tabelas auxiliares'!$C$236,T537&lt;&gt;'Tabelas auxiliares'!$C$237,T537&lt;&gt;'Tabelas auxiliares'!$D$236),"FOLHA DE PESSOAL",IF(X537='Tabelas auxiliares'!$A$237,"CUSTEIO",IF(X537='Tabelas auxiliares'!$A$236,"INVESTIMENTO","ERRO - VERIFICAR"))))</f>
        <v>FOLHA DE PESSOAL</v>
      </c>
      <c r="Z537" s="64">
        <f t="shared" si="17"/>
        <v>120519.78</v>
      </c>
      <c r="AA537" s="44">
        <v>622.26</v>
      </c>
      <c r="AB537" s="44">
        <v>119897.52</v>
      </c>
    </row>
    <row r="538" spans="1:29" x14ac:dyDescent="0.25">
      <c r="A538" t="s">
        <v>1111</v>
      </c>
      <c r="B538" t="s">
        <v>483</v>
      </c>
      <c r="C538" t="s">
        <v>1112</v>
      </c>
      <c r="D538" t="s">
        <v>90</v>
      </c>
      <c r="E538" t="s">
        <v>117</v>
      </c>
      <c r="F538" s="51" t="str">
        <f>IFERROR(VLOOKUP(D538,'Tabelas auxiliares'!$A$3:$B$61,2,FALSE),"")</f>
        <v>SUGEPE-FOLHA - PASEP + AUX. MORADIA</v>
      </c>
      <c r="G538" s="51" t="str">
        <f>IFERROR(VLOOKUP($B538,'Tabelas auxiliares'!$A$65:$C$102,2,FALSE),"")</f>
        <v>Folha de pagamento - Ativos, Previdência, PASEP</v>
      </c>
      <c r="H538" s="51" t="str">
        <f>IFERROR(VLOOKUP($B538,'Tabelas auxiliares'!$A$65:$C$102,3,FALSE),"")</f>
        <v>FOLHA DE PAGAMENTO / CONTRIBUICAO PARA O PSS / SUBSTITUICOES / INSS PATRONAL / PASEP</v>
      </c>
      <c r="I538" t="s">
        <v>1220</v>
      </c>
      <c r="J538" t="s">
        <v>2322</v>
      </c>
      <c r="K538" t="s">
        <v>2327</v>
      </c>
      <c r="L538" t="s">
        <v>2324</v>
      </c>
      <c r="M538" t="s">
        <v>176</v>
      </c>
      <c r="N538" t="s">
        <v>135</v>
      </c>
      <c r="O538" t="s">
        <v>178</v>
      </c>
      <c r="P538" t="s">
        <v>208</v>
      </c>
      <c r="Q538" t="s">
        <v>179</v>
      </c>
      <c r="R538" t="s">
        <v>176</v>
      </c>
      <c r="S538" t="s">
        <v>120</v>
      </c>
      <c r="T538" t="s">
        <v>173</v>
      </c>
      <c r="U538" t="s">
        <v>144</v>
      </c>
      <c r="V538" t="s">
        <v>756</v>
      </c>
      <c r="W538" t="s">
        <v>927</v>
      </c>
      <c r="X538" s="51" t="str">
        <f t="shared" si="16"/>
        <v>3</v>
      </c>
      <c r="Y538" s="51" t="str">
        <f>IF(T538="","",IF(AND(T538&lt;&gt;'Tabelas auxiliares'!$B$236,T538&lt;&gt;'Tabelas auxiliares'!$B$237,T538&lt;&gt;'Tabelas auxiliares'!$C$236,T538&lt;&gt;'Tabelas auxiliares'!$C$237,T538&lt;&gt;'Tabelas auxiliares'!$D$236),"FOLHA DE PESSOAL",IF(X538='Tabelas auxiliares'!$A$237,"CUSTEIO",IF(X538='Tabelas auxiliares'!$A$236,"INVESTIMENTO","ERRO - VERIFICAR"))))</f>
        <v>FOLHA DE PESSOAL</v>
      </c>
      <c r="Z538" s="64">
        <f t="shared" si="17"/>
        <v>218511.96</v>
      </c>
      <c r="AB538" s="44">
        <v>218511.96</v>
      </c>
    </row>
    <row r="539" spans="1:29" x14ac:dyDescent="0.25">
      <c r="A539" t="s">
        <v>1111</v>
      </c>
      <c r="B539" t="s">
        <v>483</v>
      </c>
      <c r="C539" t="s">
        <v>1112</v>
      </c>
      <c r="D539" t="s">
        <v>90</v>
      </c>
      <c r="E539" t="s">
        <v>117</v>
      </c>
      <c r="F539" s="51" t="str">
        <f>IFERROR(VLOOKUP(D539,'Tabelas auxiliares'!$A$3:$B$61,2,FALSE),"")</f>
        <v>SUGEPE-FOLHA - PASEP + AUX. MORADIA</v>
      </c>
      <c r="G539" s="51" t="str">
        <f>IFERROR(VLOOKUP($B539,'Tabelas auxiliares'!$A$65:$C$102,2,FALSE),"")</f>
        <v>Folha de pagamento - Ativos, Previdência, PASEP</v>
      </c>
      <c r="H539" s="51" t="str">
        <f>IFERROR(VLOOKUP($B539,'Tabelas auxiliares'!$A$65:$C$102,3,FALSE),"")</f>
        <v>FOLHA DE PAGAMENTO / CONTRIBUICAO PARA O PSS / SUBSTITUICOES / INSS PATRONAL / PASEP</v>
      </c>
      <c r="I539" t="s">
        <v>1220</v>
      </c>
      <c r="J539" t="s">
        <v>2322</v>
      </c>
      <c r="K539" t="s">
        <v>2327</v>
      </c>
      <c r="L539" t="s">
        <v>2324</v>
      </c>
      <c r="M539" t="s">
        <v>176</v>
      </c>
      <c r="N539" t="s">
        <v>135</v>
      </c>
      <c r="O539" t="s">
        <v>178</v>
      </c>
      <c r="P539" t="s">
        <v>208</v>
      </c>
      <c r="Q539" t="s">
        <v>179</v>
      </c>
      <c r="R539" t="s">
        <v>176</v>
      </c>
      <c r="S539" t="s">
        <v>120</v>
      </c>
      <c r="T539" t="s">
        <v>173</v>
      </c>
      <c r="U539" t="s">
        <v>144</v>
      </c>
      <c r="V539" t="s">
        <v>757</v>
      </c>
      <c r="W539" t="s">
        <v>655</v>
      </c>
      <c r="X539" s="51" t="str">
        <f t="shared" si="16"/>
        <v>3</v>
      </c>
      <c r="Y539" s="51" t="str">
        <f>IF(T539="","",IF(AND(T539&lt;&gt;'Tabelas auxiliares'!$B$236,T539&lt;&gt;'Tabelas auxiliares'!$B$237,T539&lt;&gt;'Tabelas auxiliares'!$C$236,T539&lt;&gt;'Tabelas auxiliares'!$C$237,T539&lt;&gt;'Tabelas auxiliares'!$D$236),"FOLHA DE PESSOAL",IF(X539='Tabelas auxiliares'!$A$237,"CUSTEIO",IF(X539='Tabelas auxiliares'!$A$236,"INVESTIMENTO","ERRO - VERIFICAR"))))</f>
        <v>FOLHA DE PESSOAL</v>
      </c>
      <c r="Z539" s="64">
        <f t="shared" si="17"/>
        <v>4583.0200000000004</v>
      </c>
      <c r="AB539" s="44">
        <v>4583.0200000000004</v>
      </c>
    </row>
    <row r="540" spans="1:29" x14ac:dyDescent="0.25">
      <c r="A540" t="s">
        <v>1111</v>
      </c>
      <c r="B540" t="s">
        <v>483</v>
      </c>
      <c r="C540" t="s">
        <v>1112</v>
      </c>
      <c r="D540" t="s">
        <v>90</v>
      </c>
      <c r="E540" t="s">
        <v>117</v>
      </c>
      <c r="F540" s="51" t="str">
        <f>IFERROR(VLOOKUP(D540,'Tabelas auxiliares'!$A$3:$B$61,2,FALSE),"")</f>
        <v>SUGEPE-FOLHA - PASEP + AUX. MORADIA</v>
      </c>
      <c r="G540" s="51" t="str">
        <f>IFERROR(VLOOKUP($B540,'Tabelas auxiliares'!$A$65:$C$102,2,FALSE),"")</f>
        <v>Folha de pagamento - Ativos, Previdência, PASEP</v>
      </c>
      <c r="H540" s="51" t="str">
        <f>IFERROR(VLOOKUP($B540,'Tabelas auxiliares'!$A$65:$C$102,3,FALSE),"")</f>
        <v>FOLHA DE PAGAMENTO / CONTRIBUICAO PARA O PSS / SUBSTITUICOES / INSS PATRONAL / PASEP</v>
      </c>
      <c r="I540" t="s">
        <v>1220</v>
      </c>
      <c r="J540" t="s">
        <v>2322</v>
      </c>
      <c r="K540" t="s">
        <v>2327</v>
      </c>
      <c r="L540" t="s">
        <v>2324</v>
      </c>
      <c r="M540" t="s">
        <v>176</v>
      </c>
      <c r="N540" t="s">
        <v>135</v>
      </c>
      <c r="O540" t="s">
        <v>178</v>
      </c>
      <c r="P540" t="s">
        <v>208</v>
      </c>
      <c r="Q540" t="s">
        <v>179</v>
      </c>
      <c r="R540" t="s">
        <v>176</v>
      </c>
      <c r="S540" t="s">
        <v>120</v>
      </c>
      <c r="T540" t="s">
        <v>173</v>
      </c>
      <c r="U540" t="s">
        <v>144</v>
      </c>
      <c r="V540" t="s">
        <v>758</v>
      </c>
      <c r="W540" t="s">
        <v>656</v>
      </c>
      <c r="X540" s="51" t="str">
        <f t="shared" si="16"/>
        <v>3</v>
      </c>
      <c r="Y540" s="51" t="str">
        <f>IF(T540="","",IF(AND(T540&lt;&gt;'Tabelas auxiliares'!$B$236,T540&lt;&gt;'Tabelas auxiliares'!$B$237,T540&lt;&gt;'Tabelas auxiliares'!$C$236,T540&lt;&gt;'Tabelas auxiliares'!$C$237,T540&lt;&gt;'Tabelas auxiliares'!$D$236),"FOLHA DE PESSOAL",IF(X540='Tabelas auxiliares'!$A$237,"CUSTEIO",IF(X540='Tabelas auxiliares'!$A$236,"INVESTIMENTO","ERRO - VERIFICAR"))))</f>
        <v>FOLHA DE PESSOAL</v>
      </c>
      <c r="Z540" s="64">
        <f t="shared" si="17"/>
        <v>16085.16</v>
      </c>
      <c r="AA540" s="44">
        <v>4947.4399999999996</v>
      </c>
      <c r="AB540" s="44">
        <v>11137.72</v>
      </c>
    </row>
    <row r="541" spans="1:29" x14ac:dyDescent="0.25">
      <c r="A541" t="s">
        <v>1111</v>
      </c>
      <c r="B541" t="s">
        <v>483</v>
      </c>
      <c r="C541" t="s">
        <v>1112</v>
      </c>
      <c r="D541" t="s">
        <v>90</v>
      </c>
      <c r="E541" t="s">
        <v>117</v>
      </c>
      <c r="F541" s="51" t="str">
        <f>IFERROR(VLOOKUP(D541,'Tabelas auxiliares'!$A$3:$B$61,2,FALSE),"")</f>
        <v>SUGEPE-FOLHA - PASEP + AUX. MORADIA</v>
      </c>
      <c r="G541" s="51" t="str">
        <f>IFERROR(VLOOKUP($B541,'Tabelas auxiliares'!$A$65:$C$102,2,FALSE),"")</f>
        <v>Folha de pagamento - Ativos, Previdência, PASEP</v>
      </c>
      <c r="H541" s="51" t="str">
        <f>IFERROR(VLOOKUP($B541,'Tabelas auxiliares'!$A$65:$C$102,3,FALSE),"")</f>
        <v>FOLHA DE PAGAMENTO / CONTRIBUICAO PARA O PSS / SUBSTITUICOES / INSS PATRONAL / PASEP</v>
      </c>
      <c r="I541" t="s">
        <v>1220</v>
      </c>
      <c r="J541" t="s">
        <v>2322</v>
      </c>
      <c r="K541" t="s">
        <v>2327</v>
      </c>
      <c r="L541" t="s">
        <v>2324</v>
      </c>
      <c r="M541" t="s">
        <v>176</v>
      </c>
      <c r="N541" t="s">
        <v>135</v>
      </c>
      <c r="O541" t="s">
        <v>178</v>
      </c>
      <c r="P541" t="s">
        <v>208</v>
      </c>
      <c r="Q541" t="s">
        <v>179</v>
      </c>
      <c r="R541" t="s">
        <v>176</v>
      </c>
      <c r="S541" t="s">
        <v>120</v>
      </c>
      <c r="T541" t="s">
        <v>173</v>
      </c>
      <c r="U541" t="s">
        <v>144</v>
      </c>
      <c r="V541" t="s">
        <v>759</v>
      </c>
      <c r="W541" t="s">
        <v>657</v>
      </c>
      <c r="X541" s="51" t="str">
        <f t="shared" si="16"/>
        <v>3</v>
      </c>
      <c r="Y541" s="51" t="str">
        <f>IF(T541="","",IF(AND(T541&lt;&gt;'Tabelas auxiliares'!$B$236,T541&lt;&gt;'Tabelas auxiliares'!$B$237,T541&lt;&gt;'Tabelas auxiliares'!$C$236,T541&lt;&gt;'Tabelas auxiliares'!$C$237,T541&lt;&gt;'Tabelas auxiliares'!$D$236),"FOLHA DE PESSOAL",IF(X541='Tabelas auxiliares'!$A$237,"CUSTEIO",IF(X541='Tabelas auxiliares'!$A$236,"INVESTIMENTO","ERRO - VERIFICAR"))))</f>
        <v>FOLHA DE PESSOAL</v>
      </c>
      <c r="Z541" s="64">
        <f t="shared" si="17"/>
        <v>20858.5</v>
      </c>
      <c r="AA541" s="44">
        <v>5500.27</v>
      </c>
      <c r="AB541" s="44">
        <v>15358.23</v>
      </c>
    </row>
    <row r="542" spans="1:29" x14ac:dyDescent="0.25">
      <c r="A542" t="s">
        <v>1111</v>
      </c>
      <c r="B542" t="s">
        <v>483</v>
      </c>
      <c r="C542" t="s">
        <v>1112</v>
      </c>
      <c r="D542" t="s">
        <v>90</v>
      </c>
      <c r="E542" t="s">
        <v>117</v>
      </c>
      <c r="F542" s="51" t="str">
        <f>IFERROR(VLOOKUP(D542,'Tabelas auxiliares'!$A$3:$B$61,2,FALSE),"")</f>
        <v>SUGEPE-FOLHA - PASEP + AUX. MORADIA</v>
      </c>
      <c r="G542" s="51" t="str">
        <f>IFERROR(VLOOKUP($B542,'Tabelas auxiliares'!$A$65:$C$102,2,FALSE),"")</f>
        <v>Folha de pagamento - Ativos, Previdência, PASEP</v>
      </c>
      <c r="H542" s="51" t="str">
        <f>IFERROR(VLOOKUP($B542,'Tabelas auxiliares'!$A$65:$C$102,3,FALSE),"")</f>
        <v>FOLHA DE PAGAMENTO / CONTRIBUICAO PARA O PSS / SUBSTITUICOES / INSS PATRONAL / PASEP</v>
      </c>
      <c r="I542" t="s">
        <v>1220</v>
      </c>
      <c r="J542" t="s">
        <v>2322</v>
      </c>
      <c r="K542" t="s">
        <v>2327</v>
      </c>
      <c r="L542" t="s">
        <v>2324</v>
      </c>
      <c r="M542" t="s">
        <v>176</v>
      </c>
      <c r="N542" t="s">
        <v>135</v>
      </c>
      <c r="O542" t="s">
        <v>178</v>
      </c>
      <c r="P542" t="s">
        <v>208</v>
      </c>
      <c r="Q542" t="s">
        <v>179</v>
      </c>
      <c r="R542" t="s">
        <v>176</v>
      </c>
      <c r="S542" t="s">
        <v>120</v>
      </c>
      <c r="T542" t="s">
        <v>173</v>
      </c>
      <c r="U542" t="s">
        <v>144</v>
      </c>
      <c r="V542" t="s">
        <v>760</v>
      </c>
      <c r="W542" t="s">
        <v>658</v>
      </c>
      <c r="X542" s="51" t="str">
        <f t="shared" si="16"/>
        <v>3</v>
      </c>
      <c r="Y542" s="51" t="str">
        <f>IF(T542="","",IF(AND(T542&lt;&gt;'Tabelas auxiliares'!$B$236,T542&lt;&gt;'Tabelas auxiliares'!$B$237,T542&lt;&gt;'Tabelas auxiliares'!$C$236,T542&lt;&gt;'Tabelas auxiliares'!$C$237,T542&lt;&gt;'Tabelas auxiliares'!$D$236),"FOLHA DE PESSOAL",IF(X542='Tabelas auxiliares'!$A$237,"CUSTEIO",IF(X542='Tabelas auxiliares'!$A$236,"INVESTIMENTO","ERRO - VERIFICAR"))))</f>
        <v>FOLHA DE PESSOAL</v>
      </c>
      <c r="Z542" s="64">
        <f t="shared" si="17"/>
        <v>191482.86</v>
      </c>
      <c r="AA542" s="44">
        <v>147539.94</v>
      </c>
      <c r="AB542" s="44">
        <v>43942.92</v>
      </c>
    </row>
    <row r="543" spans="1:29" x14ac:dyDescent="0.25">
      <c r="A543" t="s">
        <v>1111</v>
      </c>
      <c r="B543" t="s">
        <v>483</v>
      </c>
      <c r="C543" t="s">
        <v>1112</v>
      </c>
      <c r="D543" t="s">
        <v>90</v>
      </c>
      <c r="E543" t="s">
        <v>117</v>
      </c>
      <c r="F543" s="51" t="str">
        <f>IFERROR(VLOOKUP(D543,'Tabelas auxiliares'!$A$3:$B$61,2,FALSE),"")</f>
        <v>SUGEPE-FOLHA - PASEP + AUX. MORADIA</v>
      </c>
      <c r="G543" s="51" t="str">
        <f>IFERROR(VLOOKUP($B543,'Tabelas auxiliares'!$A$65:$C$102,2,FALSE),"")</f>
        <v>Folha de pagamento - Ativos, Previdência, PASEP</v>
      </c>
      <c r="H543" s="51" t="str">
        <f>IFERROR(VLOOKUP($B543,'Tabelas auxiliares'!$A$65:$C$102,3,FALSE),"")</f>
        <v>FOLHA DE PAGAMENTO / CONTRIBUICAO PARA O PSS / SUBSTITUICOES / INSS PATRONAL / PASEP</v>
      </c>
      <c r="I543" t="s">
        <v>1220</v>
      </c>
      <c r="J543" t="s">
        <v>2322</v>
      </c>
      <c r="K543" t="s">
        <v>2327</v>
      </c>
      <c r="L543" t="s">
        <v>2324</v>
      </c>
      <c r="M543" t="s">
        <v>176</v>
      </c>
      <c r="N543" t="s">
        <v>135</v>
      </c>
      <c r="O543" t="s">
        <v>178</v>
      </c>
      <c r="P543" t="s">
        <v>208</v>
      </c>
      <c r="Q543" t="s">
        <v>179</v>
      </c>
      <c r="R543" t="s">
        <v>176</v>
      </c>
      <c r="S543" t="s">
        <v>120</v>
      </c>
      <c r="T543" t="s">
        <v>173</v>
      </c>
      <c r="U543" t="s">
        <v>144</v>
      </c>
      <c r="V543" t="s">
        <v>761</v>
      </c>
      <c r="W543" t="s">
        <v>659</v>
      </c>
      <c r="X543" s="51" t="str">
        <f t="shared" si="16"/>
        <v>3</v>
      </c>
      <c r="Y543" s="51" t="str">
        <f>IF(T543="","",IF(AND(T543&lt;&gt;'Tabelas auxiliares'!$B$236,T543&lt;&gt;'Tabelas auxiliares'!$B$237,T543&lt;&gt;'Tabelas auxiliares'!$C$236,T543&lt;&gt;'Tabelas auxiliares'!$C$237,T543&lt;&gt;'Tabelas auxiliares'!$D$236),"FOLHA DE PESSOAL",IF(X543='Tabelas auxiliares'!$A$237,"CUSTEIO",IF(X543='Tabelas auxiliares'!$A$236,"INVESTIMENTO","ERRO - VERIFICAR"))))</f>
        <v>FOLHA DE PESSOAL</v>
      </c>
      <c r="Z543" s="64">
        <f t="shared" si="17"/>
        <v>16574.37</v>
      </c>
      <c r="AA543" s="44">
        <v>8603.81</v>
      </c>
      <c r="AB543" s="44">
        <v>7970.56</v>
      </c>
    </row>
    <row r="544" spans="1:29" x14ac:dyDescent="0.25">
      <c r="A544" t="s">
        <v>1111</v>
      </c>
      <c r="B544" t="s">
        <v>483</v>
      </c>
      <c r="C544" t="s">
        <v>1112</v>
      </c>
      <c r="D544" t="s">
        <v>90</v>
      </c>
      <c r="E544" t="s">
        <v>117</v>
      </c>
      <c r="F544" s="51" t="str">
        <f>IFERROR(VLOOKUP(D544,'Tabelas auxiliares'!$A$3:$B$61,2,FALSE),"")</f>
        <v>SUGEPE-FOLHA - PASEP + AUX. MORADIA</v>
      </c>
      <c r="G544" s="51" t="str">
        <f>IFERROR(VLOOKUP($B544,'Tabelas auxiliares'!$A$65:$C$102,2,FALSE),"")</f>
        <v>Folha de pagamento - Ativos, Previdência, PASEP</v>
      </c>
      <c r="H544" s="51" t="str">
        <f>IFERROR(VLOOKUP($B544,'Tabelas auxiliares'!$A$65:$C$102,3,FALSE),"")</f>
        <v>FOLHA DE PAGAMENTO / CONTRIBUICAO PARA O PSS / SUBSTITUICOES / INSS PATRONAL / PASEP</v>
      </c>
      <c r="I544" t="s">
        <v>1220</v>
      </c>
      <c r="J544" t="s">
        <v>2322</v>
      </c>
      <c r="K544" t="s">
        <v>2328</v>
      </c>
      <c r="L544" t="s">
        <v>2324</v>
      </c>
      <c r="M544" t="s">
        <v>176</v>
      </c>
      <c r="N544" t="s">
        <v>135</v>
      </c>
      <c r="O544" t="s">
        <v>178</v>
      </c>
      <c r="P544" t="s">
        <v>208</v>
      </c>
      <c r="Q544" t="s">
        <v>179</v>
      </c>
      <c r="R544" t="s">
        <v>176</v>
      </c>
      <c r="S544" t="s">
        <v>120</v>
      </c>
      <c r="T544" t="s">
        <v>173</v>
      </c>
      <c r="U544" t="s">
        <v>144</v>
      </c>
      <c r="V544" t="s">
        <v>762</v>
      </c>
      <c r="W544" t="s">
        <v>928</v>
      </c>
      <c r="X544" s="51" t="str">
        <f t="shared" si="16"/>
        <v>3</v>
      </c>
      <c r="Y544" s="51" t="str">
        <f>IF(T544="","",IF(AND(T544&lt;&gt;'Tabelas auxiliares'!$B$236,T544&lt;&gt;'Tabelas auxiliares'!$B$237,T544&lt;&gt;'Tabelas auxiliares'!$C$236,T544&lt;&gt;'Tabelas auxiliares'!$C$237,T544&lt;&gt;'Tabelas auxiliares'!$D$236),"FOLHA DE PESSOAL",IF(X544='Tabelas auxiliares'!$A$237,"CUSTEIO",IF(X544='Tabelas auxiliares'!$A$236,"INVESTIMENTO","ERRO - VERIFICAR"))))</f>
        <v>FOLHA DE PESSOAL</v>
      </c>
      <c r="Z544" s="64">
        <f t="shared" si="17"/>
        <v>19512.939999999999</v>
      </c>
      <c r="AB544" s="44">
        <v>19512.939999999999</v>
      </c>
    </row>
    <row r="545" spans="1:29" x14ac:dyDescent="0.25">
      <c r="A545" t="s">
        <v>1111</v>
      </c>
      <c r="B545" t="s">
        <v>483</v>
      </c>
      <c r="C545" t="s">
        <v>1112</v>
      </c>
      <c r="D545" t="s">
        <v>90</v>
      </c>
      <c r="E545" t="s">
        <v>117</v>
      </c>
      <c r="F545" s="51" t="str">
        <f>IFERROR(VLOOKUP(D545,'Tabelas auxiliares'!$A$3:$B$61,2,FALSE),"")</f>
        <v>SUGEPE-FOLHA - PASEP + AUX. MORADIA</v>
      </c>
      <c r="G545" s="51" t="str">
        <f>IFERROR(VLOOKUP($B545,'Tabelas auxiliares'!$A$65:$C$102,2,FALSE),"")</f>
        <v>Folha de pagamento - Ativos, Previdência, PASEP</v>
      </c>
      <c r="H545" s="51" t="str">
        <f>IFERROR(VLOOKUP($B545,'Tabelas auxiliares'!$A$65:$C$102,3,FALSE),"")</f>
        <v>FOLHA DE PAGAMENTO / CONTRIBUICAO PARA O PSS / SUBSTITUICOES / INSS PATRONAL / PASEP</v>
      </c>
      <c r="I545" t="s">
        <v>1220</v>
      </c>
      <c r="J545" t="s">
        <v>2322</v>
      </c>
      <c r="K545" t="s">
        <v>2329</v>
      </c>
      <c r="L545" t="s">
        <v>2324</v>
      </c>
      <c r="M545" t="s">
        <v>176</v>
      </c>
      <c r="N545" t="s">
        <v>135</v>
      </c>
      <c r="O545" t="s">
        <v>178</v>
      </c>
      <c r="P545" t="s">
        <v>208</v>
      </c>
      <c r="Q545" t="s">
        <v>179</v>
      </c>
      <c r="R545" t="s">
        <v>176</v>
      </c>
      <c r="S545" t="s">
        <v>120</v>
      </c>
      <c r="T545" t="s">
        <v>173</v>
      </c>
      <c r="U545" t="s">
        <v>144</v>
      </c>
      <c r="V545" t="s">
        <v>763</v>
      </c>
      <c r="W545" t="s">
        <v>660</v>
      </c>
      <c r="X545" s="51" t="str">
        <f t="shared" si="16"/>
        <v>3</v>
      </c>
      <c r="Y545" s="51" t="str">
        <f>IF(T545="","",IF(AND(T545&lt;&gt;'Tabelas auxiliares'!$B$236,T545&lt;&gt;'Tabelas auxiliares'!$B$237,T545&lt;&gt;'Tabelas auxiliares'!$C$236,T545&lt;&gt;'Tabelas auxiliares'!$C$237,T545&lt;&gt;'Tabelas auxiliares'!$D$236),"FOLHA DE PESSOAL",IF(X545='Tabelas auxiliares'!$A$237,"CUSTEIO",IF(X545='Tabelas auxiliares'!$A$236,"INVESTIMENTO","ERRO - VERIFICAR"))))</f>
        <v>FOLHA DE PESSOAL</v>
      </c>
      <c r="Z545" s="64">
        <f t="shared" si="17"/>
        <v>3885.87</v>
      </c>
      <c r="AB545" s="44">
        <v>3885.87</v>
      </c>
    </row>
    <row r="546" spans="1:29" x14ac:dyDescent="0.25">
      <c r="A546" t="s">
        <v>1111</v>
      </c>
      <c r="B546" t="s">
        <v>483</v>
      </c>
      <c r="C546" t="s">
        <v>1112</v>
      </c>
      <c r="D546" t="s">
        <v>90</v>
      </c>
      <c r="E546" t="s">
        <v>117</v>
      </c>
      <c r="F546" s="51" t="str">
        <f>IFERROR(VLOOKUP(D546,'Tabelas auxiliares'!$A$3:$B$61,2,FALSE),"")</f>
        <v>SUGEPE-FOLHA - PASEP + AUX. MORADIA</v>
      </c>
      <c r="G546" s="51" t="str">
        <f>IFERROR(VLOOKUP($B546,'Tabelas auxiliares'!$A$65:$C$102,2,FALSE),"")</f>
        <v>Folha de pagamento - Ativos, Previdência, PASEP</v>
      </c>
      <c r="H546" s="51" t="str">
        <f>IFERROR(VLOOKUP($B546,'Tabelas auxiliares'!$A$65:$C$102,3,FALSE),"")</f>
        <v>FOLHA DE PAGAMENTO / CONTRIBUICAO PARA O PSS / SUBSTITUICOES / INSS PATRONAL / PASEP</v>
      </c>
      <c r="I546" t="s">
        <v>1220</v>
      </c>
      <c r="J546" t="s">
        <v>2322</v>
      </c>
      <c r="K546" t="s">
        <v>2330</v>
      </c>
      <c r="L546" t="s">
        <v>2324</v>
      </c>
      <c r="M546" t="s">
        <v>176</v>
      </c>
      <c r="N546" t="s">
        <v>135</v>
      </c>
      <c r="O546" t="s">
        <v>178</v>
      </c>
      <c r="P546" t="s">
        <v>208</v>
      </c>
      <c r="Q546" t="s">
        <v>179</v>
      </c>
      <c r="R546" t="s">
        <v>176</v>
      </c>
      <c r="S546" t="s">
        <v>120</v>
      </c>
      <c r="T546" t="s">
        <v>173</v>
      </c>
      <c r="U546" t="s">
        <v>144</v>
      </c>
      <c r="V546" t="s">
        <v>764</v>
      </c>
      <c r="W546" t="s">
        <v>929</v>
      </c>
      <c r="X546" s="51" t="str">
        <f t="shared" si="16"/>
        <v>3</v>
      </c>
      <c r="Y546" s="51" t="str">
        <f>IF(T546="","",IF(AND(T546&lt;&gt;'Tabelas auxiliares'!$B$236,T546&lt;&gt;'Tabelas auxiliares'!$B$237,T546&lt;&gt;'Tabelas auxiliares'!$C$236,T546&lt;&gt;'Tabelas auxiliares'!$C$237,T546&lt;&gt;'Tabelas auxiliares'!$D$236),"FOLHA DE PESSOAL",IF(X546='Tabelas auxiliares'!$A$237,"CUSTEIO",IF(X546='Tabelas auxiliares'!$A$236,"INVESTIMENTO","ERRO - VERIFICAR"))))</f>
        <v>FOLHA DE PESSOAL</v>
      </c>
      <c r="Z546" s="64">
        <f t="shared" si="17"/>
        <v>3082.19</v>
      </c>
      <c r="AB546" s="44">
        <v>3082.19</v>
      </c>
    </row>
    <row r="547" spans="1:29" x14ac:dyDescent="0.25">
      <c r="A547" t="s">
        <v>1111</v>
      </c>
      <c r="B547" t="s">
        <v>483</v>
      </c>
      <c r="C547" t="s">
        <v>1112</v>
      </c>
      <c r="D547" t="s">
        <v>90</v>
      </c>
      <c r="E547" t="s">
        <v>117</v>
      </c>
      <c r="F547" s="51" t="str">
        <f>IFERROR(VLOOKUP(D547,'Tabelas auxiliares'!$A$3:$B$61,2,FALSE),"")</f>
        <v>SUGEPE-FOLHA - PASEP + AUX. MORADIA</v>
      </c>
      <c r="G547" s="51" t="str">
        <f>IFERROR(VLOOKUP($B547,'Tabelas auxiliares'!$A$65:$C$102,2,FALSE),"")</f>
        <v>Folha de pagamento - Ativos, Previdência, PASEP</v>
      </c>
      <c r="H547" s="51" t="str">
        <f>IFERROR(VLOOKUP($B547,'Tabelas auxiliares'!$A$65:$C$102,3,FALSE),"")</f>
        <v>FOLHA DE PAGAMENTO / CONTRIBUICAO PARA O PSS / SUBSTITUICOES / INSS PATRONAL / PASEP</v>
      </c>
      <c r="I547" t="s">
        <v>1220</v>
      </c>
      <c r="J547" t="s">
        <v>2322</v>
      </c>
      <c r="K547" t="s">
        <v>2331</v>
      </c>
      <c r="L547" t="s">
        <v>2324</v>
      </c>
      <c r="M547" t="s">
        <v>176</v>
      </c>
      <c r="N547" t="s">
        <v>135</v>
      </c>
      <c r="O547" t="s">
        <v>178</v>
      </c>
      <c r="P547" t="s">
        <v>208</v>
      </c>
      <c r="Q547" t="s">
        <v>179</v>
      </c>
      <c r="R547" t="s">
        <v>176</v>
      </c>
      <c r="S547" t="s">
        <v>120</v>
      </c>
      <c r="T547" t="s">
        <v>173</v>
      </c>
      <c r="U547" t="s">
        <v>144</v>
      </c>
      <c r="V547" t="s">
        <v>767</v>
      </c>
      <c r="W547" t="s">
        <v>661</v>
      </c>
      <c r="X547" s="51" t="str">
        <f t="shared" si="16"/>
        <v>3</v>
      </c>
      <c r="Y547" s="51" t="str">
        <f>IF(T547="","",IF(AND(T547&lt;&gt;'Tabelas auxiliares'!$B$236,T547&lt;&gt;'Tabelas auxiliares'!$B$237,T547&lt;&gt;'Tabelas auxiliares'!$C$236,T547&lt;&gt;'Tabelas auxiliares'!$C$237,T547&lt;&gt;'Tabelas auxiliares'!$D$236),"FOLHA DE PESSOAL",IF(X547='Tabelas auxiliares'!$A$237,"CUSTEIO",IF(X547='Tabelas auxiliares'!$A$236,"INVESTIMENTO","ERRO - VERIFICAR"))))</f>
        <v>FOLHA DE PESSOAL</v>
      </c>
      <c r="Z547" s="64">
        <f t="shared" si="17"/>
        <v>7103.91</v>
      </c>
      <c r="AA547" s="44">
        <v>7103.91</v>
      </c>
    </row>
    <row r="548" spans="1:29" x14ac:dyDescent="0.25">
      <c r="A548" t="s">
        <v>1111</v>
      </c>
      <c r="B548" t="s">
        <v>483</v>
      </c>
      <c r="C548" t="s">
        <v>1112</v>
      </c>
      <c r="D548" t="s">
        <v>90</v>
      </c>
      <c r="E548" t="s">
        <v>117</v>
      </c>
      <c r="F548" s="51" t="str">
        <f>IFERROR(VLOOKUP(D548,'Tabelas auxiliares'!$A$3:$B$61,2,FALSE),"")</f>
        <v>SUGEPE-FOLHA - PASEP + AUX. MORADIA</v>
      </c>
      <c r="G548" s="51" t="str">
        <f>IFERROR(VLOOKUP($B548,'Tabelas auxiliares'!$A$65:$C$102,2,FALSE),"")</f>
        <v>Folha de pagamento - Ativos, Previdência, PASEP</v>
      </c>
      <c r="H548" s="51" t="str">
        <f>IFERROR(VLOOKUP($B548,'Tabelas auxiliares'!$A$65:$C$102,3,FALSE),"")</f>
        <v>FOLHA DE PAGAMENTO / CONTRIBUICAO PARA O PSS / SUBSTITUICOES / INSS PATRONAL / PASEP</v>
      </c>
      <c r="I548" t="s">
        <v>1220</v>
      </c>
      <c r="J548" t="s">
        <v>2322</v>
      </c>
      <c r="K548" t="s">
        <v>2332</v>
      </c>
      <c r="L548" t="s">
        <v>2324</v>
      </c>
      <c r="M548" t="s">
        <v>1047</v>
      </c>
      <c r="N548" t="s">
        <v>135</v>
      </c>
      <c r="O548" t="s">
        <v>178</v>
      </c>
      <c r="P548" t="s">
        <v>208</v>
      </c>
      <c r="Q548" t="s">
        <v>179</v>
      </c>
      <c r="R548" t="s">
        <v>176</v>
      </c>
      <c r="S548" t="s">
        <v>120</v>
      </c>
      <c r="T548" t="s">
        <v>173</v>
      </c>
      <c r="U548" t="s">
        <v>144</v>
      </c>
      <c r="V548" t="s">
        <v>765</v>
      </c>
      <c r="W548" t="s">
        <v>930</v>
      </c>
      <c r="X548" s="51" t="str">
        <f t="shared" si="16"/>
        <v>3</v>
      </c>
      <c r="Y548" s="51" t="str">
        <f>IF(T548="","",IF(AND(T548&lt;&gt;'Tabelas auxiliares'!$B$236,T548&lt;&gt;'Tabelas auxiliares'!$B$237,T548&lt;&gt;'Tabelas auxiliares'!$C$236,T548&lt;&gt;'Tabelas auxiliares'!$C$237,T548&lt;&gt;'Tabelas auxiliares'!$D$236),"FOLHA DE PESSOAL",IF(X548='Tabelas auxiliares'!$A$237,"CUSTEIO",IF(X548='Tabelas auxiliares'!$A$236,"INVESTIMENTO","ERRO - VERIFICAR"))))</f>
        <v>FOLHA DE PESSOAL</v>
      </c>
      <c r="Z548" s="64">
        <f t="shared" si="17"/>
        <v>140573.88</v>
      </c>
      <c r="AB548" s="44">
        <v>140573.88</v>
      </c>
    </row>
    <row r="549" spans="1:29" x14ac:dyDescent="0.25">
      <c r="A549" t="s">
        <v>1111</v>
      </c>
      <c r="B549" t="s">
        <v>483</v>
      </c>
      <c r="C549" t="s">
        <v>1112</v>
      </c>
      <c r="D549" t="s">
        <v>90</v>
      </c>
      <c r="E549" t="s">
        <v>117</v>
      </c>
      <c r="F549" s="51" t="str">
        <f>IFERROR(VLOOKUP(D549,'Tabelas auxiliares'!$A$3:$B$61,2,FALSE),"")</f>
        <v>SUGEPE-FOLHA - PASEP + AUX. MORADIA</v>
      </c>
      <c r="G549" s="51" t="str">
        <f>IFERROR(VLOOKUP($B549,'Tabelas auxiliares'!$A$65:$C$102,2,FALSE),"")</f>
        <v>Folha de pagamento - Ativos, Previdência, PASEP</v>
      </c>
      <c r="H549" s="51" t="str">
        <f>IFERROR(VLOOKUP($B549,'Tabelas auxiliares'!$A$65:$C$102,3,FALSE),"")</f>
        <v>FOLHA DE PAGAMENTO / CONTRIBUICAO PARA O PSS / SUBSTITUICOES / INSS PATRONAL / PASEP</v>
      </c>
      <c r="I549" t="s">
        <v>1220</v>
      </c>
      <c r="J549" t="s">
        <v>2322</v>
      </c>
      <c r="K549" t="s">
        <v>2333</v>
      </c>
      <c r="L549" t="s">
        <v>2324</v>
      </c>
      <c r="M549" t="s">
        <v>931</v>
      </c>
      <c r="N549" t="s">
        <v>134</v>
      </c>
      <c r="O549" t="s">
        <v>178</v>
      </c>
      <c r="P549" t="s">
        <v>213</v>
      </c>
      <c r="Q549" t="s">
        <v>179</v>
      </c>
      <c r="R549" t="s">
        <v>176</v>
      </c>
      <c r="S549" t="s">
        <v>120</v>
      </c>
      <c r="T549" t="s">
        <v>172</v>
      </c>
      <c r="U549" t="s">
        <v>122</v>
      </c>
      <c r="V549" t="s">
        <v>740</v>
      </c>
      <c r="W549" t="s">
        <v>647</v>
      </c>
      <c r="X549" s="51" t="str">
        <f t="shared" si="16"/>
        <v>3</v>
      </c>
      <c r="Y549" s="51" t="str">
        <f>IF(T549="","",IF(AND(T549&lt;&gt;'Tabelas auxiliares'!$B$236,T549&lt;&gt;'Tabelas auxiliares'!$B$237,T549&lt;&gt;'Tabelas auxiliares'!$C$236,T549&lt;&gt;'Tabelas auxiliares'!$C$237,T549&lt;&gt;'Tabelas auxiliares'!$D$236),"FOLHA DE PESSOAL",IF(X549='Tabelas auxiliares'!$A$237,"CUSTEIO",IF(X549='Tabelas auxiliares'!$A$236,"INVESTIMENTO","ERRO - VERIFICAR"))))</f>
        <v>FOLHA DE PESSOAL</v>
      </c>
      <c r="Z549" s="64">
        <f t="shared" si="17"/>
        <v>3841345.34</v>
      </c>
      <c r="AC549" s="44">
        <v>3841345.34</v>
      </c>
    </row>
    <row r="550" spans="1:29" x14ac:dyDescent="0.25">
      <c r="A550" t="s">
        <v>1111</v>
      </c>
      <c r="B550" t="s">
        <v>483</v>
      </c>
      <c r="C550" t="s">
        <v>1112</v>
      </c>
      <c r="D550" t="s">
        <v>90</v>
      </c>
      <c r="E550" t="s">
        <v>117</v>
      </c>
      <c r="F550" s="51" t="str">
        <f>IFERROR(VLOOKUP(D550,'Tabelas auxiliares'!$A$3:$B$61,2,FALSE),"")</f>
        <v>SUGEPE-FOLHA - PASEP + AUX. MORADIA</v>
      </c>
      <c r="G550" s="51" t="str">
        <f>IFERROR(VLOOKUP($B550,'Tabelas auxiliares'!$A$65:$C$102,2,FALSE),"")</f>
        <v>Folha de pagamento - Ativos, Previdência, PASEP</v>
      </c>
      <c r="H550" s="51" t="str">
        <f>IFERROR(VLOOKUP($B550,'Tabelas auxiliares'!$A$65:$C$102,3,FALSE),"")</f>
        <v>FOLHA DE PAGAMENTO / CONTRIBUICAO PARA O PSS / SUBSTITUICOES / INSS PATRONAL / PASEP</v>
      </c>
      <c r="I550" t="s">
        <v>1220</v>
      </c>
      <c r="J550" t="s">
        <v>2322</v>
      </c>
      <c r="K550" t="s">
        <v>2334</v>
      </c>
      <c r="L550" t="s">
        <v>2324</v>
      </c>
      <c r="M550" t="s">
        <v>217</v>
      </c>
      <c r="N550" t="s">
        <v>177</v>
      </c>
      <c r="O550" t="s">
        <v>178</v>
      </c>
      <c r="P550" t="s">
        <v>288</v>
      </c>
      <c r="Q550" t="s">
        <v>179</v>
      </c>
      <c r="R550" t="s">
        <v>176</v>
      </c>
      <c r="S550" t="s">
        <v>120</v>
      </c>
      <c r="T550" t="s">
        <v>174</v>
      </c>
      <c r="U550" t="s">
        <v>119</v>
      </c>
      <c r="V550" t="s">
        <v>766</v>
      </c>
      <c r="W550" t="s">
        <v>932</v>
      </c>
      <c r="X550" s="51" t="str">
        <f t="shared" si="16"/>
        <v>3</v>
      </c>
      <c r="Y550" s="51" t="str">
        <f>IF(T550="","",IF(AND(T550&lt;&gt;'Tabelas auxiliares'!$B$236,T550&lt;&gt;'Tabelas auxiliares'!$B$237,T550&lt;&gt;'Tabelas auxiliares'!$C$236,T550&lt;&gt;'Tabelas auxiliares'!$C$237,T550&lt;&gt;'Tabelas auxiliares'!$D$236),"FOLHA DE PESSOAL",IF(X550='Tabelas auxiliares'!$A$237,"CUSTEIO",IF(X550='Tabelas auxiliares'!$A$236,"INVESTIMENTO","ERRO - VERIFICAR"))))</f>
        <v>CUSTEIO</v>
      </c>
      <c r="Z550" s="64">
        <f t="shared" si="17"/>
        <v>181851.74</v>
      </c>
      <c r="AC550" s="44">
        <v>181851.74</v>
      </c>
    </row>
    <row r="551" spans="1:29" x14ac:dyDescent="0.25">
      <c r="A551" t="s">
        <v>1111</v>
      </c>
      <c r="B551" t="s">
        <v>483</v>
      </c>
      <c r="C551" t="s">
        <v>1112</v>
      </c>
      <c r="D551" t="s">
        <v>90</v>
      </c>
      <c r="E551" t="s">
        <v>117</v>
      </c>
      <c r="F551" s="51" t="str">
        <f>IFERROR(VLOOKUP(D551,'Tabelas auxiliares'!$A$3:$B$61,2,FALSE),"")</f>
        <v>SUGEPE-FOLHA - PASEP + AUX. MORADIA</v>
      </c>
      <c r="G551" s="51" t="str">
        <f>IFERROR(VLOOKUP($B551,'Tabelas auxiliares'!$A$65:$C$102,2,FALSE),"")</f>
        <v>Folha de pagamento - Ativos, Previdência, PASEP</v>
      </c>
      <c r="H551" s="51" t="str">
        <f>IFERROR(VLOOKUP($B551,'Tabelas auxiliares'!$A$65:$C$102,3,FALSE),"")</f>
        <v>FOLHA DE PAGAMENTO / CONTRIBUICAO PARA O PSS / SUBSTITUICOES / INSS PATRONAL / PASEP</v>
      </c>
      <c r="I551" t="s">
        <v>1261</v>
      </c>
      <c r="J551" t="s">
        <v>2308</v>
      </c>
      <c r="K551" t="s">
        <v>2335</v>
      </c>
      <c r="L551" t="s">
        <v>2336</v>
      </c>
      <c r="M551" t="s">
        <v>199</v>
      </c>
      <c r="N551" t="s">
        <v>135</v>
      </c>
      <c r="O551" t="s">
        <v>178</v>
      </c>
      <c r="P551" t="s">
        <v>208</v>
      </c>
      <c r="Q551" t="s">
        <v>179</v>
      </c>
      <c r="R551" t="s">
        <v>176</v>
      </c>
      <c r="S551" t="s">
        <v>120</v>
      </c>
      <c r="T551" t="s">
        <v>173</v>
      </c>
      <c r="U551" t="s">
        <v>144</v>
      </c>
      <c r="V551" t="s">
        <v>737</v>
      </c>
      <c r="W551" t="s">
        <v>917</v>
      </c>
      <c r="X551" s="51" t="str">
        <f t="shared" si="16"/>
        <v>3</v>
      </c>
      <c r="Y551" s="51" t="str">
        <f>IF(T551="","",IF(AND(T551&lt;&gt;'Tabelas auxiliares'!$B$236,T551&lt;&gt;'Tabelas auxiliares'!$B$237,T551&lt;&gt;'Tabelas auxiliares'!$C$236,T551&lt;&gt;'Tabelas auxiliares'!$C$237,T551&lt;&gt;'Tabelas auxiliares'!$D$236),"FOLHA DE PESSOAL",IF(X551='Tabelas auxiliares'!$A$237,"CUSTEIO",IF(X551='Tabelas auxiliares'!$A$236,"INVESTIMENTO","ERRO - VERIFICAR"))))</f>
        <v>FOLHA DE PESSOAL</v>
      </c>
      <c r="Z551" s="64">
        <f t="shared" si="17"/>
        <v>7931.86</v>
      </c>
      <c r="AC551" s="44">
        <v>7931.86</v>
      </c>
    </row>
    <row r="552" spans="1:29" x14ac:dyDescent="0.25">
      <c r="A552" t="s">
        <v>1111</v>
      </c>
      <c r="B552" t="s">
        <v>483</v>
      </c>
      <c r="C552" t="s">
        <v>1112</v>
      </c>
      <c r="D552" t="s">
        <v>90</v>
      </c>
      <c r="E552" t="s">
        <v>117</v>
      </c>
      <c r="F552" s="51" t="str">
        <f>IFERROR(VLOOKUP(D552,'Tabelas auxiliares'!$A$3:$B$61,2,FALSE),"")</f>
        <v>SUGEPE-FOLHA - PASEP + AUX. MORADIA</v>
      </c>
      <c r="G552" s="51" t="str">
        <f>IFERROR(VLOOKUP($B552,'Tabelas auxiliares'!$A$65:$C$102,2,FALSE),"")</f>
        <v>Folha de pagamento - Ativos, Previdência, PASEP</v>
      </c>
      <c r="H552" s="51" t="str">
        <f>IFERROR(VLOOKUP($B552,'Tabelas auxiliares'!$A$65:$C$102,3,FALSE),"")</f>
        <v>FOLHA DE PAGAMENTO / CONTRIBUICAO PARA O PSS / SUBSTITUICOES / INSS PATRONAL / PASEP</v>
      </c>
      <c r="I552" t="s">
        <v>1461</v>
      </c>
      <c r="J552" t="s">
        <v>2308</v>
      </c>
      <c r="K552" t="s">
        <v>2337</v>
      </c>
      <c r="L552" t="s">
        <v>2338</v>
      </c>
      <c r="M552" t="s">
        <v>176</v>
      </c>
      <c r="N552" t="s">
        <v>135</v>
      </c>
      <c r="O552" t="s">
        <v>178</v>
      </c>
      <c r="P552" t="s">
        <v>208</v>
      </c>
      <c r="Q552" t="s">
        <v>179</v>
      </c>
      <c r="R552" t="s">
        <v>176</v>
      </c>
      <c r="S552" t="s">
        <v>120</v>
      </c>
      <c r="T552" t="s">
        <v>173</v>
      </c>
      <c r="U552" t="s">
        <v>144</v>
      </c>
      <c r="V552" t="s">
        <v>748</v>
      </c>
      <c r="W552" t="s">
        <v>650</v>
      </c>
      <c r="X552" s="51" t="str">
        <f t="shared" si="16"/>
        <v>3</v>
      </c>
      <c r="Y552" s="51" t="str">
        <f>IF(T552="","",IF(AND(T552&lt;&gt;'Tabelas auxiliares'!$B$236,T552&lt;&gt;'Tabelas auxiliares'!$B$237,T552&lt;&gt;'Tabelas auxiliares'!$C$236,T552&lt;&gt;'Tabelas auxiliares'!$C$237,T552&lt;&gt;'Tabelas auxiliares'!$D$236),"FOLHA DE PESSOAL",IF(X552='Tabelas auxiliares'!$A$237,"CUSTEIO",IF(X552='Tabelas auxiliares'!$A$236,"INVESTIMENTO","ERRO - VERIFICAR"))))</f>
        <v>FOLHA DE PESSOAL</v>
      </c>
      <c r="Z552" s="64">
        <f t="shared" si="17"/>
        <v>2264.0500000000002</v>
      </c>
      <c r="AC552" s="44">
        <v>2264.0500000000002</v>
      </c>
    </row>
    <row r="553" spans="1:29" x14ac:dyDescent="0.25">
      <c r="A553" t="s">
        <v>1111</v>
      </c>
      <c r="B553" t="s">
        <v>483</v>
      </c>
      <c r="C553" t="s">
        <v>1112</v>
      </c>
      <c r="D553" t="s">
        <v>90</v>
      </c>
      <c r="E553" t="s">
        <v>117</v>
      </c>
      <c r="F553" s="51" t="str">
        <f>IFERROR(VLOOKUP(D553,'Tabelas auxiliares'!$A$3:$B$61,2,FALSE),"")</f>
        <v>SUGEPE-FOLHA - PASEP + AUX. MORADIA</v>
      </c>
      <c r="G553" s="51" t="str">
        <f>IFERROR(VLOOKUP($B553,'Tabelas auxiliares'!$A$65:$C$102,2,FALSE),"")</f>
        <v>Folha de pagamento - Ativos, Previdência, PASEP</v>
      </c>
      <c r="H553" s="51" t="str">
        <f>IFERROR(VLOOKUP($B553,'Tabelas auxiliares'!$A$65:$C$102,3,FALSE),"")</f>
        <v>FOLHA DE PAGAMENTO / CONTRIBUICAO PARA O PSS / SUBSTITUICOES / INSS PATRONAL / PASEP</v>
      </c>
      <c r="I553" t="s">
        <v>1461</v>
      </c>
      <c r="J553" t="s">
        <v>2339</v>
      </c>
      <c r="K553" t="s">
        <v>2340</v>
      </c>
      <c r="L553" t="s">
        <v>2341</v>
      </c>
      <c r="M553" t="s">
        <v>1047</v>
      </c>
      <c r="N553" t="s">
        <v>135</v>
      </c>
      <c r="O553" t="s">
        <v>178</v>
      </c>
      <c r="P553" t="s">
        <v>208</v>
      </c>
      <c r="Q553" t="s">
        <v>179</v>
      </c>
      <c r="R553" t="s">
        <v>176</v>
      </c>
      <c r="S553" t="s">
        <v>120</v>
      </c>
      <c r="T553" t="s">
        <v>173</v>
      </c>
      <c r="U553" t="s">
        <v>144</v>
      </c>
      <c r="V553" t="s">
        <v>765</v>
      </c>
      <c r="W553" t="s">
        <v>930</v>
      </c>
      <c r="X553" s="51" t="str">
        <f t="shared" si="16"/>
        <v>3</v>
      </c>
      <c r="Y553" s="51" t="str">
        <f>IF(T553="","",IF(AND(T553&lt;&gt;'Tabelas auxiliares'!$B$236,T553&lt;&gt;'Tabelas auxiliares'!$B$237,T553&lt;&gt;'Tabelas auxiliares'!$C$236,T553&lt;&gt;'Tabelas auxiliares'!$C$237,T553&lt;&gt;'Tabelas auxiliares'!$D$236),"FOLHA DE PESSOAL",IF(X553='Tabelas auxiliares'!$A$237,"CUSTEIO",IF(X553='Tabelas auxiliares'!$A$236,"INVESTIMENTO","ERRO - VERIFICAR"))))</f>
        <v>FOLHA DE PESSOAL</v>
      </c>
      <c r="Z553" s="64">
        <f t="shared" si="17"/>
        <v>455.14</v>
      </c>
      <c r="AA553" s="44">
        <v>455.14</v>
      </c>
    </row>
    <row r="554" spans="1:29" x14ac:dyDescent="0.25">
      <c r="A554" t="s">
        <v>1111</v>
      </c>
      <c r="B554" t="s">
        <v>485</v>
      </c>
      <c r="C554" t="s">
        <v>1112</v>
      </c>
      <c r="D554" t="s">
        <v>92</v>
      </c>
      <c r="E554" t="s">
        <v>117</v>
      </c>
      <c r="F554" s="51" t="str">
        <f>IFERROR(VLOOKUP(D554,'Tabelas auxiliares'!$A$3:$B$61,2,FALSE),"")</f>
        <v>SUGEPE - CONTRATAÇÃO DE ESTAGIÁRIOS * D.U.C</v>
      </c>
      <c r="G554" s="51" t="str">
        <f>IFERROR(VLOOKUP($B554,'Tabelas auxiliares'!$A$65:$C$102,2,FALSE),"")</f>
        <v>Folha de pagamento - Estagiários</v>
      </c>
      <c r="H554" s="51" t="str">
        <f>IFERROR(VLOOKUP($B554,'Tabelas auxiliares'!$A$65:$C$102,3,FALSE),"")</f>
        <v>FOLHA DE PAGAMENTO - ESTAGIÁRIOS</v>
      </c>
      <c r="I554" t="s">
        <v>2205</v>
      </c>
      <c r="J554" t="s">
        <v>2206</v>
      </c>
      <c r="K554" t="s">
        <v>2342</v>
      </c>
      <c r="L554" t="s">
        <v>214</v>
      </c>
      <c r="M554" t="s">
        <v>176</v>
      </c>
      <c r="N554" t="s">
        <v>177</v>
      </c>
      <c r="O554" t="s">
        <v>178</v>
      </c>
      <c r="P554" t="s">
        <v>288</v>
      </c>
      <c r="Q554" t="s">
        <v>179</v>
      </c>
      <c r="R554" t="s">
        <v>176</v>
      </c>
      <c r="S554" t="s">
        <v>120</v>
      </c>
      <c r="T554" t="s">
        <v>174</v>
      </c>
      <c r="U554" t="s">
        <v>119</v>
      </c>
      <c r="V554" t="s">
        <v>770</v>
      </c>
      <c r="W554" t="s">
        <v>662</v>
      </c>
      <c r="X554" s="51" t="str">
        <f t="shared" si="16"/>
        <v>3</v>
      </c>
      <c r="Y554" s="51" t="str">
        <f>IF(T554="","",IF(AND(T554&lt;&gt;'Tabelas auxiliares'!$B$236,T554&lt;&gt;'Tabelas auxiliares'!$B$237,T554&lt;&gt;'Tabelas auxiliares'!$C$236,T554&lt;&gt;'Tabelas auxiliares'!$C$237,T554&lt;&gt;'Tabelas auxiliares'!$D$236),"FOLHA DE PESSOAL",IF(X554='Tabelas auxiliares'!$A$237,"CUSTEIO",IF(X554='Tabelas auxiliares'!$A$236,"INVESTIMENTO","ERRO - VERIFICAR"))))</f>
        <v>CUSTEIO</v>
      </c>
      <c r="Z554" s="64">
        <f t="shared" si="17"/>
        <v>34797.96</v>
      </c>
      <c r="AA554" s="44">
        <v>4593.1400000000003</v>
      </c>
      <c r="AC554" s="44">
        <v>30204.82</v>
      </c>
    </row>
    <row r="555" spans="1:29" x14ac:dyDescent="0.25">
      <c r="A555" t="s">
        <v>1111</v>
      </c>
      <c r="B555" t="s">
        <v>485</v>
      </c>
      <c r="C555" t="s">
        <v>1112</v>
      </c>
      <c r="D555" t="s">
        <v>92</v>
      </c>
      <c r="E555" t="s">
        <v>117</v>
      </c>
      <c r="F555" s="51" t="str">
        <f>IFERROR(VLOOKUP(D555,'Tabelas auxiliares'!$A$3:$B$61,2,FALSE),"")</f>
        <v>SUGEPE - CONTRATAÇÃO DE ESTAGIÁRIOS * D.U.C</v>
      </c>
      <c r="G555" s="51" t="str">
        <f>IFERROR(VLOOKUP($B555,'Tabelas auxiliares'!$A$65:$C$102,2,FALSE),"")</f>
        <v>Folha de pagamento - Estagiários</v>
      </c>
      <c r="H555" s="51" t="str">
        <f>IFERROR(VLOOKUP($B555,'Tabelas auxiliares'!$A$65:$C$102,3,FALSE),"")</f>
        <v>FOLHA DE PAGAMENTO - ESTAGIÁRIOS</v>
      </c>
      <c r="I555" t="s">
        <v>1337</v>
      </c>
      <c r="J555" t="s">
        <v>2225</v>
      </c>
      <c r="K555" t="s">
        <v>2343</v>
      </c>
      <c r="L555" t="s">
        <v>223</v>
      </c>
      <c r="M555" t="s">
        <v>176</v>
      </c>
      <c r="N555" t="s">
        <v>177</v>
      </c>
      <c r="O555" t="s">
        <v>178</v>
      </c>
      <c r="P555" t="s">
        <v>288</v>
      </c>
      <c r="Q555" t="s">
        <v>179</v>
      </c>
      <c r="R555" t="s">
        <v>176</v>
      </c>
      <c r="S555" t="s">
        <v>120</v>
      </c>
      <c r="T555" t="s">
        <v>174</v>
      </c>
      <c r="U555" t="s">
        <v>119</v>
      </c>
      <c r="V555" t="s">
        <v>770</v>
      </c>
      <c r="W555" t="s">
        <v>662</v>
      </c>
      <c r="X555" s="51" t="str">
        <f t="shared" si="16"/>
        <v>3</v>
      </c>
      <c r="Y555" s="51" t="str">
        <f>IF(T555="","",IF(AND(T555&lt;&gt;'Tabelas auxiliares'!$B$236,T555&lt;&gt;'Tabelas auxiliares'!$B$237,T555&lt;&gt;'Tabelas auxiliares'!$C$236,T555&lt;&gt;'Tabelas auxiliares'!$C$237,T555&lt;&gt;'Tabelas auxiliares'!$D$236),"FOLHA DE PESSOAL",IF(X555='Tabelas auxiliares'!$A$237,"CUSTEIO",IF(X555='Tabelas auxiliares'!$A$236,"INVESTIMENTO","ERRO - VERIFICAR"))))</f>
        <v>CUSTEIO</v>
      </c>
      <c r="Z555" s="64">
        <f t="shared" si="17"/>
        <v>33539.49</v>
      </c>
      <c r="AA555" s="44">
        <v>2016.67</v>
      </c>
      <c r="AC555" s="44">
        <v>31522.82</v>
      </c>
    </row>
    <row r="556" spans="1:29" x14ac:dyDescent="0.25">
      <c r="A556" t="s">
        <v>1111</v>
      </c>
      <c r="B556" t="s">
        <v>485</v>
      </c>
      <c r="C556" t="s">
        <v>1112</v>
      </c>
      <c r="D556" t="s">
        <v>92</v>
      </c>
      <c r="E556" t="s">
        <v>117</v>
      </c>
      <c r="F556" s="51" t="str">
        <f>IFERROR(VLOOKUP(D556,'Tabelas auxiliares'!$A$3:$B$61,2,FALSE),"")</f>
        <v>SUGEPE - CONTRATAÇÃO DE ESTAGIÁRIOS * D.U.C</v>
      </c>
      <c r="G556" s="51" t="str">
        <f>IFERROR(VLOOKUP($B556,'Tabelas auxiliares'!$A$65:$C$102,2,FALSE),"")</f>
        <v>Folha de pagamento - Estagiários</v>
      </c>
      <c r="H556" s="51" t="str">
        <f>IFERROR(VLOOKUP($B556,'Tabelas auxiliares'!$A$65:$C$102,3,FALSE),"")</f>
        <v>FOLHA DE PAGAMENTO - ESTAGIÁRIOS</v>
      </c>
      <c r="I556" t="s">
        <v>2239</v>
      </c>
      <c r="J556" t="s">
        <v>2240</v>
      </c>
      <c r="K556" t="s">
        <v>2344</v>
      </c>
      <c r="L556" t="s">
        <v>935</v>
      </c>
      <c r="M556" t="s">
        <v>176</v>
      </c>
      <c r="N556" t="s">
        <v>177</v>
      </c>
      <c r="O556" t="s">
        <v>178</v>
      </c>
      <c r="P556" t="s">
        <v>288</v>
      </c>
      <c r="Q556" t="s">
        <v>179</v>
      </c>
      <c r="R556" t="s">
        <v>176</v>
      </c>
      <c r="S556" t="s">
        <v>120</v>
      </c>
      <c r="T556" t="s">
        <v>174</v>
      </c>
      <c r="U556" t="s">
        <v>119</v>
      </c>
      <c r="V556" t="s">
        <v>770</v>
      </c>
      <c r="W556" t="s">
        <v>662</v>
      </c>
      <c r="X556" s="51" t="str">
        <f t="shared" si="16"/>
        <v>3</v>
      </c>
      <c r="Y556" s="51" t="str">
        <f>IF(T556="","",IF(AND(T556&lt;&gt;'Tabelas auxiliares'!$B$236,T556&lt;&gt;'Tabelas auxiliares'!$B$237,T556&lt;&gt;'Tabelas auxiliares'!$C$236,T556&lt;&gt;'Tabelas auxiliares'!$C$237,T556&lt;&gt;'Tabelas auxiliares'!$D$236),"FOLHA DE PESSOAL",IF(X556='Tabelas auxiliares'!$A$237,"CUSTEIO",IF(X556='Tabelas auxiliares'!$A$236,"INVESTIMENTO","ERRO - VERIFICAR"))))</f>
        <v>CUSTEIO</v>
      </c>
      <c r="Z556" s="64">
        <f t="shared" si="17"/>
        <v>36165.54</v>
      </c>
      <c r="AA556" s="44">
        <v>2220</v>
      </c>
      <c r="AC556" s="44">
        <v>33945.54</v>
      </c>
    </row>
    <row r="557" spans="1:29" x14ac:dyDescent="0.25">
      <c r="A557" t="s">
        <v>1111</v>
      </c>
      <c r="B557" t="s">
        <v>485</v>
      </c>
      <c r="C557" t="s">
        <v>1112</v>
      </c>
      <c r="D557" t="s">
        <v>92</v>
      </c>
      <c r="E557" t="s">
        <v>117</v>
      </c>
      <c r="F557" s="51" t="str">
        <f>IFERROR(VLOOKUP(D557,'Tabelas auxiliares'!$A$3:$B$61,2,FALSE),"")</f>
        <v>SUGEPE - CONTRATAÇÃO DE ESTAGIÁRIOS * D.U.C</v>
      </c>
      <c r="G557" s="51" t="str">
        <f>IFERROR(VLOOKUP($B557,'Tabelas auxiliares'!$A$65:$C$102,2,FALSE),"")</f>
        <v>Folha de pagamento - Estagiários</v>
      </c>
      <c r="H557" s="51" t="str">
        <f>IFERROR(VLOOKUP($B557,'Tabelas auxiliares'!$A$65:$C$102,3,FALSE),"")</f>
        <v>FOLHA DE PAGAMENTO - ESTAGIÁRIOS</v>
      </c>
      <c r="I557" t="s">
        <v>1602</v>
      </c>
      <c r="J557" t="s">
        <v>2253</v>
      </c>
      <c r="K557" t="s">
        <v>2345</v>
      </c>
      <c r="L557" t="s">
        <v>936</v>
      </c>
      <c r="M557" t="s">
        <v>176</v>
      </c>
      <c r="N557" t="s">
        <v>177</v>
      </c>
      <c r="O557" t="s">
        <v>178</v>
      </c>
      <c r="P557" t="s">
        <v>288</v>
      </c>
      <c r="Q557" t="s">
        <v>179</v>
      </c>
      <c r="R557" t="s">
        <v>176</v>
      </c>
      <c r="S557" t="s">
        <v>120</v>
      </c>
      <c r="T557" t="s">
        <v>174</v>
      </c>
      <c r="U557" t="s">
        <v>119</v>
      </c>
      <c r="V557" t="s">
        <v>770</v>
      </c>
      <c r="W557" t="s">
        <v>662</v>
      </c>
      <c r="X557" s="51" t="str">
        <f t="shared" si="16"/>
        <v>3</v>
      </c>
      <c r="Y557" s="51" t="str">
        <f>IF(T557="","",IF(AND(T557&lt;&gt;'Tabelas auxiliares'!$B$236,T557&lt;&gt;'Tabelas auxiliares'!$B$237,T557&lt;&gt;'Tabelas auxiliares'!$C$236,T557&lt;&gt;'Tabelas auxiliares'!$C$237,T557&lt;&gt;'Tabelas auxiliares'!$D$236),"FOLHA DE PESSOAL",IF(X557='Tabelas auxiliares'!$A$237,"CUSTEIO",IF(X557='Tabelas auxiliares'!$A$236,"INVESTIMENTO","ERRO - VERIFICAR"))))</f>
        <v>CUSTEIO</v>
      </c>
      <c r="Z557" s="64">
        <f t="shared" si="17"/>
        <v>42480.2</v>
      </c>
      <c r="AA557" s="44">
        <v>2247.52</v>
      </c>
      <c r="AC557" s="44">
        <v>40232.68</v>
      </c>
    </row>
    <row r="558" spans="1:29" x14ac:dyDescent="0.25">
      <c r="A558" t="s">
        <v>1111</v>
      </c>
      <c r="B558" t="s">
        <v>485</v>
      </c>
      <c r="C558" t="s">
        <v>1112</v>
      </c>
      <c r="D558" t="s">
        <v>92</v>
      </c>
      <c r="E558" t="s">
        <v>117</v>
      </c>
      <c r="F558" s="51" t="str">
        <f>IFERROR(VLOOKUP(D558,'Tabelas auxiliares'!$A$3:$B$61,2,FALSE),"")</f>
        <v>SUGEPE - CONTRATAÇÃO DE ESTAGIÁRIOS * D.U.C</v>
      </c>
      <c r="G558" s="51" t="str">
        <f>IFERROR(VLOOKUP($B558,'Tabelas auxiliares'!$A$65:$C$102,2,FALSE),"")</f>
        <v>Folha de pagamento - Estagiários</v>
      </c>
      <c r="H558" s="51" t="str">
        <f>IFERROR(VLOOKUP($B558,'Tabelas auxiliares'!$A$65:$C$102,3,FALSE),"")</f>
        <v>FOLHA DE PAGAMENTO - ESTAGIÁRIOS</v>
      </c>
      <c r="I558" t="s">
        <v>2266</v>
      </c>
      <c r="J558" t="s">
        <v>2267</v>
      </c>
      <c r="K558" t="s">
        <v>2346</v>
      </c>
      <c r="L558" t="s">
        <v>1031</v>
      </c>
      <c r="M558" t="s">
        <v>176</v>
      </c>
      <c r="N558" t="s">
        <v>177</v>
      </c>
      <c r="O558" t="s">
        <v>178</v>
      </c>
      <c r="P558" t="s">
        <v>288</v>
      </c>
      <c r="Q558" t="s">
        <v>179</v>
      </c>
      <c r="R558" t="s">
        <v>176</v>
      </c>
      <c r="S558" t="s">
        <v>120</v>
      </c>
      <c r="T558" t="s">
        <v>174</v>
      </c>
      <c r="U558" t="s">
        <v>119</v>
      </c>
      <c r="V558" t="s">
        <v>770</v>
      </c>
      <c r="W558" t="s">
        <v>662</v>
      </c>
      <c r="X558" s="51" t="str">
        <f t="shared" si="16"/>
        <v>3</v>
      </c>
      <c r="Y558" s="51" t="str">
        <f>IF(T558="","",IF(AND(T558&lt;&gt;'Tabelas auxiliares'!$B$236,T558&lt;&gt;'Tabelas auxiliares'!$B$237,T558&lt;&gt;'Tabelas auxiliares'!$C$236,T558&lt;&gt;'Tabelas auxiliares'!$C$237,T558&lt;&gt;'Tabelas auxiliares'!$D$236),"FOLHA DE PESSOAL",IF(X558='Tabelas auxiliares'!$A$237,"CUSTEIO",IF(X558='Tabelas auxiliares'!$A$236,"INVESTIMENTO","ERRO - VERIFICAR"))))</f>
        <v>CUSTEIO</v>
      </c>
      <c r="Z558" s="64">
        <f t="shared" si="17"/>
        <v>41564.080000000002</v>
      </c>
      <c r="AA558" s="44">
        <v>1750</v>
      </c>
      <c r="AC558" s="44">
        <v>39814.080000000002</v>
      </c>
    </row>
    <row r="559" spans="1:29" x14ac:dyDescent="0.25">
      <c r="A559" t="s">
        <v>1111</v>
      </c>
      <c r="B559" t="s">
        <v>485</v>
      </c>
      <c r="C559" t="s">
        <v>1112</v>
      </c>
      <c r="D559" t="s">
        <v>92</v>
      </c>
      <c r="E559" t="s">
        <v>117</v>
      </c>
      <c r="F559" s="51" t="str">
        <f>IFERROR(VLOOKUP(D559,'Tabelas auxiliares'!$A$3:$B$61,2,FALSE),"")</f>
        <v>SUGEPE - CONTRATAÇÃO DE ESTAGIÁRIOS * D.U.C</v>
      </c>
      <c r="G559" s="51" t="str">
        <f>IFERROR(VLOOKUP($B559,'Tabelas auxiliares'!$A$65:$C$102,2,FALSE),"")</f>
        <v>Folha de pagamento - Estagiários</v>
      </c>
      <c r="H559" s="51" t="str">
        <f>IFERROR(VLOOKUP($B559,'Tabelas auxiliares'!$A$65:$C$102,3,FALSE),"")</f>
        <v>FOLHA DE PAGAMENTO - ESTAGIÁRIOS</v>
      </c>
      <c r="I559" t="s">
        <v>1370</v>
      </c>
      <c r="J559" t="s">
        <v>2279</v>
      </c>
      <c r="K559" t="s">
        <v>2347</v>
      </c>
      <c r="L559" t="s">
        <v>2281</v>
      </c>
      <c r="M559" t="s">
        <v>176</v>
      </c>
      <c r="N559" t="s">
        <v>177</v>
      </c>
      <c r="O559" t="s">
        <v>178</v>
      </c>
      <c r="P559" t="s">
        <v>288</v>
      </c>
      <c r="Q559" t="s">
        <v>179</v>
      </c>
      <c r="R559" t="s">
        <v>176</v>
      </c>
      <c r="S559" t="s">
        <v>120</v>
      </c>
      <c r="T559" t="s">
        <v>174</v>
      </c>
      <c r="U559" t="s">
        <v>119</v>
      </c>
      <c r="V559" t="s">
        <v>770</v>
      </c>
      <c r="W559" t="s">
        <v>662</v>
      </c>
      <c r="X559" s="51" t="str">
        <f t="shared" si="16"/>
        <v>3</v>
      </c>
      <c r="Y559" s="51" t="str">
        <f>IF(T559="","",IF(AND(T559&lt;&gt;'Tabelas auxiliares'!$B$236,T559&lt;&gt;'Tabelas auxiliares'!$B$237,T559&lt;&gt;'Tabelas auxiliares'!$C$236,T559&lt;&gt;'Tabelas auxiliares'!$C$237,T559&lt;&gt;'Tabelas auxiliares'!$D$236),"FOLHA DE PESSOAL",IF(X559='Tabelas auxiliares'!$A$237,"CUSTEIO",IF(X559='Tabelas auxiliares'!$A$236,"INVESTIMENTO","ERRO - VERIFICAR"))))</f>
        <v>CUSTEIO</v>
      </c>
      <c r="Z559" s="64">
        <f t="shared" si="17"/>
        <v>41590.19</v>
      </c>
      <c r="AA559" s="44">
        <v>3830</v>
      </c>
      <c r="AC559" s="44">
        <v>37760.19</v>
      </c>
    </row>
    <row r="560" spans="1:29" x14ac:dyDescent="0.25">
      <c r="A560" t="s">
        <v>1111</v>
      </c>
      <c r="B560" t="s">
        <v>485</v>
      </c>
      <c r="C560" t="s">
        <v>1112</v>
      </c>
      <c r="D560" t="s">
        <v>92</v>
      </c>
      <c r="E560" t="s">
        <v>117</v>
      </c>
      <c r="F560" s="51" t="str">
        <f>IFERROR(VLOOKUP(D560,'Tabelas auxiliares'!$A$3:$B$61,2,FALSE),"")</f>
        <v>SUGEPE - CONTRATAÇÃO DE ESTAGIÁRIOS * D.U.C</v>
      </c>
      <c r="G560" s="51" t="str">
        <f>IFERROR(VLOOKUP($B560,'Tabelas auxiliares'!$A$65:$C$102,2,FALSE),"")</f>
        <v>Folha de pagamento - Estagiários</v>
      </c>
      <c r="H560" s="51" t="str">
        <f>IFERROR(VLOOKUP($B560,'Tabelas auxiliares'!$A$65:$C$102,3,FALSE),"")</f>
        <v>FOLHA DE PAGAMENTO - ESTAGIÁRIOS</v>
      </c>
      <c r="I560" t="s">
        <v>1311</v>
      </c>
      <c r="J560" t="s">
        <v>2295</v>
      </c>
      <c r="K560" t="s">
        <v>2348</v>
      </c>
      <c r="L560" t="s">
        <v>2349</v>
      </c>
      <c r="M560" t="s">
        <v>176</v>
      </c>
      <c r="N560" t="s">
        <v>177</v>
      </c>
      <c r="O560" t="s">
        <v>178</v>
      </c>
      <c r="P560" t="s">
        <v>288</v>
      </c>
      <c r="Q560" t="s">
        <v>179</v>
      </c>
      <c r="R560" t="s">
        <v>176</v>
      </c>
      <c r="S560" t="s">
        <v>120</v>
      </c>
      <c r="T560" t="s">
        <v>174</v>
      </c>
      <c r="U560" t="s">
        <v>119</v>
      </c>
      <c r="V560" t="s">
        <v>770</v>
      </c>
      <c r="W560" t="s">
        <v>662</v>
      </c>
      <c r="X560" s="51" t="str">
        <f t="shared" si="16"/>
        <v>3</v>
      </c>
      <c r="Y560" s="51" t="str">
        <f>IF(T560="","",IF(AND(T560&lt;&gt;'Tabelas auxiliares'!$B$236,T560&lt;&gt;'Tabelas auxiliares'!$B$237,T560&lt;&gt;'Tabelas auxiliares'!$C$236,T560&lt;&gt;'Tabelas auxiliares'!$C$237,T560&lt;&gt;'Tabelas auxiliares'!$D$236),"FOLHA DE PESSOAL",IF(X560='Tabelas auxiliares'!$A$237,"CUSTEIO",IF(X560='Tabelas auxiliares'!$A$236,"INVESTIMENTO","ERRO - VERIFICAR"))))</f>
        <v>CUSTEIO</v>
      </c>
      <c r="Z560" s="64">
        <f t="shared" si="17"/>
        <v>40699.64</v>
      </c>
      <c r="AA560" s="44">
        <v>1820</v>
      </c>
      <c r="AC560" s="44">
        <v>38879.64</v>
      </c>
    </row>
    <row r="561" spans="1:29" x14ac:dyDescent="0.25">
      <c r="A561" t="s">
        <v>1111</v>
      </c>
      <c r="B561" t="s">
        <v>485</v>
      </c>
      <c r="C561" t="s">
        <v>1112</v>
      </c>
      <c r="D561" t="s">
        <v>92</v>
      </c>
      <c r="E561" t="s">
        <v>117</v>
      </c>
      <c r="F561" s="51" t="str">
        <f>IFERROR(VLOOKUP(D561,'Tabelas auxiliares'!$A$3:$B$61,2,FALSE),"")</f>
        <v>SUGEPE - CONTRATAÇÃO DE ESTAGIÁRIOS * D.U.C</v>
      </c>
      <c r="G561" s="51" t="str">
        <f>IFERROR(VLOOKUP($B561,'Tabelas auxiliares'!$A$65:$C$102,2,FALSE),"")</f>
        <v>Folha de pagamento - Estagiários</v>
      </c>
      <c r="H561" s="51" t="str">
        <f>IFERROR(VLOOKUP($B561,'Tabelas auxiliares'!$A$65:$C$102,3,FALSE),"")</f>
        <v>FOLHA DE PAGAMENTO - ESTAGIÁRIOS</v>
      </c>
      <c r="I561" t="s">
        <v>1684</v>
      </c>
      <c r="J561" t="s">
        <v>2308</v>
      </c>
      <c r="K561" t="s">
        <v>2350</v>
      </c>
      <c r="L561" t="s">
        <v>2310</v>
      </c>
      <c r="M561" t="s">
        <v>176</v>
      </c>
      <c r="N561" t="s">
        <v>177</v>
      </c>
      <c r="O561" t="s">
        <v>178</v>
      </c>
      <c r="P561" t="s">
        <v>288</v>
      </c>
      <c r="Q561" t="s">
        <v>179</v>
      </c>
      <c r="R561" t="s">
        <v>176</v>
      </c>
      <c r="S561" t="s">
        <v>120</v>
      </c>
      <c r="T561" t="s">
        <v>174</v>
      </c>
      <c r="U561" t="s">
        <v>119</v>
      </c>
      <c r="V561" t="s">
        <v>770</v>
      </c>
      <c r="W561" t="s">
        <v>662</v>
      </c>
      <c r="X561" s="51" t="str">
        <f t="shared" si="16"/>
        <v>3</v>
      </c>
      <c r="Y561" s="51" t="str">
        <f>IF(T561="","",IF(AND(T561&lt;&gt;'Tabelas auxiliares'!$B$236,T561&lt;&gt;'Tabelas auxiliares'!$B$237,T561&lt;&gt;'Tabelas auxiliares'!$C$236,T561&lt;&gt;'Tabelas auxiliares'!$C$237,T561&lt;&gt;'Tabelas auxiliares'!$D$236),"FOLHA DE PESSOAL",IF(X561='Tabelas auxiliares'!$A$237,"CUSTEIO",IF(X561='Tabelas auxiliares'!$A$236,"INVESTIMENTO","ERRO - VERIFICAR"))))</f>
        <v>CUSTEIO</v>
      </c>
      <c r="Z561" s="64">
        <f t="shared" si="17"/>
        <v>39494.5</v>
      </c>
      <c r="AA561" s="44">
        <v>2642.57</v>
      </c>
      <c r="AC561" s="44">
        <v>36851.93</v>
      </c>
    </row>
    <row r="562" spans="1:29" x14ac:dyDescent="0.25">
      <c r="A562" t="s">
        <v>1111</v>
      </c>
      <c r="B562" t="s">
        <v>485</v>
      </c>
      <c r="C562" t="s">
        <v>1112</v>
      </c>
      <c r="D562" t="s">
        <v>92</v>
      </c>
      <c r="E562" t="s">
        <v>117</v>
      </c>
      <c r="F562" s="51" t="str">
        <f>IFERROR(VLOOKUP(D562,'Tabelas auxiliares'!$A$3:$B$61,2,FALSE),"")</f>
        <v>SUGEPE - CONTRATAÇÃO DE ESTAGIÁRIOS * D.U.C</v>
      </c>
      <c r="G562" s="51" t="str">
        <f>IFERROR(VLOOKUP($B562,'Tabelas auxiliares'!$A$65:$C$102,2,FALSE),"")</f>
        <v>Folha de pagamento - Estagiários</v>
      </c>
      <c r="H562" s="51" t="str">
        <f>IFERROR(VLOOKUP($B562,'Tabelas auxiliares'!$A$65:$C$102,3,FALSE),"")</f>
        <v>FOLHA DE PAGAMENTO - ESTAGIÁRIOS</v>
      </c>
      <c r="I562" t="s">
        <v>1220</v>
      </c>
      <c r="J562" t="s">
        <v>2322</v>
      </c>
      <c r="K562" t="s">
        <v>2351</v>
      </c>
      <c r="L562" t="s">
        <v>2324</v>
      </c>
      <c r="M562" t="s">
        <v>176</v>
      </c>
      <c r="N562" t="s">
        <v>177</v>
      </c>
      <c r="O562" t="s">
        <v>178</v>
      </c>
      <c r="P562" t="s">
        <v>288</v>
      </c>
      <c r="Q562" t="s">
        <v>179</v>
      </c>
      <c r="R562" t="s">
        <v>176</v>
      </c>
      <c r="S562" t="s">
        <v>120</v>
      </c>
      <c r="T562" t="s">
        <v>174</v>
      </c>
      <c r="U562" t="s">
        <v>119</v>
      </c>
      <c r="V562" t="s">
        <v>770</v>
      </c>
      <c r="W562" t="s">
        <v>662</v>
      </c>
      <c r="X562" s="51" t="str">
        <f t="shared" si="16"/>
        <v>3</v>
      </c>
      <c r="Y562" s="51" t="str">
        <f>IF(T562="","",IF(AND(T562&lt;&gt;'Tabelas auxiliares'!$B$236,T562&lt;&gt;'Tabelas auxiliares'!$B$237,T562&lt;&gt;'Tabelas auxiliares'!$C$236,T562&lt;&gt;'Tabelas auxiliares'!$C$237,T562&lt;&gt;'Tabelas auxiliares'!$D$236),"FOLHA DE PESSOAL",IF(X562='Tabelas auxiliares'!$A$237,"CUSTEIO",IF(X562='Tabelas auxiliares'!$A$236,"INVESTIMENTO","ERRO - VERIFICAR"))))</f>
        <v>CUSTEIO</v>
      </c>
      <c r="Z562" s="64">
        <f t="shared" si="17"/>
        <v>33159.300000000003</v>
      </c>
      <c r="AA562" s="44">
        <v>2820</v>
      </c>
      <c r="AB562" s="44">
        <v>30339.3</v>
      </c>
    </row>
    <row r="563" spans="1:29" x14ac:dyDescent="0.25">
      <c r="A563" t="s">
        <v>1111</v>
      </c>
      <c r="B563" t="s">
        <v>485</v>
      </c>
      <c r="C563" t="s">
        <v>1112</v>
      </c>
      <c r="D563" t="s">
        <v>92</v>
      </c>
      <c r="E563" t="s">
        <v>117</v>
      </c>
      <c r="F563" s="51" t="str">
        <f>IFERROR(VLOOKUP(D563,'Tabelas auxiliares'!$A$3:$B$61,2,FALSE),"")</f>
        <v>SUGEPE - CONTRATAÇÃO DE ESTAGIÁRIOS * D.U.C</v>
      </c>
      <c r="G563" s="51" t="str">
        <f>IFERROR(VLOOKUP($B563,'Tabelas auxiliares'!$A$65:$C$102,2,FALSE),"")</f>
        <v>Folha de pagamento - Estagiários</v>
      </c>
      <c r="H563" s="51" t="str">
        <f>IFERROR(VLOOKUP($B563,'Tabelas auxiliares'!$A$65:$C$102,3,FALSE),"")</f>
        <v>FOLHA DE PAGAMENTO - ESTAGIÁRIOS</v>
      </c>
      <c r="I563" t="s">
        <v>1220</v>
      </c>
      <c r="J563" t="s">
        <v>2322</v>
      </c>
      <c r="K563" t="s">
        <v>2352</v>
      </c>
      <c r="L563" t="s">
        <v>2324</v>
      </c>
      <c r="M563" t="s">
        <v>176</v>
      </c>
      <c r="N563" t="s">
        <v>177</v>
      </c>
      <c r="O563" t="s">
        <v>178</v>
      </c>
      <c r="P563" t="s">
        <v>288</v>
      </c>
      <c r="Q563" t="s">
        <v>179</v>
      </c>
      <c r="R563" t="s">
        <v>176</v>
      </c>
      <c r="S563" t="s">
        <v>1150</v>
      </c>
      <c r="T563" t="s">
        <v>174</v>
      </c>
      <c r="U563" t="s">
        <v>119</v>
      </c>
      <c r="V563" t="s">
        <v>770</v>
      </c>
      <c r="W563" t="s">
        <v>662</v>
      </c>
      <c r="X563" s="51" t="str">
        <f t="shared" si="16"/>
        <v>3</v>
      </c>
      <c r="Y563" s="51" t="str">
        <f>IF(T563="","",IF(AND(T563&lt;&gt;'Tabelas auxiliares'!$B$236,T563&lt;&gt;'Tabelas auxiliares'!$B$237,T563&lt;&gt;'Tabelas auxiliares'!$C$236,T563&lt;&gt;'Tabelas auxiliares'!$C$237,T563&lt;&gt;'Tabelas auxiliares'!$D$236),"FOLHA DE PESSOAL",IF(X563='Tabelas auxiliares'!$A$237,"CUSTEIO",IF(X563='Tabelas auxiliares'!$A$236,"INVESTIMENTO","ERRO - VERIFICAR"))))</f>
        <v>CUSTEIO</v>
      </c>
      <c r="Z563" s="64">
        <f t="shared" si="17"/>
        <v>4638</v>
      </c>
      <c r="AB563" s="44">
        <v>4638</v>
      </c>
    </row>
    <row r="564" spans="1:29" x14ac:dyDescent="0.25">
      <c r="A564" t="s">
        <v>1111</v>
      </c>
      <c r="B564" t="s">
        <v>539</v>
      </c>
      <c r="C564" t="s">
        <v>1112</v>
      </c>
      <c r="D564" t="s">
        <v>90</v>
      </c>
      <c r="E564" t="s">
        <v>117</v>
      </c>
      <c r="F564" s="51" t="str">
        <f>IFERROR(VLOOKUP(D564,'Tabelas auxiliares'!$A$3:$B$61,2,FALSE),"")</f>
        <v>SUGEPE-FOLHA - PASEP + AUX. MORADIA</v>
      </c>
      <c r="G564" s="51" t="str">
        <f>IFERROR(VLOOKUP($B564,'Tabelas auxiliares'!$A$65:$C$102,2,FALSE),"")</f>
        <v>Folha de Pagamento - Benefícios</v>
      </c>
      <c r="H564" s="51" t="str">
        <f>IFERROR(VLOOKUP($B564,'Tabelas auxiliares'!$A$65:$C$102,3,FALSE),"")</f>
        <v xml:space="preserve">AUXILIO FUNERAL / CONTRATACAO POR TEMPO DETERMINADO / BENEF.ASSIST. DO SERVIDOR E DO MILITAR / AUXILIO-ALIMENTACAO / AUXILIO-TRANSPORTE / INDENIZACOES E RESTITUICOES / DESPESAS DE EXERCICIOS ANTERIORES </v>
      </c>
      <c r="I564" t="s">
        <v>2205</v>
      </c>
      <c r="J564" t="s">
        <v>2206</v>
      </c>
      <c r="K564" t="s">
        <v>2353</v>
      </c>
      <c r="L564" t="s">
        <v>214</v>
      </c>
      <c r="M564" t="s">
        <v>176</v>
      </c>
      <c r="N564" t="s">
        <v>136</v>
      </c>
      <c r="O564" t="s">
        <v>224</v>
      </c>
      <c r="P564" t="s">
        <v>225</v>
      </c>
      <c r="Q564" t="s">
        <v>179</v>
      </c>
      <c r="R564" t="s">
        <v>176</v>
      </c>
      <c r="S564" t="s">
        <v>120</v>
      </c>
      <c r="T564" t="s">
        <v>173</v>
      </c>
      <c r="U564" t="s">
        <v>146</v>
      </c>
      <c r="V564" t="s">
        <v>771</v>
      </c>
      <c r="W564" t="s">
        <v>663</v>
      </c>
      <c r="X564" s="51" t="str">
        <f t="shared" si="16"/>
        <v>3</v>
      </c>
      <c r="Y564" s="51" t="str">
        <f>IF(T564="","",IF(AND(T564&lt;&gt;'Tabelas auxiliares'!$B$236,T564&lt;&gt;'Tabelas auxiliares'!$B$237,T564&lt;&gt;'Tabelas auxiliares'!$C$236,T564&lt;&gt;'Tabelas auxiliares'!$C$237,T564&lt;&gt;'Tabelas auxiliares'!$D$236),"FOLHA DE PESSOAL",IF(X564='Tabelas auxiliares'!$A$237,"CUSTEIO",IF(X564='Tabelas auxiliares'!$A$236,"INVESTIMENTO","ERRO - VERIFICAR"))))</f>
        <v>FOLHA DE PESSOAL</v>
      </c>
      <c r="Z564" s="64">
        <f t="shared" si="17"/>
        <v>31768.530000000002</v>
      </c>
      <c r="AA564" s="44">
        <v>1841.7</v>
      </c>
      <c r="AC564" s="44">
        <v>29926.83</v>
      </c>
    </row>
    <row r="565" spans="1:29" x14ac:dyDescent="0.25">
      <c r="A565" t="s">
        <v>1111</v>
      </c>
      <c r="B565" t="s">
        <v>539</v>
      </c>
      <c r="C565" t="s">
        <v>1112</v>
      </c>
      <c r="D565" t="s">
        <v>90</v>
      </c>
      <c r="E565" t="s">
        <v>117</v>
      </c>
      <c r="F565" s="51" t="str">
        <f>IFERROR(VLOOKUP(D565,'Tabelas auxiliares'!$A$3:$B$61,2,FALSE),"")</f>
        <v>SUGEPE-FOLHA - PASEP + AUX. MORADIA</v>
      </c>
      <c r="G565" s="51" t="str">
        <f>IFERROR(VLOOKUP($B565,'Tabelas auxiliares'!$A$65:$C$102,2,FALSE),"")</f>
        <v>Folha de Pagamento - Benefícios</v>
      </c>
      <c r="H565" s="51" t="str">
        <f>IFERROR(VLOOKUP($B565,'Tabelas auxiliares'!$A$65:$C$102,3,FALSE),"")</f>
        <v xml:space="preserve">AUXILIO FUNERAL / CONTRATACAO POR TEMPO DETERMINADO / BENEF.ASSIST. DO SERVIDOR E DO MILITAR / AUXILIO-ALIMENTACAO / AUXILIO-TRANSPORTE / INDENIZACOES E RESTITUICOES / DESPESAS DE EXERCICIOS ANTERIORES </v>
      </c>
      <c r="I565" t="s">
        <v>2205</v>
      </c>
      <c r="J565" t="s">
        <v>2206</v>
      </c>
      <c r="K565" t="s">
        <v>2354</v>
      </c>
      <c r="L565" t="s">
        <v>214</v>
      </c>
      <c r="M565" t="s">
        <v>176</v>
      </c>
      <c r="N565" t="s">
        <v>136</v>
      </c>
      <c r="O565" t="s">
        <v>183</v>
      </c>
      <c r="P565" t="s">
        <v>226</v>
      </c>
      <c r="Q565" t="s">
        <v>179</v>
      </c>
      <c r="R565" t="s">
        <v>176</v>
      </c>
      <c r="S565" t="s">
        <v>120</v>
      </c>
      <c r="T565" t="s">
        <v>173</v>
      </c>
      <c r="U565" t="s">
        <v>148</v>
      </c>
      <c r="V565" t="s">
        <v>772</v>
      </c>
      <c r="W565" t="s">
        <v>664</v>
      </c>
      <c r="X565" s="51" t="str">
        <f t="shared" si="16"/>
        <v>3</v>
      </c>
      <c r="Y565" s="51" t="str">
        <f>IF(T565="","",IF(AND(T565&lt;&gt;'Tabelas auxiliares'!$B$236,T565&lt;&gt;'Tabelas auxiliares'!$B$237,T565&lt;&gt;'Tabelas auxiliares'!$C$236,T565&lt;&gt;'Tabelas auxiliares'!$C$237,T565&lt;&gt;'Tabelas auxiliares'!$D$236),"FOLHA DE PESSOAL",IF(X565='Tabelas auxiliares'!$A$237,"CUSTEIO",IF(X565='Tabelas auxiliares'!$A$236,"INVESTIMENTO","ERRO - VERIFICAR"))))</f>
        <v>FOLHA DE PESSOAL</v>
      </c>
      <c r="Z565" s="64">
        <f t="shared" si="17"/>
        <v>2568</v>
      </c>
      <c r="AA565" s="44">
        <v>256.8</v>
      </c>
      <c r="AC565" s="44">
        <v>2311.1999999999998</v>
      </c>
    </row>
    <row r="566" spans="1:29" x14ac:dyDescent="0.25">
      <c r="A566" t="s">
        <v>1111</v>
      </c>
      <c r="B566" t="s">
        <v>539</v>
      </c>
      <c r="C566" t="s">
        <v>1112</v>
      </c>
      <c r="D566" t="s">
        <v>90</v>
      </c>
      <c r="E566" t="s">
        <v>117</v>
      </c>
      <c r="F566" s="51" t="str">
        <f>IFERROR(VLOOKUP(D566,'Tabelas auxiliares'!$A$3:$B$61,2,FALSE),"")</f>
        <v>SUGEPE-FOLHA - PASEP + AUX. MORADIA</v>
      </c>
      <c r="G566" s="51" t="str">
        <f>IFERROR(VLOOKUP($B566,'Tabelas auxiliares'!$A$65:$C$102,2,FALSE),"")</f>
        <v>Folha de Pagamento - Benefícios</v>
      </c>
      <c r="H566" s="51" t="str">
        <f>IFERROR(VLOOKUP($B566,'Tabelas auxiliares'!$A$65:$C$102,3,FALSE),"")</f>
        <v xml:space="preserve">AUXILIO FUNERAL / CONTRATACAO POR TEMPO DETERMINADO / BENEF.ASSIST. DO SERVIDOR E DO MILITAR / AUXILIO-ALIMENTACAO / AUXILIO-TRANSPORTE / INDENIZACOES E RESTITUICOES / DESPESAS DE EXERCICIOS ANTERIORES </v>
      </c>
      <c r="I566" t="s">
        <v>2205</v>
      </c>
      <c r="J566" t="s">
        <v>2206</v>
      </c>
      <c r="K566" t="s">
        <v>2355</v>
      </c>
      <c r="L566" t="s">
        <v>214</v>
      </c>
      <c r="M566" t="s">
        <v>176</v>
      </c>
      <c r="N566" t="s">
        <v>136</v>
      </c>
      <c r="O566" t="s">
        <v>227</v>
      </c>
      <c r="P566" t="s">
        <v>228</v>
      </c>
      <c r="Q566" t="s">
        <v>179</v>
      </c>
      <c r="R566" t="s">
        <v>176</v>
      </c>
      <c r="S566" t="s">
        <v>120</v>
      </c>
      <c r="T566" t="s">
        <v>173</v>
      </c>
      <c r="U566" t="s">
        <v>145</v>
      </c>
      <c r="V566" t="s">
        <v>773</v>
      </c>
      <c r="W566" t="s">
        <v>665</v>
      </c>
      <c r="X566" s="51" t="str">
        <f t="shared" si="16"/>
        <v>3</v>
      </c>
      <c r="Y566" s="51" t="str">
        <f>IF(T566="","",IF(AND(T566&lt;&gt;'Tabelas auxiliares'!$B$236,T566&lt;&gt;'Tabelas auxiliares'!$B$237,T566&lt;&gt;'Tabelas auxiliares'!$C$236,T566&lt;&gt;'Tabelas auxiliares'!$C$237,T566&lt;&gt;'Tabelas auxiliares'!$D$236),"FOLHA DE PESSOAL",IF(X566='Tabelas auxiliares'!$A$237,"CUSTEIO",IF(X566='Tabelas auxiliares'!$A$236,"INVESTIMENTO","ERRO - VERIFICAR"))))</f>
        <v>FOLHA DE PESSOAL</v>
      </c>
      <c r="Z566" s="64">
        <f t="shared" si="17"/>
        <v>1050.42</v>
      </c>
      <c r="AA566" s="44">
        <v>65.87</v>
      </c>
      <c r="AC566" s="44">
        <v>984.55</v>
      </c>
    </row>
    <row r="567" spans="1:29" x14ac:dyDescent="0.25">
      <c r="A567" t="s">
        <v>1111</v>
      </c>
      <c r="B567" t="s">
        <v>539</v>
      </c>
      <c r="C567" t="s">
        <v>1112</v>
      </c>
      <c r="D567" t="s">
        <v>90</v>
      </c>
      <c r="E567" t="s">
        <v>117</v>
      </c>
      <c r="F567" s="51" t="str">
        <f>IFERROR(VLOOKUP(D567,'Tabelas auxiliares'!$A$3:$B$61,2,FALSE),"")</f>
        <v>SUGEPE-FOLHA - PASEP + AUX. MORADIA</v>
      </c>
      <c r="G567" s="51" t="str">
        <f>IFERROR(VLOOKUP($B567,'Tabelas auxiliares'!$A$65:$C$102,2,FALSE),"")</f>
        <v>Folha de Pagamento - Benefícios</v>
      </c>
      <c r="H567" s="51" t="str">
        <f>IFERROR(VLOOKUP($B567,'Tabelas auxiliares'!$A$65:$C$102,3,FALSE),"")</f>
        <v xml:space="preserve">AUXILIO FUNERAL / CONTRATACAO POR TEMPO DETERMINADO / BENEF.ASSIST. DO SERVIDOR E DO MILITAR / AUXILIO-ALIMENTACAO / AUXILIO-TRANSPORTE / INDENIZACOES E RESTITUICOES / DESPESAS DE EXERCICIOS ANTERIORES </v>
      </c>
      <c r="I567" t="s">
        <v>2205</v>
      </c>
      <c r="J567" t="s">
        <v>2206</v>
      </c>
      <c r="K567" t="s">
        <v>2356</v>
      </c>
      <c r="L567" t="s">
        <v>214</v>
      </c>
      <c r="M567" t="s">
        <v>176</v>
      </c>
      <c r="N567" t="s">
        <v>136</v>
      </c>
      <c r="O567" t="s">
        <v>229</v>
      </c>
      <c r="P567" t="s">
        <v>230</v>
      </c>
      <c r="Q567" t="s">
        <v>179</v>
      </c>
      <c r="R567" t="s">
        <v>176</v>
      </c>
      <c r="S567" t="s">
        <v>120</v>
      </c>
      <c r="T567" t="s">
        <v>173</v>
      </c>
      <c r="U567" t="s">
        <v>150</v>
      </c>
      <c r="V567" t="s">
        <v>774</v>
      </c>
      <c r="W567" t="s">
        <v>939</v>
      </c>
      <c r="X567" s="51" t="str">
        <f t="shared" si="16"/>
        <v>3</v>
      </c>
      <c r="Y567" s="51" t="str">
        <f>IF(T567="","",IF(AND(T567&lt;&gt;'Tabelas auxiliares'!$B$236,T567&lt;&gt;'Tabelas auxiliares'!$B$237,T567&lt;&gt;'Tabelas auxiliares'!$C$236,T567&lt;&gt;'Tabelas auxiliares'!$C$237,T567&lt;&gt;'Tabelas auxiliares'!$D$236),"FOLHA DE PESSOAL",IF(X567='Tabelas auxiliares'!$A$237,"CUSTEIO",IF(X567='Tabelas auxiliares'!$A$236,"INVESTIMENTO","ERRO - VERIFICAR"))))</f>
        <v>FOLHA DE PESSOAL</v>
      </c>
      <c r="Z567" s="64">
        <f t="shared" si="17"/>
        <v>1318.5</v>
      </c>
      <c r="AC567" s="44">
        <v>1318.5</v>
      </c>
    </row>
    <row r="568" spans="1:29" x14ac:dyDescent="0.25">
      <c r="A568" t="s">
        <v>1111</v>
      </c>
      <c r="B568" t="s">
        <v>539</v>
      </c>
      <c r="C568" t="s">
        <v>1112</v>
      </c>
      <c r="D568" t="s">
        <v>90</v>
      </c>
      <c r="E568" t="s">
        <v>117</v>
      </c>
      <c r="F568" s="51" t="str">
        <f>IFERROR(VLOOKUP(D568,'Tabelas auxiliares'!$A$3:$B$61,2,FALSE),"")</f>
        <v>SUGEPE-FOLHA - PASEP + AUX. MORADIA</v>
      </c>
      <c r="G568" s="51" t="str">
        <f>IFERROR(VLOOKUP($B568,'Tabelas auxiliares'!$A$65:$C$102,2,FALSE),"")</f>
        <v>Folha de Pagamento - Benefícios</v>
      </c>
      <c r="H568" s="51" t="str">
        <f>IFERROR(VLOOKUP($B568,'Tabelas auxiliares'!$A$65:$C$102,3,FALSE),"")</f>
        <v xml:space="preserve">AUXILIO FUNERAL / CONTRATACAO POR TEMPO DETERMINADO / BENEF.ASSIST. DO SERVIDOR E DO MILITAR / AUXILIO-ALIMENTACAO / AUXILIO-TRANSPORTE / INDENIZACOES E RESTITUICOES / DESPESAS DE EXERCICIOS ANTERIORES </v>
      </c>
      <c r="I568" t="s">
        <v>2205</v>
      </c>
      <c r="J568" t="s">
        <v>2206</v>
      </c>
      <c r="K568" t="s">
        <v>2357</v>
      </c>
      <c r="L568" t="s">
        <v>214</v>
      </c>
      <c r="M568" t="s">
        <v>176</v>
      </c>
      <c r="N568" t="s">
        <v>136</v>
      </c>
      <c r="O568" t="s">
        <v>183</v>
      </c>
      <c r="P568" t="s">
        <v>226</v>
      </c>
      <c r="Q568" t="s">
        <v>179</v>
      </c>
      <c r="R568" t="s">
        <v>176</v>
      </c>
      <c r="S568" t="s">
        <v>120</v>
      </c>
      <c r="T568" t="s">
        <v>173</v>
      </c>
      <c r="U568" t="s">
        <v>148</v>
      </c>
      <c r="V568" t="s">
        <v>775</v>
      </c>
      <c r="W568" t="s">
        <v>666</v>
      </c>
      <c r="X568" s="51" t="str">
        <f t="shared" si="16"/>
        <v>3</v>
      </c>
      <c r="Y568" s="51" t="str">
        <f>IF(T568="","",IF(AND(T568&lt;&gt;'Tabelas auxiliares'!$B$236,T568&lt;&gt;'Tabelas auxiliares'!$B$237,T568&lt;&gt;'Tabelas auxiliares'!$C$236,T568&lt;&gt;'Tabelas auxiliares'!$C$237,T568&lt;&gt;'Tabelas auxiliares'!$D$236),"FOLHA DE PESSOAL",IF(X568='Tabelas auxiliares'!$A$237,"CUSTEIO",IF(X568='Tabelas auxiliares'!$A$236,"INVESTIMENTO","ERRO - VERIFICAR"))))</f>
        <v>FOLHA DE PESSOAL</v>
      </c>
      <c r="Z568" s="64">
        <f t="shared" si="17"/>
        <v>69336</v>
      </c>
      <c r="AA568" s="44">
        <v>6339.75</v>
      </c>
      <c r="AC568" s="44">
        <v>62996.25</v>
      </c>
    </row>
    <row r="569" spans="1:29" x14ac:dyDescent="0.25">
      <c r="A569" t="s">
        <v>1111</v>
      </c>
      <c r="B569" t="s">
        <v>539</v>
      </c>
      <c r="C569" t="s">
        <v>1112</v>
      </c>
      <c r="D569" t="s">
        <v>90</v>
      </c>
      <c r="E569" t="s">
        <v>117</v>
      </c>
      <c r="F569" s="51" t="str">
        <f>IFERROR(VLOOKUP(D569,'Tabelas auxiliares'!$A$3:$B$61,2,FALSE),"")</f>
        <v>SUGEPE-FOLHA - PASEP + AUX. MORADIA</v>
      </c>
      <c r="G569" s="51" t="str">
        <f>IFERROR(VLOOKUP($B569,'Tabelas auxiliares'!$A$65:$C$102,2,FALSE),"")</f>
        <v>Folha de Pagamento - Benefícios</v>
      </c>
      <c r="H569" s="51" t="str">
        <f>IFERROR(VLOOKUP($B569,'Tabelas auxiliares'!$A$65:$C$102,3,FALSE),"")</f>
        <v xml:space="preserve">AUXILIO FUNERAL / CONTRATACAO POR TEMPO DETERMINADO / BENEF.ASSIST. DO SERVIDOR E DO MILITAR / AUXILIO-ALIMENTACAO / AUXILIO-TRANSPORTE / INDENIZACOES E RESTITUICOES / DESPESAS DE EXERCICIOS ANTERIORES </v>
      </c>
      <c r="I569" t="s">
        <v>2205</v>
      </c>
      <c r="J569" t="s">
        <v>2206</v>
      </c>
      <c r="K569" t="s">
        <v>2358</v>
      </c>
      <c r="L569" t="s">
        <v>214</v>
      </c>
      <c r="M569" t="s">
        <v>176</v>
      </c>
      <c r="N569" t="s">
        <v>136</v>
      </c>
      <c r="O569" t="s">
        <v>224</v>
      </c>
      <c r="P569" t="s">
        <v>225</v>
      </c>
      <c r="Q569" t="s">
        <v>179</v>
      </c>
      <c r="R569" t="s">
        <v>176</v>
      </c>
      <c r="S569" t="s">
        <v>120</v>
      </c>
      <c r="T569" t="s">
        <v>173</v>
      </c>
      <c r="U569" t="s">
        <v>146</v>
      </c>
      <c r="V569" t="s">
        <v>776</v>
      </c>
      <c r="W569" t="s">
        <v>667</v>
      </c>
      <c r="X569" s="51" t="str">
        <f t="shared" si="16"/>
        <v>3</v>
      </c>
      <c r="Y569" s="51" t="str">
        <f>IF(T569="","",IF(AND(T569&lt;&gt;'Tabelas auxiliares'!$B$236,T569&lt;&gt;'Tabelas auxiliares'!$B$237,T569&lt;&gt;'Tabelas auxiliares'!$C$236,T569&lt;&gt;'Tabelas auxiliares'!$C$237,T569&lt;&gt;'Tabelas auxiliares'!$D$236),"FOLHA DE PESSOAL",IF(X569='Tabelas auxiliares'!$A$237,"CUSTEIO",IF(X569='Tabelas auxiliares'!$A$236,"INVESTIMENTO","ERRO - VERIFICAR"))))</f>
        <v>FOLHA DE PESSOAL</v>
      </c>
      <c r="Z569" s="64">
        <f t="shared" si="17"/>
        <v>670969.97</v>
      </c>
      <c r="AA569" s="44">
        <v>2311.5100000000002</v>
      </c>
      <c r="AC569" s="44">
        <v>668658.46</v>
      </c>
    </row>
    <row r="570" spans="1:29" x14ac:dyDescent="0.25">
      <c r="A570" t="s">
        <v>1111</v>
      </c>
      <c r="B570" t="s">
        <v>539</v>
      </c>
      <c r="C570" t="s">
        <v>1112</v>
      </c>
      <c r="D570" t="s">
        <v>90</v>
      </c>
      <c r="E570" t="s">
        <v>117</v>
      </c>
      <c r="F570" s="51" t="str">
        <f>IFERROR(VLOOKUP(D570,'Tabelas auxiliares'!$A$3:$B$61,2,FALSE),"")</f>
        <v>SUGEPE-FOLHA - PASEP + AUX. MORADIA</v>
      </c>
      <c r="G570" s="51" t="str">
        <f>IFERROR(VLOOKUP($B570,'Tabelas auxiliares'!$A$65:$C$102,2,FALSE),"")</f>
        <v>Folha de Pagamento - Benefícios</v>
      </c>
      <c r="H570" s="51" t="str">
        <f>IFERROR(VLOOKUP($B570,'Tabelas auxiliares'!$A$65:$C$102,3,FALSE),"")</f>
        <v xml:space="preserve">AUXILIO FUNERAL / CONTRATACAO POR TEMPO DETERMINADO / BENEF.ASSIST. DO SERVIDOR E DO MILITAR / AUXILIO-ALIMENTACAO / AUXILIO-TRANSPORTE / INDENIZACOES E RESTITUICOES / DESPESAS DE EXERCICIOS ANTERIORES </v>
      </c>
      <c r="I570" t="s">
        <v>2205</v>
      </c>
      <c r="J570" t="s">
        <v>2206</v>
      </c>
      <c r="K570" t="s">
        <v>2359</v>
      </c>
      <c r="L570" t="s">
        <v>214</v>
      </c>
      <c r="M570" t="s">
        <v>176</v>
      </c>
      <c r="N570" t="s">
        <v>136</v>
      </c>
      <c r="O570" t="s">
        <v>227</v>
      </c>
      <c r="P570" t="s">
        <v>228</v>
      </c>
      <c r="Q570" t="s">
        <v>179</v>
      </c>
      <c r="R570" t="s">
        <v>176</v>
      </c>
      <c r="S570" t="s">
        <v>120</v>
      </c>
      <c r="T570" t="s">
        <v>173</v>
      </c>
      <c r="U570" t="s">
        <v>145</v>
      </c>
      <c r="V570" t="s">
        <v>777</v>
      </c>
      <c r="W570" t="s">
        <v>668</v>
      </c>
      <c r="X570" s="51" t="str">
        <f t="shared" si="16"/>
        <v>3</v>
      </c>
      <c r="Y570" s="51" t="str">
        <f>IF(T570="","",IF(AND(T570&lt;&gt;'Tabelas auxiliares'!$B$236,T570&lt;&gt;'Tabelas auxiliares'!$B$237,T570&lt;&gt;'Tabelas auxiliares'!$C$236,T570&lt;&gt;'Tabelas auxiliares'!$C$237,T570&lt;&gt;'Tabelas auxiliares'!$D$236),"FOLHA DE PESSOAL",IF(X570='Tabelas auxiliares'!$A$237,"CUSTEIO",IF(X570='Tabelas auxiliares'!$A$236,"INVESTIMENTO","ERRO - VERIFICAR"))))</f>
        <v>FOLHA DE PESSOAL</v>
      </c>
      <c r="Z570" s="64">
        <f t="shared" si="17"/>
        <v>141754.99</v>
      </c>
      <c r="AA570" s="44">
        <v>72019.55</v>
      </c>
      <c r="AC570" s="44">
        <v>69735.44</v>
      </c>
    </row>
    <row r="571" spans="1:29" x14ac:dyDescent="0.25">
      <c r="A571" t="s">
        <v>1111</v>
      </c>
      <c r="B571" t="s">
        <v>539</v>
      </c>
      <c r="C571" t="s">
        <v>1112</v>
      </c>
      <c r="D571" t="s">
        <v>90</v>
      </c>
      <c r="E571" t="s">
        <v>117</v>
      </c>
      <c r="F571" s="51" t="str">
        <f>IFERROR(VLOOKUP(D571,'Tabelas auxiliares'!$A$3:$B$61,2,FALSE),"")</f>
        <v>SUGEPE-FOLHA - PASEP + AUX. MORADIA</v>
      </c>
      <c r="G571" s="51" t="str">
        <f>IFERROR(VLOOKUP($B571,'Tabelas auxiliares'!$A$65:$C$102,2,FALSE),"")</f>
        <v>Folha de Pagamento - Benefícios</v>
      </c>
      <c r="H571" s="51" t="str">
        <f>IFERROR(VLOOKUP($B571,'Tabelas auxiliares'!$A$65:$C$102,3,FALSE),"")</f>
        <v xml:space="preserve">AUXILIO FUNERAL / CONTRATACAO POR TEMPO DETERMINADO / BENEF.ASSIST. DO SERVIDOR E DO MILITAR / AUXILIO-ALIMENTACAO / AUXILIO-TRANSPORTE / INDENIZACOES E RESTITUICOES / DESPESAS DE EXERCICIOS ANTERIORES </v>
      </c>
      <c r="I571" t="s">
        <v>2205</v>
      </c>
      <c r="J571" t="s">
        <v>2206</v>
      </c>
      <c r="K571" t="s">
        <v>2360</v>
      </c>
      <c r="L571" t="s">
        <v>214</v>
      </c>
      <c r="M571" t="s">
        <v>176</v>
      </c>
      <c r="N571" t="s">
        <v>138</v>
      </c>
      <c r="O571" t="s">
        <v>183</v>
      </c>
      <c r="P571" t="s">
        <v>211</v>
      </c>
      <c r="Q571" t="s">
        <v>179</v>
      </c>
      <c r="R571" t="s">
        <v>176</v>
      </c>
      <c r="S571" t="s">
        <v>120</v>
      </c>
      <c r="T571" t="s">
        <v>173</v>
      </c>
      <c r="U571" t="s">
        <v>149</v>
      </c>
      <c r="V571" t="s">
        <v>739</v>
      </c>
      <c r="W571" t="s">
        <v>646</v>
      </c>
      <c r="X571" s="51" t="str">
        <f t="shared" si="16"/>
        <v>3</v>
      </c>
      <c r="Y571" s="51" t="str">
        <f>IF(T571="","",IF(AND(T571&lt;&gt;'Tabelas auxiliares'!$B$236,T571&lt;&gt;'Tabelas auxiliares'!$B$237,T571&lt;&gt;'Tabelas auxiliares'!$C$236,T571&lt;&gt;'Tabelas auxiliares'!$C$237,T571&lt;&gt;'Tabelas auxiliares'!$D$236),"FOLHA DE PESSOAL",IF(X571='Tabelas auxiliares'!$A$237,"CUSTEIO",IF(X571='Tabelas auxiliares'!$A$236,"INVESTIMENTO","ERRO - VERIFICAR"))))</f>
        <v>FOLHA DE PESSOAL</v>
      </c>
      <c r="Z571" s="64">
        <f t="shared" si="17"/>
        <v>176814.91999999998</v>
      </c>
      <c r="AA571" s="44">
        <v>1187.08</v>
      </c>
      <c r="AC571" s="44">
        <v>175627.84</v>
      </c>
    </row>
    <row r="572" spans="1:29" x14ac:dyDescent="0.25">
      <c r="A572" t="s">
        <v>1111</v>
      </c>
      <c r="B572" t="s">
        <v>539</v>
      </c>
      <c r="C572" t="s">
        <v>1112</v>
      </c>
      <c r="D572" t="s">
        <v>90</v>
      </c>
      <c r="E572" t="s">
        <v>117</v>
      </c>
      <c r="F572" s="51" t="str">
        <f>IFERROR(VLOOKUP(D572,'Tabelas auxiliares'!$A$3:$B$61,2,FALSE),"")</f>
        <v>SUGEPE-FOLHA - PASEP + AUX. MORADIA</v>
      </c>
      <c r="G572" s="51" t="str">
        <f>IFERROR(VLOOKUP($B572,'Tabelas auxiliares'!$A$65:$C$102,2,FALSE),"")</f>
        <v>Folha de Pagamento - Benefícios</v>
      </c>
      <c r="H572" s="51" t="str">
        <f>IFERROR(VLOOKUP($B572,'Tabelas auxiliares'!$A$65:$C$102,3,FALSE),"")</f>
        <v xml:space="preserve">AUXILIO FUNERAL / CONTRATACAO POR TEMPO DETERMINADO / BENEF.ASSIST. DO SERVIDOR E DO MILITAR / AUXILIO-ALIMENTACAO / AUXILIO-TRANSPORTE / INDENIZACOES E RESTITUICOES / DESPESAS DE EXERCICIOS ANTERIORES </v>
      </c>
      <c r="I572" t="s">
        <v>1319</v>
      </c>
      <c r="J572" t="s">
        <v>2361</v>
      </c>
      <c r="K572" t="s">
        <v>2362</v>
      </c>
      <c r="L572" t="s">
        <v>231</v>
      </c>
      <c r="M572" t="s">
        <v>210</v>
      </c>
      <c r="N572" t="s">
        <v>138</v>
      </c>
      <c r="O572" t="s">
        <v>183</v>
      </c>
      <c r="P572" t="s">
        <v>211</v>
      </c>
      <c r="Q572" t="s">
        <v>179</v>
      </c>
      <c r="R572" t="s">
        <v>176</v>
      </c>
      <c r="S572" t="s">
        <v>120</v>
      </c>
      <c r="T572" t="s">
        <v>173</v>
      </c>
      <c r="U572" t="s">
        <v>149</v>
      </c>
      <c r="V572" t="s">
        <v>739</v>
      </c>
      <c r="W572" t="s">
        <v>646</v>
      </c>
      <c r="X572" s="51" t="str">
        <f t="shared" si="16"/>
        <v>3</v>
      </c>
      <c r="Y572" s="51" t="str">
        <f>IF(T572="","",IF(AND(T572&lt;&gt;'Tabelas auxiliares'!$B$236,T572&lt;&gt;'Tabelas auxiliares'!$B$237,T572&lt;&gt;'Tabelas auxiliares'!$C$236,T572&lt;&gt;'Tabelas auxiliares'!$C$237,T572&lt;&gt;'Tabelas auxiliares'!$D$236),"FOLHA DE PESSOAL",IF(X572='Tabelas auxiliares'!$A$237,"CUSTEIO",IF(X572='Tabelas auxiliares'!$A$236,"INVESTIMENTO","ERRO - VERIFICAR"))))</f>
        <v>FOLHA DE PESSOAL</v>
      </c>
      <c r="Z572" s="64">
        <f t="shared" si="17"/>
        <v>1537.1299999999999</v>
      </c>
      <c r="AA572" s="44">
        <v>23.27</v>
      </c>
      <c r="AC572" s="44">
        <v>1513.86</v>
      </c>
    </row>
    <row r="573" spans="1:29" x14ac:dyDescent="0.25">
      <c r="A573" t="s">
        <v>1111</v>
      </c>
      <c r="B573" t="s">
        <v>539</v>
      </c>
      <c r="C573" t="s">
        <v>1112</v>
      </c>
      <c r="D573" t="s">
        <v>90</v>
      </c>
      <c r="E573" t="s">
        <v>117</v>
      </c>
      <c r="F573" s="51" t="str">
        <f>IFERROR(VLOOKUP(D573,'Tabelas auxiliares'!$A$3:$B$61,2,FALSE),"")</f>
        <v>SUGEPE-FOLHA - PASEP + AUX. MORADIA</v>
      </c>
      <c r="G573" s="51" t="str">
        <f>IFERROR(VLOOKUP($B573,'Tabelas auxiliares'!$A$65:$C$102,2,FALSE),"")</f>
        <v>Folha de Pagamento - Benefícios</v>
      </c>
      <c r="H573" s="51" t="str">
        <f>IFERROR(VLOOKUP($B573,'Tabelas auxiliares'!$A$65:$C$102,3,FALSE),"")</f>
        <v xml:space="preserve">AUXILIO FUNERAL / CONTRATACAO POR TEMPO DETERMINADO / BENEF.ASSIST. DO SERVIDOR E DO MILITAR / AUXILIO-ALIMENTACAO / AUXILIO-TRANSPORTE / INDENIZACOES E RESTITUICOES / DESPESAS DE EXERCICIOS ANTERIORES </v>
      </c>
      <c r="I573" t="s">
        <v>1337</v>
      </c>
      <c r="J573" t="s">
        <v>2225</v>
      </c>
      <c r="K573" t="s">
        <v>2363</v>
      </c>
      <c r="L573" t="s">
        <v>223</v>
      </c>
      <c r="M573" t="s">
        <v>176</v>
      </c>
      <c r="N573" t="s">
        <v>136</v>
      </c>
      <c r="O573" t="s">
        <v>224</v>
      </c>
      <c r="P573" t="s">
        <v>225</v>
      </c>
      <c r="Q573" t="s">
        <v>179</v>
      </c>
      <c r="R573" t="s">
        <v>176</v>
      </c>
      <c r="S573" t="s">
        <v>120</v>
      </c>
      <c r="T573" t="s">
        <v>173</v>
      </c>
      <c r="U573" t="s">
        <v>146</v>
      </c>
      <c r="V573" t="s">
        <v>771</v>
      </c>
      <c r="W573" t="s">
        <v>663</v>
      </c>
      <c r="X573" s="51" t="str">
        <f t="shared" si="16"/>
        <v>3</v>
      </c>
      <c r="Y573" s="51" t="str">
        <f>IF(T573="","",IF(AND(T573&lt;&gt;'Tabelas auxiliares'!$B$236,T573&lt;&gt;'Tabelas auxiliares'!$B$237,T573&lt;&gt;'Tabelas auxiliares'!$C$236,T573&lt;&gt;'Tabelas auxiliares'!$C$237,T573&lt;&gt;'Tabelas auxiliares'!$D$236),"FOLHA DE PESSOAL",IF(X573='Tabelas auxiliares'!$A$237,"CUSTEIO",IF(X573='Tabelas auxiliares'!$A$236,"INVESTIMENTO","ERRO - VERIFICAR"))))</f>
        <v>FOLHA DE PESSOAL</v>
      </c>
      <c r="Z573" s="64">
        <f t="shared" si="17"/>
        <v>29645.08</v>
      </c>
      <c r="AA573" s="44">
        <v>2206.7199999999998</v>
      </c>
      <c r="AC573" s="44">
        <v>27438.36</v>
      </c>
    </row>
    <row r="574" spans="1:29" x14ac:dyDescent="0.25">
      <c r="A574" t="s">
        <v>1111</v>
      </c>
      <c r="B574" t="s">
        <v>539</v>
      </c>
      <c r="C574" t="s">
        <v>1112</v>
      </c>
      <c r="D574" t="s">
        <v>90</v>
      </c>
      <c r="E574" t="s">
        <v>117</v>
      </c>
      <c r="F574" s="51" t="str">
        <f>IFERROR(VLOOKUP(D574,'Tabelas auxiliares'!$A$3:$B$61,2,FALSE),"")</f>
        <v>SUGEPE-FOLHA - PASEP + AUX. MORADIA</v>
      </c>
      <c r="G574" s="51" t="str">
        <f>IFERROR(VLOOKUP($B574,'Tabelas auxiliares'!$A$65:$C$102,2,FALSE),"")</f>
        <v>Folha de Pagamento - Benefícios</v>
      </c>
      <c r="H574" s="51" t="str">
        <f>IFERROR(VLOOKUP($B574,'Tabelas auxiliares'!$A$65:$C$102,3,FALSE),"")</f>
        <v xml:space="preserve">AUXILIO FUNERAL / CONTRATACAO POR TEMPO DETERMINADO / BENEF.ASSIST. DO SERVIDOR E DO MILITAR / AUXILIO-ALIMENTACAO / AUXILIO-TRANSPORTE / INDENIZACOES E RESTITUICOES / DESPESAS DE EXERCICIOS ANTERIORES </v>
      </c>
      <c r="I574" t="s">
        <v>1337</v>
      </c>
      <c r="J574" t="s">
        <v>2225</v>
      </c>
      <c r="K574" t="s">
        <v>2364</v>
      </c>
      <c r="L574" t="s">
        <v>223</v>
      </c>
      <c r="M574" t="s">
        <v>176</v>
      </c>
      <c r="N574" t="s">
        <v>136</v>
      </c>
      <c r="O574" t="s">
        <v>183</v>
      </c>
      <c r="P574" t="s">
        <v>226</v>
      </c>
      <c r="Q574" t="s">
        <v>179</v>
      </c>
      <c r="R574" t="s">
        <v>176</v>
      </c>
      <c r="S574" t="s">
        <v>120</v>
      </c>
      <c r="T574" t="s">
        <v>173</v>
      </c>
      <c r="U574" t="s">
        <v>148</v>
      </c>
      <c r="V574" t="s">
        <v>772</v>
      </c>
      <c r="W574" t="s">
        <v>664</v>
      </c>
      <c r="X574" s="51" t="str">
        <f t="shared" si="16"/>
        <v>3</v>
      </c>
      <c r="Y574" s="51" t="str">
        <f>IF(T574="","",IF(AND(T574&lt;&gt;'Tabelas auxiliares'!$B$236,T574&lt;&gt;'Tabelas auxiliares'!$B$237,T574&lt;&gt;'Tabelas auxiliares'!$C$236,T574&lt;&gt;'Tabelas auxiliares'!$C$237,T574&lt;&gt;'Tabelas auxiliares'!$D$236),"FOLHA DE PESSOAL",IF(X574='Tabelas auxiliares'!$A$237,"CUSTEIO",IF(X574='Tabelas auxiliares'!$A$236,"INVESTIMENTO","ERRO - VERIFICAR"))))</f>
        <v>FOLHA DE PESSOAL</v>
      </c>
      <c r="Z574" s="64">
        <f t="shared" si="17"/>
        <v>2568</v>
      </c>
      <c r="AA574" s="44">
        <v>256.8</v>
      </c>
      <c r="AC574" s="44">
        <v>2311.1999999999998</v>
      </c>
    </row>
    <row r="575" spans="1:29" x14ac:dyDescent="0.25">
      <c r="A575" t="s">
        <v>1111</v>
      </c>
      <c r="B575" t="s">
        <v>539</v>
      </c>
      <c r="C575" t="s">
        <v>1112</v>
      </c>
      <c r="D575" t="s">
        <v>90</v>
      </c>
      <c r="E575" t="s">
        <v>117</v>
      </c>
      <c r="F575" s="51" t="str">
        <f>IFERROR(VLOOKUP(D575,'Tabelas auxiliares'!$A$3:$B$61,2,FALSE),"")</f>
        <v>SUGEPE-FOLHA - PASEP + AUX. MORADIA</v>
      </c>
      <c r="G575" s="51" t="str">
        <f>IFERROR(VLOOKUP($B575,'Tabelas auxiliares'!$A$65:$C$102,2,FALSE),"")</f>
        <v>Folha de Pagamento - Benefícios</v>
      </c>
      <c r="H575" s="51" t="str">
        <f>IFERROR(VLOOKUP($B575,'Tabelas auxiliares'!$A$65:$C$102,3,FALSE),"")</f>
        <v xml:space="preserve">AUXILIO FUNERAL / CONTRATACAO POR TEMPO DETERMINADO / BENEF.ASSIST. DO SERVIDOR E DO MILITAR / AUXILIO-ALIMENTACAO / AUXILIO-TRANSPORTE / INDENIZACOES E RESTITUICOES / DESPESAS DE EXERCICIOS ANTERIORES </v>
      </c>
      <c r="I575" t="s">
        <v>1337</v>
      </c>
      <c r="J575" t="s">
        <v>2225</v>
      </c>
      <c r="K575" t="s">
        <v>2365</v>
      </c>
      <c r="L575" t="s">
        <v>223</v>
      </c>
      <c r="M575" t="s">
        <v>176</v>
      </c>
      <c r="N575" t="s">
        <v>136</v>
      </c>
      <c r="O575" t="s">
        <v>227</v>
      </c>
      <c r="P575" t="s">
        <v>228</v>
      </c>
      <c r="Q575" t="s">
        <v>179</v>
      </c>
      <c r="R575" t="s">
        <v>176</v>
      </c>
      <c r="S575" t="s">
        <v>120</v>
      </c>
      <c r="T575" t="s">
        <v>173</v>
      </c>
      <c r="U575" t="s">
        <v>145</v>
      </c>
      <c r="V575" t="s">
        <v>773</v>
      </c>
      <c r="W575" t="s">
        <v>665</v>
      </c>
      <c r="X575" s="51" t="str">
        <f t="shared" si="16"/>
        <v>3</v>
      </c>
      <c r="Y575" s="51" t="str">
        <f>IF(T575="","",IF(AND(T575&lt;&gt;'Tabelas auxiliares'!$B$236,T575&lt;&gt;'Tabelas auxiliares'!$B$237,T575&lt;&gt;'Tabelas auxiliares'!$C$236,T575&lt;&gt;'Tabelas auxiliares'!$C$237,T575&lt;&gt;'Tabelas auxiliares'!$D$236),"FOLHA DE PESSOAL",IF(X575='Tabelas auxiliares'!$A$237,"CUSTEIO",IF(X575='Tabelas auxiliares'!$A$236,"INVESTIMENTO","ERRO - VERIFICAR"))))</f>
        <v>FOLHA DE PESSOAL</v>
      </c>
      <c r="Z575" s="64">
        <f t="shared" si="17"/>
        <v>1050.42</v>
      </c>
      <c r="AA575" s="44">
        <v>67.760000000000005</v>
      </c>
      <c r="AC575" s="44">
        <v>982.66</v>
      </c>
    </row>
    <row r="576" spans="1:29" x14ac:dyDescent="0.25">
      <c r="A576" t="s">
        <v>1111</v>
      </c>
      <c r="B576" t="s">
        <v>539</v>
      </c>
      <c r="C576" t="s">
        <v>1112</v>
      </c>
      <c r="D576" t="s">
        <v>90</v>
      </c>
      <c r="E576" t="s">
        <v>117</v>
      </c>
      <c r="F576" s="51" t="str">
        <f>IFERROR(VLOOKUP(D576,'Tabelas auxiliares'!$A$3:$B$61,2,FALSE),"")</f>
        <v>SUGEPE-FOLHA - PASEP + AUX. MORADIA</v>
      </c>
      <c r="G576" s="51" t="str">
        <f>IFERROR(VLOOKUP($B576,'Tabelas auxiliares'!$A$65:$C$102,2,FALSE),"")</f>
        <v>Folha de Pagamento - Benefícios</v>
      </c>
      <c r="H576" s="51" t="str">
        <f>IFERROR(VLOOKUP($B576,'Tabelas auxiliares'!$A$65:$C$102,3,FALSE),"")</f>
        <v xml:space="preserve">AUXILIO FUNERAL / CONTRATACAO POR TEMPO DETERMINADO / BENEF.ASSIST. DO SERVIDOR E DO MILITAR / AUXILIO-ALIMENTACAO / AUXILIO-TRANSPORTE / INDENIZACOES E RESTITUICOES / DESPESAS DE EXERCICIOS ANTERIORES </v>
      </c>
      <c r="I576" t="s">
        <v>1337</v>
      </c>
      <c r="J576" t="s">
        <v>2225</v>
      </c>
      <c r="K576" t="s">
        <v>2366</v>
      </c>
      <c r="L576" t="s">
        <v>223</v>
      </c>
      <c r="M576" t="s">
        <v>176</v>
      </c>
      <c r="N576" t="s">
        <v>136</v>
      </c>
      <c r="O576" t="s">
        <v>229</v>
      </c>
      <c r="P576" t="s">
        <v>230</v>
      </c>
      <c r="Q576" t="s">
        <v>179</v>
      </c>
      <c r="R576" t="s">
        <v>176</v>
      </c>
      <c r="S576" t="s">
        <v>120</v>
      </c>
      <c r="T576" t="s">
        <v>173</v>
      </c>
      <c r="U576" t="s">
        <v>150</v>
      </c>
      <c r="V576" t="s">
        <v>774</v>
      </c>
      <c r="W576" t="s">
        <v>939</v>
      </c>
      <c r="X576" s="51" t="str">
        <f t="shared" si="16"/>
        <v>3</v>
      </c>
      <c r="Y576" s="51" t="str">
        <f>IF(T576="","",IF(AND(T576&lt;&gt;'Tabelas auxiliares'!$B$236,T576&lt;&gt;'Tabelas auxiliares'!$B$237,T576&lt;&gt;'Tabelas auxiliares'!$C$236,T576&lt;&gt;'Tabelas auxiliares'!$C$237,T576&lt;&gt;'Tabelas auxiliares'!$D$236),"FOLHA DE PESSOAL",IF(X576='Tabelas auxiliares'!$A$237,"CUSTEIO",IF(X576='Tabelas auxiliares'!$A$236,"INVESTIMENTO","ERRO - VERIFICAR"))))</f>
        <v>FOLHA DE PESSOAL</v>
      </c>
      <c r="Z576" s="64">
        <f t="shared" si="17"/>
        <v>659.25</v>
      </c>
      <c r="AC576" s="44">
        <v>659.25</v>
      </c>
    </row>
    <row r="577" spans="1:29" x14ac:dyDescent="0.25">
      <c r="A577" t="s">
        <v>1111</v>
      </c>
      <c r="B577" t="s">
        <v>539</v>
      </c>
      <c r="C577" t="s">
        <v>1112</v>
      </c>
      <c r="D577" t="s">
        <v>90</v>
      </c>
      <c r="E577" t="s">
        <v>117</v>
      </c>
      <c r="F577" s="51" t="str">
        <f>IFERROR(VLOOKUP(D577,'Tabelas auxiliares'!$A$3:$B$61,2,FALSE),"")</f>
        <v>SUGEPE-FOLHA - PASEP + AUX. MORADIA</v>
      </c>
      <c r="G577" s="51" t="str">
        <f>IFERROR(VLOOKUP($B577,'Tabelas auxiliares'!$A$65:$C$102,2,FALSE),"")</f>
        <v>Folha de Pagamento - Benefícios</v>
      </c>
      <c r="H577" s="51" t="str">
        <f>IFERROR(VLOOKUP($B577,'Tabelas auxiliares'!$A$65:$C$102,3,FALSE),"")</f>
        <v xml:space="preserve">AUXILIO FUNERAL / CONTRATACAO POR TEMPO DETERMINADO / BENEF.ASSIST. DO SERVIDOR E DO MILITAR / AUXILIO-ALIMENTACAO / AUXILIO-TRANSPORTE / INDENIZACOES E RESTITUICOES / DESPESAS DE EXERCICIOS ANTERIORES </v>
      </c>
      <c r="I577" t="s">
        <v>1337</v>
      </c>
      <c r="J577" t="s">
        <v>2225</v>
      </c>
      <c r="K577" t="s">
        <v>2367</v>
      </c>
      <c r="L577" t="s">
        <v>223</v>
      </c>
      <c r="M577" t="s">
        <v>176</v>
      </c>
      <c r="N577" t="s">
        <v>136</v>
      </c>
      <c r="O577" t="s">
        <v>183</v>
      </c>
      <c r="P577" t="s">
        <v>226</v>
      </c>
      <c r="Q577" t="s">
        <v>179</v>
      </c>
      <c r="R577" t="s">
        <v>176</v>
      </c>
      <c r="S577" t="s">
        <v>120</v>
      </c>
      <c r="T577" t="s">
        <v>173</v>
      </c>
      <c r="U577" t="s">
        <v>148</v>
      </c>
      <c r="V577" t="s">
        <v>775</v>
      </c>
      <c r="W577" t="s">
        <v>666</v>
      </c>
      <c r="X577" s="51" t="str">
        <f t="shared" si="16"/>
        <v>3</v>
      </c>
      <c r="Y577" s="51" t="str">
        <f>IF(T577="","",IF(AND(T577&lt;&gt;'Tabelas auxiliares'!$B$236,T577&lt;&gt;'Tabelas auxiliares'!$B$237,T577&lt;&gt;'Tabelas auxiliares'!$C$236,T577&lt;&gt;'Tabelas auxiliares'!$C$237,T577&lt;&gt;'Tabelas auxiliares'!$D$236),"FOLHA DE PESSOAL",IF(X577='Tabelas auxiliares'!$A$237,"CUSTEIO",IF(X577='Tabelas auxiliares'!$A$236,"INVESTIMENTO","ERRO - VERIFICAR"))))</f>
        <v>FOLHA DE PESSOAL</v>
      </c>
      <c r="Z577" s="64">
        <f t="shared" si="17"/>
        <v>69978</v>
      </c>
      <c r="AA577" s="44">
        <v>6436.05</v>
      </c>
      <c r="AC577" s="44">
        <v>63541.95</v>
      </c>
    </row>
    <row r="578" spans="1:29" x14ac:dyDescent="0.25">
      <c r="A578" t="s">
        <v>1111</v>
      </c>
      <c r="B578" t="s">
        <v>539</v>
      </c>
      <c r="C578" t="s">
        <v>1112</v>
      </c>
      <c r="D578" t="s">
        <v>90</v>
      </c>
      <c r="E578" t="s">
        <v>117</v>
      </c>
      <c r="F578" s="51" t="str">
        <f>IFERROR(VLOOKUP(D578,'Tabelas auxiliares'!$A$3:$B$61,2,FALSE),"")</f>
        <v>SUGEPE-FOLHA - PASEP + AUX. MORADIA</v>
      </c>
      <c r="G578" s="51" t="str">
        <f>IFERROR(VLOOKUP($B578,'Tabelas auxiliares'!$A$65:$C$102,2,FALSE),"")</f>
        <v>Folha de Pagamento - Benefícios</v>
      </c>
      <c r="H578" s="51" t="str">
        <f>IFERROR(VLOOKUP($B578,'Tabelas auxiliares'!$A$65:$C$102,3,FALSE),"")</f>
        <v xml:space="preserve">AUXILIO FUNERAL / CONTRATACAO POR TEMPO DETERMINADO / BENEF.ASSIST. DO SERVIDOR E DO MILITAR / AUXILIO-ALIMENTACAO / AUXILIO-TRANSPORTE / INDENIZACOES E RESTITUICOES / DESPESAS DE EXERCICIOS ANTERIORES </v>
      </c>
      <c r="I578" t="s">
        <v>1337</v>
      </c>
      <c r="J578" t="s">
        <v>2225</v>
      </c>
      <c r="K578" t="s">
        <v>2368</v>
      </c>
      <c r="L578" t="s">
        <v>223</v>
      </c>
      <c r="M578" t="s">
        <v>176</v>
      </c>
      <c r="N578" t="s">
        <v>136</v>
      </c>
      <c r="O578" t="s">
        <v>224</v>
      </c>
      <c r="P578" t="s">
        <v>225</v>
      </c>
      <c r="Q578" t="s">
        <v>179</v>
      </c>
      <c r="R578" t="s">
        <v>176</v>
      </c>
      <c r="S578" t="s">
        <v>120</v>
      </c>
      <c r="T578" t="s">
        <v>173</v>
      </c>
      <c r="U578" t="s">
        <v>146</v>
      </c>
      <c r="V578" t="s">
        <v>776</v>
      </c>
      <c r="W578" t="s">
        <v>667</v>
      </c>
      <c r="X578" s="51" t="str">
        <f t="shared" si="16"/>
        <v>3</v>
      </c>
      <c r="Y578" s="51" t="str">
        <f>IF(T578="","",IF(AND(T578&lt;&gt;'Tabelas auxiliares'!$B$236,T578&lt;&gt;'Tabelas auxiliares'!$B$237,T578&lt;&gt;'Tabelas auxiliares'!$C$236,T578&lt;&gt;'Tabelas auxiliares'!$C$237,T578&lt;&gt;'Tabelas auxiliares'!$D$236),"FOLHA DE PESSOAL",IF(X578='Tabelas auxiliares'!$A$237,"CUSTEIO",IF(X578='Tabelas auxiliares'!$A$236,"INVESTIMENTO","ERRO - VERIFICAR"))))</f>
        <v>FOLHA DE PESSOAL</v>
      </c>
      <c r="Z578" s="64">
        <f t="shared" si="17"/>
        <v>671298.91</v>
      </c>
      <c r="AA578" s="44">
        <v>4734.7299999999996</v>
      </c>
      <c r="AC578" s="44">
        <v>666564.18000000005</v>
      </c>
    </row>
    <row r="579" spans="1:29" x14ac:dyDescent="0.25">
      <c r="A579" t="s">
        <v>1111</v>
      </c>
      <c r="B579" t="s">
        <v>539</v>
      </c>
      <c r="C579" t="s">
        <v>1112</v>
      </c>
      <c r="D579" t="s">
        <v>90</v>
      </c>
      <c r="E579" t="s">
        <v>117</v>
      </c>
      <c r="F579" s="51" t="str">
        <f>IFERROR(VLOOKUP(D579,'Tabelas auxiliares'!$A$3:$B$61,2,FALSE),"")</f>
        <v>SUGEPE-FOLHA - PASEP + AUX. MORADIA</v>
      </c>
      <c r="G579" s="51" t="str">
        <f>IFERROR(VLOOKUP($B579,'Tabelas auxiliares'!$A$65:$C$102,2,FALSE),"")</f>
        <v>Folha de Pagamento - Benefícios</v>
      </c>
      <c r="H579" s="51" t="str">
        <f>IFERROR(VLOOKUP($B579,'Tabelas auxiliares'!$A$65:$C$102,3,FALSE),"")</f>
        <v xml:space="preserve">AUXILIO FUNERAL / CONTRATACAO POR TEMPO DETERMINADO / BENEF.ASSIST. DO SERVIDOR E DO MILITAR / AUXILIO-ALIMENTACAO / AUXILIO-TRANSPORTE / INDENIZACOES E RESTITUICOES / DESPESAS DE EXERCICIOS ANTERIORES </v>
      </c>
      <c r="I579" t="s">
        <v>1337</v>
      </c>
      <c r="J579" t="s">
        <v>2225</v>
      </c>
      <c r="K579" t="s">
        <v>2369</v>
      </c>
      <c r="L579" t="s">
        <v>223</v>
      </c>
      <c r="M579" t="s">
        <v>176</v>
      </c>
      <c r="N579" t="s">
        <v>136</v>
      </c>
      <c r="O579" t="s">
        <v>227</v>
      </c>
      <c r="P579" t="s">
        <v>228</v>
      </c>
      <c r="Q579" t="s">
        <v>179</v>
      </c>
      <c r="R579" t="s">
        <v>176</v>
      </c>
      <c r="S579" t="s">
        <v>120</v>
      </c>
      <c r="T579" t="s">
        <v>173</v>
      </c>
      <c r="U579" t="s">
        <v>145</v>
      </c>
      <c r="V579" t="s">
        <v>777</v>
      </c>
      <c r="W579" t="s">
        <v>668</v>
      </c>
      <c r="X579" s="51" t="str">
        <f t="shared" si="16"/>
        <v>3</v>
      </c>
      <c r="Y579" s="51" t="str">
        <f>IF(T579="","",IF(AND(T579&lt;&gt;'Tabelas auxiliares'!$B$236,T579&lt;&gt;'Tabelas auxiliares'!$B$237,T579&lt;&gt;'Tabelas auxiliares'!$C$236,T579&lt;&gt;'Tabelas auxiliares'!$C$237,T579&lt;&gt;'Tabelas auxiliares'!$D$236),"FOLHA DE PESSOAL",IF(X579='Tabelas auxiliares'!$A$237,"CUSTEIO",IF(X579='Tabelas auxiliares'!$A$236,"INVESTIMENTO","ERRO - VERIFICAR"))))</f>
        <v>FOLHA DE PESSOAL</v>
      </c>
      <c r="Z579" s="64">
        <f t="shared" si="17"/>
        <v>142329.75</v>
      </c>
      <c r="AA579" s="44">
        <v>41939.25</v>
      </c>
      <c r="AC579" s="44">
        <v>100390.5</v>
      </c>
    </row>
    <row r="580" spans="1:29" x14ac:dyDescent="0.25">
      <c r="A580" t="s">
        <v>1111</v>
      </c>
      <c r="B580" t="s">
        <v>539</v>
      </c>
      <c r="C580" t="s">
        <v>1112</v>
      </c>
      <c r="D580" t="s">
        <v>90</v>
      </c>
      <c r="E580" t="s">
        <v>117</v>
      </c>
      <c r="F580" s="51" t="str">
        <f>IFERROR(VLOOKUP(D580,'Tabelas auxiliares'!$A$3:$B$61,2,FALSE),"")</f>
        <v>SUGEPE-FOLHA - PASEP + AUX. MORADIA</v>
      </c>
      <c r="G580" s="51" t="str">
        <f>IFERROR(VLOOKUP($B580,'Tabelas auxiliares'!$A$65:$C$102,2,FALSE),"")</f>
        <v>Folha de Pagamento - Benefícios</v>
      </c>
      <c r="H580" s="51" t="str">
        <f>IFERROR(VLOOKUP($B580,'Tabelas auxiliares'!$A$65:$C$102,3,FALSE),"")</f>
        <v xml:space="preserve">AUXILIO FUNERAL / CONTRATACAO POR TEMPO DETERMINADO / BENEF.ASSIST. DO SERVIDOR E DO MILITAR / AUXILIO-ALIMENTACAO / AUXILIO-TRANSPORTE / INDENIZACOES E RESTITUICOES / DESPESAS DE EXERCICIOS ANTERIORES </v>
      </c>
      <c r="I580" t="s">
        <v>1337</v>
      </c>
      <c r="J580" t="s">
        <v>2225</v>
      </c>
      <c r="K580" t="s">
        <v>2370</v>
      </c>
      <c r="L580" t="s">
        <v>223</v>
      </c>
      <c r="M580" t="s">
        <v>176</v>
      </c>
      <c r="N580" t="s">
        <v>138</v>
      </c>
      <c r="O580" t="s">
        <v>183</v>
      </c>
      <c r="P580" t="s">
        <v>211</v>
      </c>
      <c r="Q580" t="s">
        <v>179</v>
      </c>
      <c r="R580" t="s">
        <v>176</v>
      </c>
      <c r="S580" t="s">
        <v>120</v>
      </c>
      <c r="T580" t="s">
        <v>173</v>
      </c>
      <c r="U580" t="s">
        <v>149</v>
      </c>
      <c r="V580" t="s">
        <v>739</v>
      </c>
      <c r="W580" t="s">
        <v>646</v>
      </c>
      <c r="X580" s="51" t="str">
        <f t="shared" ref="X580:X643" si="18">LEFT(V580,1)</f>
        <v>3</v>
      </c>
      <c r="Y580" s="51" t="str">
        <f>IF(T580="","",IF(AND(T580&lt;&gt;'Tabelas auxiliares'!$B$236,T580&lt;&gt;'Tabelas auxiliares'!$B$237,T580&lt;&gt;'Tabelas auxiliares'!$C$236,T580&lt;&gt;'Tabelas auxiliares'!$C$237,T580&lt;&gt;'Tabelas auxiliares'!$D$236),"FOLHA DE PESSOAL",IF(X580='Tabelas auxiliares'!$A$237,"CUSTEIO",IF(X580='Tabelas auxiliares'!$A$236,"INVESTIMENTO","ERRO - VERIFICAR"))))</f>
        <v>FOLHA DE PESSOAL</v>
      </c>
      <c r="Z580" s="64">
        <f t="shared" si="17"/>
        <v>174968.69999999998</v>
      </c>
      <c r="AA580" s="44">
        <v>1725.21</v>
      </c>
      <c r="AC580" s="44">
        <v>173243.49</v>
      </c>
    </row>
    <row r="581" spans="1:29" x14ac:dyDescent="0.25">
      <c r="A581" t="s">
        <v>1111</v>
      </c>
      <c r="B581" t="s">
        <v>539</v>
      </c>
      <c r="C581" t="s">
        <v>1112</v>
      </c>
      <c r="D581" t="s">
        <v>90</v>
      </c>
      <c r="E581" t="s">
        <v>117</v>
      </c>
      <c r="F581" s="51" t="str">
        <f>IFERROR(VLOOKUP(D581,'Tabelas auxiliares'!$A$3:$B$61,2,FALSE),"")</f>
        <v>SUGEPE-FOLHA - PASEP + AUX. MORADIA</v>
      </c>
      <c r="G581" s="51" t="str">
        <f>IFERROR(VLOOKUP($B581,'Tabelas auxiliares'!$A$65:$C$102,2,FALSE),"")</f>
        <v>Folha de Pagamento - Benefícios</v>
      </c>
      <c r="H581" s="51" t="str">
        <f>IFERROR(VLOOKUP($B581,'Tabelas auxiliares'!$A$65:$C$102,3,FALSE),"")</f>
        <v xml:space="preserve">AUXILIO FUNERAL / CONTRATACAO POR TEMPO DETERMINADO / BENEF.ASSIST. DO SERVIDOR E DO MILITAR / AUXILIO-ALIMENTACAO / AUXILIO-TRANSPORTE / INDENIZACOES E RESTITUICOES / DESPESAS DE EXERCICIOS ANTERIORES </v>
      </c>
      <c r="I581" t="s">
        <v>1847</v>
      </c>
      <c r="J581" t="s">
        <v>2371</v>
      </c>
      <c r="K581" t="s">
        <v>2372</v>
      </c>
      <c r="L581" t="s">
        <v>420</v>
      </c>
      <c r="M581" t="s">
        <v>210</v>
      </c>
      <c r="N581" t="s">
        <v>138</v>
      </c>
      <c r="O581" t="s">
        <v>183</v>
      </c>
      <c r="P581" t="s">
        <v>211</v>
      </c>
      <c r="Q581" t="s">
        <v>179</v>
      </c>
      <c r="R581" t="s">
        <v>176</v>
      </c>
      <c r="S581" t="s">
        <v>120</v>
      </c>
      <c r="T581" t="s">
        <v>173</v>
      </c>
      <c r="U581" t="s">
        <v>149</v>
      </c>
      <c r="V581" t="s">
        <v>739</v>
      </c>
      <c r="W581" t="s">
        <v>646</v>
      </c>
      <c r="X581" s="51" t="str">
        <f t="shared" si="18"/>
        <v>3</v>
      </c>
      <c r="Y581" s="51" t="str">
        <f>IF(T581="","",IF(AND(T581&lt;&gt;'Tabelas auxiliares'!$B$236,T581&lt;&gt;'Tabelas auxiliares'!$B$237,T581&lt;&gt;'Tabelas auxiliares'!$C$236,T581&lt;&gt;'Tabelas auxiliares'!$C$237,T581&lt;&gt;'Tabelas auxiliares'!$D$236),"FOLHA DE PESSOAL",IF(X581='Tabelas auxiliares'!$A$237,"CUSTEIO",IF(X581='Tabelas auxiliares'!$A$236,"INVESTIMENTO","ERRO - VERIFICAR"))))</f>
        <v>FOLHA DE PESSOAL</v>
      </c>
      <c r="Z581" s="64">
        <f t="shared" ref="Z581:Z644" si="19">IF(AA581+AB581+AC581&lt;&gt;0,AA581+AB581+AC581,"")</f>
        <v>1616.58</v>
      </c>
      <c r="AC581" s="44">
        <v>1616.58</v>
      </c>
    </row>
    <row r="582" spans="1:29" x14ac:dyDescent="0.25">
      <c r="A582" t="s">
        <v>1111</v>
      </c>
      <c r="B582" t="s">
        <v>539</v>
      </c>
      <c r="C582" t="s">
        <v>1112</v>
      </c>
      <c r="D582" t="s">
        <v>90</v>
      </c>
      <c r="E582" t="s">
        <v>117</v>
      </c>
      <c r="F582" s="51" t="str">
        <f>IFERROR(VLOOKUP(D582,'Tabelas auxiliares'!$A$3:$B$61,2,FALSE),"")</f>
        <v>SUGEPE-FOLHA - PASEP + AUX. MORADIA</v>
      </c>
      <c r="G582" s="51" t="str">
        <f>IFERROR(VLOOKUP($B582,'Tabelas auxiliares'!$A$65:$C$102,2,FALSE),"")</f>
        <v>Folha de Pagamento - Benefícios</v>
      </c>
      <c r="H582" s="51" t="str">
        <f>IFERROR(VLOOKUP($B582,'Tabelas auxiliares'!$A$65:$C$102,3,FALSE),"")</f>
        <v xml:space="preserve">AUXILIO FUNERAL / CONTRATACAO POR TEMPO DETERMINADO / BENEF.ASSIST. DO SERVIDOR E DO MILITAR / AUXILIO-ALIMENTACAO / AUXILIO-TRANSPORTE / INDENIZACOES E RESTITUICOES / DESPESAS DE EXERCICIOS ANTERIORES </v>
      </c>
      <c r="I582" t="s">
        <v>2239</v>
      </c>
      <c r="J582" t="s">
        <v>2240</v>
      </c>
      <c r="K582" t="s">
        <v>2373</v>
      </c>
      <c r="L582" t="s">
        <v>935</v>
      </c>
      <c r="M582" t="s">
        <v>176</v>
      </c>
      <c r="N582" t="s">
        <v>136</v>
      </c>
      <c r="O582" t="s">
        <v>224</v>
      </c>
      <c r="P582" t="s">
        <v>225</v>
      </c>
      <c r="Q582" t="s">
        <v>179</v>
      </c>
      <c r="R582" t="s">
        <v>176</v>
      </c>
      <c r="S582" t="s">
        <v>120</v>
      </c>
      <c r="T582" t="s">
        <v>173</v>
      </c>
      <c r="U582" t="s">
        <v>146</v>
      </c>
      <c r="V582" t="s">
        <v>771</v>
      </c>
      <c r="W582" t="s">
        <v>663</v>
      </c>
      <c r="X582" s="51" t="str">
        <f t="shared" si="18"/>
        <v>3</v>
      </c>
      <c r="Y582" s="51" t="str">
        <f>IF(T582="","",IF(AND(T582&lt;&gt;'Tabelas auxiliares'!$B$236,T582&lt;&gt;'Tabelas auxiliares'!$B$237,T582&lt;&gt;'Tabelas auxiliares'!$C$236,T582&lt;&gt;'Tabelas auxiliares'!$C$237,T582&lt;&gt;'Tabelas auxiliares'!$D$236),"FOLHA DE PESSOAL",IF(X582='Tabelas auxiliares'!$A$237,"CUSTEIO",IF(X582='Tabelas auxiliares'!$A$236,"INVESTIMENTO","ERRO - VERIFICAR"))))</f>
        <v>FOLHA DE PESSOAL</v>
      </c>
      <c r="Z582" s="64">
        <f t="shared" si="19"/>
        <v>28604.17</v>
      </c>
      <c r="AA582" s="44">
        <v>1790.35</v>
      </c>
      <c r="AC582" s="44">
        <v>26813.82</v>
      </c>
    </row>
    <row r="583" spans="1:29" x14ac:dyDescent="0.25">
      <c r="A583" t="s">
        <v>1111</v>
      </c>
      <c r="B583" t="s">
        <v>539</v>
      </c>
      <c r="C583" t="s">
        <v>1112</v>
      </c>
      <c r="D583" t="s">
        <v>90</v>
      </c>
      <c r="E583" t="s">
        <v>117</v>
      </c>
      <c r="F583" s="51" t="str">
        <f>IFERROR(VLOOKUP(D583,'Tabelas auxiliares'!$A$3:$B$61,2,FALSE),"")</f>
        <v>SUGEPE-FOLHA - PASEP + AUX. MORADIA</v>
      </c>
      <c r="G583" s="51" t="str">
        <f>IFERROR(VLOOKUP($B583,'Tabelas auxiliares'!$A$65:$C$102,2,FALSE),"")</f>
        <v>Folha de Pagamento - Benefícios</v>
      </c>
      <c r="H583" s="51" t="str">
        <f>IFERROR(VLOOKUP($B583,'Tabelas auxiliares'!$A$65:$C$102,3,FALSE),"")</f>
        <v xml:space="preserve">AUXILIO FUNERAL / CONTRATACAO POR TEMPO DETERMINADO / BENEF.ASSIST. DO SERVIDOR E DO MILITAR / AUXILIO-ALIMENTACAO / AUXILIO-TRANSPORTE / INDENIZACOES E RESTITUICOES / DESPESAS DE EXERCICIOS ANTERIORES </v>
      </c>
      <c r="I583" t="s">
        <v>2239</v>
      </c>
      <c r="J583" t="s">
        <v>2240</v>
      </c>
      <c r="K583" t="s">
        <v>2374</v>
      </c>
      <c r="L583" t="s">
        <v>935</v>
      </c>
      <c r="M583" t="s">
        <v>176</v>
      </c>
      <c r="N583" t="s">
        <v>136</v>
      </c>
      <c r="O583" t="s">
        <v>183</v>
      </c>
      <c r="P583" t="s">
        <v>226</v>
      </c>
      <c r="Q583" t="s">
        <v>179</v>
      </c>
      <c r="R583" t="s">
        <v>176</v>
      </c>
      <c r="S583" t="s">
        <v>120</v>
      </c>
      <c r="T583" t="s">
        <v>173</v>
      </c>
      <c r="U583" t="s">
        <v>148</v>
      </c>
      <c r="V583" t="s">
        <v>772</v>
      </c>
      <c r="W583" t="s">
        <v>664</v>
      </c>
      <c r="X583" s="51" t="str">
        <f t="shared" si="18"/>
        <v>3</v>
      </c>
      <c r="Y583" s="51" t="str">
        <f>IF(T583="","",IF(AND(T583&lt;&gt;'Tabelas auxiliares'!$B$236,T583&lt;&gt;'Tabelas auxiliares'!$B$237,T583&lt;&gt;'Tabelas auxiliares'!$C$236,T583&lt;&gt;'Tabelas auxiliares'!$C$237,T583&lt;&gt;'Tabelas auxiliares'!$D$236),"FOLHA DE PESSOAL",IF(X583='Tabelas auxiliares'!$A$237,"CUSTEIO",IF(X583='Tabelas auxiliares'!$A$236,"INVESTIMENTO","ERRO - VERIFICAR"))))</f>
        <v>FOLHA DE PESSOAL</v>
      </c>
      <c r="Z583" s="64">
        <f t="shared" si="19"/>
        <v>2568</v>
      </c>
      <c r="AA583" s="44">
        <v>256.8</v>
      </c>
      <c r="AC583" s="44">
        <v>2311.1999999999998</v>
      </c>
    </row>
    <row r="584" spans="1:29" x14ac:dyDescent="0.25">
      <c r="A584" t="s">
        <v>1111</v>
      </c>
      <c r="B584" t="s">
        <v>539</v>
      </c>
      <c r="C584" t="s">
        <v>1112</v>
      </c>
      <c r="D584" t="s">
        <v>90</v>
      </c>
      <c r="E584" t="s">
        <v>117</v>
      </c>
      <c r="F584" s="51" t="str">
        <f>IFERROR(VLOOKUP(D584,'Tabelas auxiliares'!$A$3:$B$61,2,FALSE),"")</f>
        <v>SUGEPE-FOLHA - PASEP + AUX. MORADIA</v>
      </c>
      <c r="G584" s="51" t="str">
        <f>IFERROR(VLOOKUP($B584,'Tabelas auxiliares'!$A$65:$C$102,2,FALSE),"")</f>
        <v>Folha de Pagamento - Benefícios</v>
      </c>
      <c r="H584" s="51" t="str">
        <f>IFERROR(VLOOKUP($B584,'Tabelas auxiliares'!$A$65:$C$102,3,FALSE),"")</f>
        <v xml:space="preserve">AUXILIO FUNERAL / CONTRATACAO POR TEMPO DETERMINADO / BENEF.ASSIST. DO SERVIDOR E DO MILITAR / AUXILIO-ALIMENTACAO / AUXILIO-TRANSPORTE / INDENIZACOES E RESTITUICOES / DESPESAS DE EXERCICIOS ANTERIORES </v>
      </c>
      <c r="I584" t="s">
        <v>2239</v>
      </c>
      <c r="J584" t="s">
        <v>2240</v>
      </c>
      <c r="K584" t="s">
        <v>2375</v>
      </c>
      <c r="L584" t="s">
        <v>935</v>
      </c>
      <c r="M584" t="s">
        <v>176</v>
      </c>
      <c r="N584" t="s">
        <v>136</v>
      </c>
      <c r="O584" t="s">
        <v>227</v>
      </c>
      <c r="P584" t="s">
        <v>228</v>
      </c>
      <c r="Q584" t="s">
        <v>179</v>
      </c>
      <c r="R584" t="s">
        <v>176</v>
      </c>
      <c r="S584" t="s">
        <v>120</v>
      </c>
      <c r="T584" t="s">
        <v>173</v>
      </c>
      <c r="U584" t="s">
        <v>145</v>
      </c>
      <c r="V584" t="s">
        <v>773</v>
      </c>
      <c r="W584" t="s">
        <v>665</v>
      </c>
      <c r="X584" s="51" t="str">
        <f t="shared" si="18"/>
        <v>3</v>
      </c>
      <c r="Y584" s="51" t="str">
        <f>IF(T584="","",IF(AND(T584&lt;&gt;'Tabelas auxiliares'!$B$236,T584&lt;&gt;'Tabelas auxiliares'!$B$237,T584&lt;&gt;'Tabelas auxiliares'!$C$236,T584&lt;&gt;'Tabelas auxiliares'!$C$237,T584&lt;&gt;'Tabelas auxiliares'!$D$236),"FOLHA DE PESSOAL",IF(X584='Tabelas auxiliares'!$A$237,"CUSTEIO",IF(X584='Tabelas auxiliares'!$A$236,"INVESTIMENTO","ERRO - VERIFICAR"))))</f>
        <v>FOLHA DE PESSOAL</v>
      </c>
      <c r="Z584" s="64">
        <f t="shared" si="19"/>
        <v>899.97</v>
      </c>
      <c r="AA584" s="44">
        <v>287.22000000000003</v>
      </c>
      <c r="AC584" s="44">
        <v>612.75</v>
      </c>
    </row>
    <row r="585" spans="1:29" x14ac:dyDescent="0.25">
      <c r="A585" t="s">
        <v>1111</v>
      </c>
      <c r="B585" t="s">
        <v>539</v>
      </c>
      <c r="C585" t="s">
        <v>1112</v>
      </c>
      <c r="D585" t="s">
        <v>90</v>
      </c>
      <c r="E585" t="s">
        <v>117</v>
      </c>
      <c r="F585" s="51" t="str">
        <f>IFERROR(VLOOKUP(D585,'Tabelas auxiliares'!$A$3:$B$61,2,FALSE),"")</f>
        <v>SUGEPE-FOLHA - PASEP + AUX. MORADIA</v>
      </c>
      <c r="G585" s="51" t="str">
        <f>IFERROR(VLOOKUP($B585,'Tabelas auxiliares'!$A$65:$C$102,2,FALSE),"")</f>
        <v>Folha de Pagamento - Benefícios</v>
      </c>
      <c r="H585" s="51" t="str">
        <f>IFERROR(VLOOKUP($B585,'Tabelas auxiliares'!$A$65:$C$102,3,FALSE),"")</f>
        <v xml:space="preserve">AUXILIO FUNERAL / CONTRATACAO POR TEMPO DETERMINADO / BENEF.ASSIST. DO SERVIDOR E DO MILITAR / AUXILIO-ALIMENTACAO / AUXILIO-TRANSPORTE / INDENIZACOES E RESTITUICOES / DESPESAS DE EXERCICIOS ANTERIORES </v>
      </c>
      <c r="I585" t="s">
        <v>2239</v>
      </c>
      <c r="J585" t="s">
        <v>2240</v>
      </c>
      <c r="K585" t="s">
        <v>2376</v>
      </c>
      <c r="L585" t="s">
        <v>935</v>
      </c>
      <c r="M585" t="s">
        <v>176</v>
      </c>
      <c r="N585" t="s">
        <v>136</v>
      </c>
      <c r="O585" t="s">
        <v>229</v>
      </c>
      <c r="P585" t="s">
        <v>230</v>
      </c>
      <c r="Q585" t="s">
        <v>179</v>
      </c>
      <c r="R585" t="s">
        <v>176</v>
      </c>
      <c r="S585" t="s">
        <v>120</v>
      </c>
      <c r="T585" t="s">
        <v>173</v>
      </c>
      <c r="U585" t="s">
        <v>150</v>
      </c>
      <c r="V585" t="s">
        <v>774</v>
      </c>
      <c r="W585" t="s">
        <v>939</v>
      </c>
      <c r="X585" s="51" t="str">
        <f t="shared" si="18"/>
        <v>3</v>
      </c>
      <c r="Y585" s="51" t="str">
        <f>IF(T585="","",IF(AND(T585&lt;&gt;'Tabelas auxiliares'!$B$236,T585&lt;&gt;'Tabelas auxiliares'!$B$237,T585&lt;&gt;'Tabelas auxiliares'!$C$236,T585&lt;&gt;'Tabelas auxiliares'!$C$237,T585&lt;&gt;'Tabelas auxiliares'!$D$236),"FOLHA DE PESSOAL",IF(X585='Tabelas auxiliares'!$A$237,"CUSTEIO",IF(X585='Tabelas auxiliares'!$A$236,"INVESTIMENTO","ERRO - VERIFICAR"))))</f>
        <v>FOLHA DE PESSOAL</v>
      </c>
      <c r="Z585" s="64">
        <f t="shared" si="19"/>
        <v>659.25</v>
      </c>
      <c r="AC585" s="44">
        <v>659.25</v>
      </c>
    </row>
    <row r="586" spans="1:29" x14ac:dyDescent="0.25">
      <c r="A586" t="s">
        <v>1111</v>
      </c>
      <c r="B586" t="s">
        <v>539</v>
      </c>
      <c r="C586" t="s">
        <v>1112</v>
      </c>
      <c r="D586" t="s">
        <v>90</v>
      </c>
      <c r="E586" t="s">
        <v>117</v>
      </c>
      <c r="F586" s="51" t="str">
        <f>IFERROR(VLOOKUP(D586,'Tabelas auxiliares'!$A$3:$B$61,2,FALSE),"")</f>
        <v>SUGEPE-FOLHA - PASEP + AUX. MORADIA</v>
      </c>
      <c r="G586" s="51" t="str">
        <f>IFERROR(VLOOKUP($B586,'Tabelas auxiliares'!$A$65:$C$102,2,FALSE),"")</f>
        <v>Folha de Pagamento - Benefícios</v>
      </c>
      <c r="H586" s="51" t="str">
        <f>IFERROR(VLOOKUP($B586,'Tabelas auxiliares'!$A$65:$C$102,3,FALSE),"")</f>
        <v xml:space="preserve">AUXILIO FUNERAL / CONTRATACAO POR TEMPO DETERMINADO / BENEF.ASSIST. DO SERVIDOR E DO MILITAR / AUXILIO-ALIMENTACAO / AUXILIO-TRANSPORTE / INDENIZACOES E RESTITUICOES / DESPESAS DE EXERCICIOS ANTERIORES </v>
      </c>
      <c r="I586" t="s">
        <v>2239</v>
      </c>
      <c r="J586" t="s">
        <v>2240</v>
      </c>
      <c r="K586" t="s">
        <v>2377</v>
      </c>
      <c r="L586" t="s">
        <v>935</v>
      </c>
      <c r="M586" t="s">
        <v>176</v>
      </c>
      <c r="N586" t="s">
        <v>136</v>
      </c>
      <c r="O586" t="s">
        <v>183</v>
      </c>
      <c r="P586" t="s">
        <v>226</v>
      </c>
      <c r="Q586" t="s">
        <v>179</v>
      </c>
      <c r="R586" t="s">
        <v>176</v>
      </c>
      <c r="S586" t="s">
        <v>120</v>
      </c>
      <c r="T586" t="s">
        <v>173</v>
      </c>
      <c r="U586" t="s">
        <v>148</v>
      </c>
      <c r="V586" t="s">
        <v>775</v>
      </c>
      <c r="W586" t="s">
        <v>666</v>
      </c>
      <c r="X586" s="51" t="str">
        <f t="shared" si="18"/>
        <v>3</v>
      </c>
      <c r="Y586" s="51" t="str">
        <f>IF(T586="","",IF(AND(T586&lt;&gt;'Tabelas auxiliares'!$B$236,T586&lt;&gt;'Tabelas auxiliares'!$B$237,T586&lt;&gt;'Tabelas auxiliares'!$C$236,T586&lt;&gt;'Tabelas auxiliares'!$C$237,T586&lt;&gt;'Tabelas auxiliares'!$D$236),"FOLHA DE PESSOAL",IF(X586='Tabelas auxiliares'!$A$237,"CUSTEIO",IF(X586='Tabelas auxiliares'!$A$236,"INVESTIMENTO","ERRO - VERIFICAR"))))</f>
        <v>FOLHA DE PESSOAL</v>
      </c>
      <c r="Z586" s="64">
        <f t="shared" si="19"/>
        <v>68052</v>
      </c>
      <c r="AA586" s="44">
        <v>6195.3</v>
      </c>
      <c r="AC586" s="44">
        <v>61856.7</v>
      </c>
    </row>
    <row r="587" spans="1:29" x14ac:dyDescent="0.25">
      <c r="A587" t="s">
        <v>1111</v>
      </c>
      <c r="B587" t="s">
        <v>539</v>
      </c>
      <c r="C587" t="s">
        <v>1112</v>
      </c>
      <c r="D587" t="s">
        <v>90</v>
      </c>
      <c r="E587" t="s">
        <v>117</v>
      </c>
      <c r="F587" s="51" t="str">
        <f>IFERROR(VLOOKUP(D587,'Tabelas auxiliares'!$A$3:$B$61,2,FALSE),"")</f>
        <v>SUGEPE-FOLHA - PASEP + AUX. MORADIA</v>
      </c>
      <c r="G587" s="51" t="str">
        <f>IFERROR(VLOOKUP($B587,'Tabelas auxiliares'!$A$65:$C$102,2,FALSE),"")</f>
        <v>Folha de Pagamento - Benefícios</v>
      </c>
      <c r="H587" s="51" t="str">
        <f>IFERROR(VLOOKUP($B587,'Tabelas auxiliares'!$A$65:$C$102,3,FALSE),"")</f>
        <v xml:space="preserve">AUXILIO FUNERAL / CONTRATACAO POR TEMPO DETERMINADO / BENEF.ASSIST. DO SERVIDOR E DO MILITAR / AUXILIO-ALIMENTACAO / AUXILIO-TRANSPORTE / INDENIZACOES E RESTITUICOES / DESPESAS DE EXERCICIOS ANTERIORES </v>
      </c>
      <c r="I587" t="s">
        <v>2239</v>
      </c>
      <c r="J587" t="s">
        <v>2240</v>
      </c>
      <c r="K587" t="s">
        <v>2378</v>
      </c>
      <c r="L587" t="s">
        <v>935</v>
      </c>
      <c r="M587" t="s">
        <v>176</v>
      </c>
      <c r="N587" t="s">
        <v>136</v>
      </c>
      <c r="O587" t="s">
        <v>224</v>
      </c>
      <c r="P587" t="s">
        <v>225</v>
      </c>
      <c r="Q587" t="s">
        <v>179</v>
      </c>
      <c r="R587" t="s">
        <v>176</v>
      </c>
      <c r="S587" t="s">
        <v>120</v>
      </c>
      <c r="T587" t="s">
        <v>173</v>
      </c>
      <c r="U587" t="s">
        <v>146</v>
      </c>
      <c r="V587" t="s">
        <v>776</v>
      </c>
      <c r="W587" t="s">
        <v>667</v>
      </c>
      <c r="X587" s="51" t="str">
        <f t="shared" si="18"/>
        <v>3</v>
      </c>
      <c r="Y587" s="51" t="str">
        <f>IF(T587="","",IF(AND(T587&lt;&gt;'Tabelas auxiliares'!$B$236,T587&lt;&gt;'Tabelas auxiliares'!$B$237,T587&lt;&gt;'Tabelas auxiliares'!$C$236,T587&lt;&gt;'Tabelas auxiliares'!$C$237,T587&lt;&gt;'Tabelas auxiliares'!$D$236),"FOLHA DE PESSOAL",IF(X587='Tabelas auxiliares'!$A$237,"CUSTEIO",IF(X587='Tabelas auxiliares'!$A$236,"INVESTIMENTO","ERRO - VERIFICAR"))))</f>
        <v>FOLHA DE PESSOAL</v>
      </c>
      <c r="Z587" s="64">
        <f t="shared" si="19"/>
        <v>666743.9</v>
      </c>
      <c r="AA587" s="44">
        <v>2241.42</v>
      </c>
      <c r="AC587" s="44">
        <v>664502.48</v>
      </c>
    </row>
    <row r="588" spans="1:29" x14ac:dyDescent="0.25">
      <c r="A588" t="s">
        <v>1111</v>
      </c>
      <c r="B588" t="s">
        <v>539</v>
      </c>
      <c r="C588" t="s">
        <v>1112</v>
      </c>
      <c r="D588" t="s">
        <v>90</v>
      </c>
      <c r="E588" t="s">
        <v>117</v>
      </c>
      <c r="F588" s="51" t="str">
        <f>IFERROR(VLOOKUP(D588,'Tabelas auxiliares'!$A$3:$B$61,2,FALSE),"")</f>
        <v>SUGEPE-FOLHA - PASEP + AUX. MORADIA</v>
      </c>
      <c r="G588" s="51" t="str">
        <f>IFERROR(VLOOKUP($B588,'Tabelas auxiliares'!$A$65:$C$102,2,FALSE),"")</f>
        <v>Folha de Pagamento - Benefícios</v>
      </c>
      <c r="H588" s="51" t="str">
        <f>IFERROR(VLOOKUP($B588,'Tabelas auxiliares'!$A$65:$C$102,3,FALSE),"")</f>
        <v xml:space="preserve">AUXILIO FUNERAL / CONTRATACAO POR TEMPO DETERMINADO / BENEF.ASSIST. DO SERVIDOR E DO MILITAR / AUXILIO-ALIMENTACAO / AUXILIO-TRANSPORTE / INDENIZACOES E RESTITUICOES / DESPESAS DE EXERCICIOS ANTERIORES </v>
      </c>
      <c r="I588" t="s">
        <v>2239</v>
      </c>
      <c r="J588" t="s">
        <v>2240</v>
      </c>
      <c r="K588" t="s">
        <v>2379</v>
      </c>
      <c r="L588" t="s">
        <v>935</v>
      </c>
      <c r="M588" t="s">
        <v>176</v>
      </c>
      <c r="N588" t="s">
        <v>136</v>
      </c>
      <c r="O588" t="s">
        <v>227</v>
      </c>
      <c r="P588" t="s">
        <v>228</v>
      </c>
      <c r="Q588" t="s">
        <v>179</v>
      </c>
      <c r="R588" t="s">
        <v>176</v>
      </c>
      <c r="S588" t="s">
        <v>120</v>
      </c>
      <c r="T588" t="s">
        <v>173</v>
      </c>
      <c r="U588" t="s">
        <v>145</v>
      </c>
      <c r="V588" t="s">
        <v>777</v>
      </c>
      <c r="W588" t="s">
        <v>668</v>
      </c>
      <c r="X588" s="51" t="str">
        <f t="shared" si="18"/>
        <v>3</v>
      </c>
      <c r="Y588" s="51" t="str">
        <f>IF(T588="","",IF(AND(T588&lt;&gt;'Tabelas auxiliares'!$B$236,T588&lt;&gt;'Tabelas auxiliares'!$B$237,T588&lt;&gt;'Tabelas auxiliares'!$C$236,T588&lt;&gt;'Tabelas auxiliares'!$C$237,T588&lt;&gt;'Tabelas auxiliares'!$D$236),"FOLHA DE PESSOAL",IF(X588='Tabelas auxiliares'!$A$237,"CUSTEIO",IF(X588='Tabelas auxiliares'!$A$236,"INVESTIMENTO","ERRO - VERIFICAR"))))</f>
        <v>FOLHA DE PESSOAL</v>
      </c>
      <c r="Z588" s="64">
        <f t="shared" si="19"/>
        <v>142051.23000000001</v>
      </c>
      <c r="AA588" s="44">
        <v>43298.48</v>
      </c>
      <c r="AC588" s="44">
        <v>98752.75</v>
      </c>
    </row>
    <row r="589" spans="1:29" x14ac:dyDescent="0.25">
      <c r="A589" t="s">
        <v>1111</v>
      </c>
      <c r="B589" t="s">
        <v>539</v>
      </c>
      <c r="C589" t="s">
        <v>1112</v>
      </c>
      <c r="D589" t="s">
        <v>90</v>
      </c>
      <c r="E589" t="s">
        <v>117</v>
      </c>
      <c r="F589" s="51" t="str">
        <f>IFERROR(VLOOKUP(D589,'Tabelas auxiliares'!$A$3:$B$61,2,FALSE),"")</f>
        <v>SUGEPE-FOLHA - PASEP + AUX. MORADIA</v>
      </c>
      <c r="G589" s="51" t="str">
        <f>IFERROR(VLOOKUP($B589,'Tabelas auxiliares'!$A$65:$C$102,2,FALSE),"")</f>
        <v>Folha de Pagamento - Benefícios</v>
      </c>
      <c r="H589" s="51" t="str">
        <f>IFERROR(VLOOKUP($B589,'Tabelas auxiliares'!$A$65:$C$102,3,FALSE),"")</f>
        <v xml:space="preserve">AUXILIO FUNERAL / CONTRATACAO POR TEMPO DETERMINADO / BENEF.ASSIST. DO SERVIDOR E DO MILITAR / AUXILIO-ALIMENTACAO / AUXILIO-TRANSPORTE / INDENIZACOES E RESTITUICOES / DESPESAS DE EXERCICIOS ANTERIORES </v>
      </c>
      <c r="I589" t="s">
        <v>2239</v>
      </c>
      <c r="J589" t="s">
        <v>2240</v>
      </c>
      <c r="K589" t="s">
        <v>2380</v>
      </c>
      <c r="L589" t="s">
        <v>935</v>
      </c>
      <c r="M589" t="s">
        <v>176</v>
      </c>
      <c r="N589" t="s">
        <v>136</v>
      </c>
      <c r="O589" t="s">
        <v>183</v>
      </c>
      <c r="P589" t="s">
        <v>226</v>
      </c>
      <c r="Q589" t="s">
        <v>179</v>
      </c>
      <c r="R589" t="s">
        <v>176</v>
      </c>
      <c r="S589" t="s">
        <v>120</v>
      </c>
      <c r="T589" t="s">
        <v>173</v>
      </c>
      <c r="U589" t="s">
        <v>148</v>
      </c>
      <c r="V589" t="s">
        <v>940</v>
      </c>
      <c r="W589" t="s">
        <v>941</v>
      </c>
      <c r="X589" s="51" t="str">
        <f t="shared" si="18"/>
        <v>3</v>
      </c>
      <c r="Y589" s="51" t="str">
        <f>IF(T589="","",IF(AND(T589&lt;&gt;'Tabelas auxiliares'!$B$236,T589&lt;&gt;'Tabelas auxiliares'!$B$237,T589&lt;&gt;'Tabelas auxiliares'!$C$236,T589&lt;&gt;'Tabelas auxiliares'!$C$237,T589&lt;&gt;'Tabelas auxiliares'!$D$236),"FOLHA DE PESSOAL",IF(X589='Tabelas auxiliares'!$A$237,"CUSTEIO",IF(X589='Tabelas auxiliares'!$A$236,"INVESTIMENTO","ERRO - VERIFICAR"))))</f>
        <v>FOLHA DE PESSOAL</v>
      </c>
      <c r="Z589" s="64">
        <f t="shared" si="19"/>
        <v>6933.6</v>
      </c>
      <c r="AC589" s="44">
        <v>6933.6</v>
      </c>
    </row>
    <row r="590" spans="1:29" x14ac:dyDescent="0.25">
      <c r="A590" t="s">
        <v>1111</v>
      </c>
      <c r="B590" t="s">
        <v>539</v>
      </c>
      <c r="C590" t="s">
        <v>1112</v>
      </c>
      <c r="D590" t="s">
        <v>90</v>
      </c>
      <c r="E590" t="s">
        <v>117</v>
      </c>
      <c r="F590" s="51" t="str">
        <f>IFERROR(VLOOKUP(D590,'Tabelas auxiliares'!$A$3:$B$61,2,FALSE),"")</f>
        <v>SUGEPE-FOLHA - PASEP + AUX. MORADIA</v>
      </c>
      <c r="G590" s="51" t="str">
        <f>IFERROR(VLOOKUP($B590,'Tabelas auxiliares'!$A$65:$C$102,2,FALSE),"")</f>
        <v>Folha de Pagamento - Benefícios</v>
      </c>
      <c r="H590" s="51" t="str">
        <f>IFERROR(VLOOKUP($B590,'Tabelas auxiliares'!$A$65:$C$102,3,FALSE),"")</f>
        <v xml:space="preserve">AUXILIO FUNERAL / CONTRATACAO POR TEMPO DETERMINADO / BENEF.ASSIST. DO SERVIDOR E DO MILITAR / AUXILIO-ALIMENTACAO / AUXILIO-TRANSPORTE / INDENIZACOES E RESTITUICOES / DESPESAS DE EXERCICIOS ANTERIORES </v>
      </c>
      <c r="I590" t="s">
        <v>2239</v>
      </c>
      <c r="J590" t="s">
        <v>2240</v>
      </c>
      <c r="K590" t="s">
        <v>2381</v>
      </c>
      <c r="L590" t="s">
        <v>935</v>
      </c>
      <c r="M590" t="s">
        <v>176</v>
      </c>
      <c r="N590" t="s">
        <v>136</v>
      </c>
      <c r="O590" t="s">
        <v>224</v>
      </c>
      <c r="P590" t="s">
        <v>225</v>
      </c>
      <c r="Q590" t="s">
        <v>179</v>
      </c>
      <c r="R590" t="s">
        <v>176</v>
      </c>
      <c r="S590" t="s">
        <v>120</v>
      </c>
      <c r="T590" t="s">
        <v>173</v>
      </c>
      <c r="U590" t="s">
        <v>146</v>
      </c>
      <c r="V590" t="s">
        <v>819</v>
      </c>
      <c r="W590" t="s">
        <v>663</v>
      </c>
      <c r="X590" s="51" t="str">
        <f t="shared" si="18"/>
        <v>3</v>
      </c>
      <c r="Y590" s="51" t="str">
        <f>IF(T590="","",IF(AND(T590&lt;&gt;'Tabelas auxiliares'!$B$236,T590&lt;&gt;'Tabelas auxiliares'!$B$237,T590&lt;&gt;'Tabelas auxiliares'!$C$236,T590&lt;&gt;'Tabelas auxiliares'!$C$237,T590&lt;&gt;'Tabelas auxiliares'!$D$236),"FOLHA DE PESSOAL",IF(X590='Tabelas auxiliares'!$A$237,"CUSTEIO",IF(X590='Tabelas auxiliares'!$A$236,"INVESTIMENTO","ERRO - VERIFICAR"))))</f>
        <v>FOLHA DE PESSOAL</v>
      </c>
      <c r="Z590" s="64">
        <f t="shared" si="19"/>
        <v>45.8</v>
      </c>
      <c r="AC590" s="44">
        <v>45.8</v>
      </c>
    </row>
    <row r="591" spans="1:29" x14ac:dyDescent="0.25">
      <c r="A591" t="s">
        <v>1111</v>
      </c>
      <c r="B591" t="s">
        <v>539</v>
      </c>
      <c r="C591" t="s">
        <v>1112</v>
      </c>
      <c r="D591" t="s">
        <v>90</v>
      </c>
      <c r="E591" t="s">
        <v>117</v>
      </c>
      <c r="F591" s="51" t="str">
        <f>IFERROR(VLOOKUP(D591,'Tabelas auxiliares'!$A$3:$B$61,2,FALSE),"")</f>
        <v>SUGEPE-FOLHA - PASEP + AUX. MORADIA</v>
      </c>
      <c r="G591" s="51" t="str">
        <f>IFERROR(VLOOKUP($B591,'Tabelas auxiliares'!$A$65:$C$102,2,FALSE),"")</f>
        <v>Folha de Pagamento - Benefícios</v>
      </c>
      <c r="H591" s="51" t="str">
        <f>IFERROR(VLOOKUP($B591,'Tabelas auxiliares'!$A$65:$C$102,3,FALSE),"")</f>
        <v xml:space="preserve">AUXILIO FUNERAL / CONTRATACAO POR TEMPO DETERMINADO / BENEF.ASSIST. DO SERVIDOR E DO MILITAR / AUXILIO-ALIMENTACAO / AUXILIO-TRANSPORTE / INDENIZACOES E RESTITUICOES / DESPESAS DE EXERCICIOS ANTERIORES </v>
      </c>
      <c r="I591" t="s">
        <v>2239</v>
      </c>
      <c r="J591" t="s">
        <v>2240</v>
      </c>
      <c r="K591" t="s">
        <v>2382</v>
      </c>
      <c r="L591" t="s">
        <v>935</v>
      </c>
      <c r="M591" t="s">
        <v>176</v>
      </c>
      <c r="N591" t="s">
        <v>138</v>
      </c>
      <c r="O591" t="s">
        <v>183</v>
      </c>
      <c r="P591" t="s">
        <v>211</v>
      </c>
      <c r="Q591" t="s">
        <v>179</v>
      </c>
      <c r="R591" t="s">
        <v>176</v>
      </c>
      <c r="S591" t="s">
        <v>120</v>
      </c>
      <c r="T591" t="s">
        <v>173</v>
      </c>
      <c r="U591" t="s">
        <v>149</v>
      </c>
      <c r="V591" t="s">
        <v>739</v>
      </c>
      <c r="W591" t="s">
        <v>646</v>
      </c>
      <c r="X591" s="51" t="str">
        <f t="shared" si="18"/>
        <v>3</v>
      </c>
      <c r="Y591" s="51" t="str">
        <f>IF(T591="","",IF(AND(T591&lt;&gt;'Tabelas auxiliares'!$B$236,T591&lt;&gt;'Tabelas auxiliares'!$B$237,T591&lt;&gt;'Tabelas auxiliares'!$C$236,T591&lt;&gt;'Tabelas auxiliares'!$C$237,T591&lt;&gt;'Tabelas auxiliares'!$D$236),"FOLHA DE PESSOAL",IF(X591='Tabelas auxiliares'!$A$237,"CUSTEIO",IF(X591='Tabelas auxiliares'!$A$236,"INVESTIMENTO","ERRO - VERIFICAR"))))</f>
        <v>FOLHA DE PESSOAL</v>
      </c>
      <c r="Z591" s="64">
        <f t="shared" si="19"/>
        <v>174252.69999999998</v>
      </c>
      <c r="AA591" s="44">
        <v>1341.15</v>
      </c>
      <c r="AC591" s="44">
        <v>172911.55</v>
      </c>
    </row>
    <row r="592" spans="1:29" x14ac:dyDescent="0.25">
      <c r="A592" t="s">
        <v>1111</v>
      </c>
      <c r="B592" t="s">
        <v>539</v>
      </c>
      <c r="C592" t="s">
        <v>1112</v>
      </c>
      <c r="D592" t="s">
        <v>90</v>
      </c>
      <c r="E592" t="s">
        <v>117</v>
      </c>
      <c r="F592" s="51" t="str">
        <f>IFERROR(VLOOKUP(D592,'Tabelas auxiliares'!$A$3:$B$61,2,FALSE),"")</f>
        <v>SUGEPE-FOLHA - PASEP + AUX. MORADIA</v>
      </c>
      <c r="G592" s="51" t="str">
        <f>IFERROR(VLOOKUP($B592,'Tabelas auxiliares'!$A$65:$C$102,2,FALSE),"")</f>
        <v>Folha de Pagamento - Benefícios</v>
      </c>
      <c r="H592" s="51" t="str">
        <f>IFERROR(VLOOKUP($B592,'Tabelas auxiliares'!$A$65:$C$102,3,FALSE),"")</f>
        <v xml:space="preserve">AUXILIO FUNERAL / CONTRATACAO POR TEMPO DETERMINADO / BENEF.ASSIST. DO SERVIDOR E DO MILITAR / AUXILIO-ALIMENTACAO / AUXILIO-TRANSPORTE / INDENIZACOES E RESTITUICOES / DESPESAS DE EXERCICIOS ANTERIORES </v>
      </c>
      <c r="I592" t="s">
        <v>2383</v>
      </c>
      <c r="J592" t="s">
        <v>2384</v>
      </c>
      <c r="K592" t="s">
        <v>2385</v>
      </c>
      <c r="L592" t="s">
        <v>942</v>
      </c>
      <c r="M592" t="s">
        <v>210</v>
      </c>
      <c r="N592" t="s">
        <v>138</v>
      </c>
      <c r="O592" t="s">
        <v>183</v>
      </c>
      <c r="P592" t="s">
        <v>211</v>
      </c>
      <c r="Q592" t="s">
        <v>179</v>
      </c>
      <c r="R592" t="s">
        <v>176</v>
      </c>
      <c r="S592" t="s">
        <v>120</v>
      </c>
      <c r="T592" t="s">
        <v>173</v>
      </c>
      <c r="U592" t="s">
        <v>149</v>
      </c>
      <c r="V592" t="s">
        <v>739</v>
      </c>
      <c r="W592" t="s">
        <v>646</v>
      </c>
      <c r="X592" s="51" t="str">
        <f t="shared" si="18"/>
        <v>3</v>
      </c>
      <c r="Y592" s="51" t="str">
        <f>IF(T592="","",IF(AND(T592&lt;&gt;'Tabelas auxiliares'!$B$236,T592&lt;&gt;'Tabelas auxiliares'!$B$237,T592&lt;&gt;'Tabelas auxiliares'!$C$236,T592&lt;&gt;'Tabelas auxiliares'!$C$237,T592&lt;&gt;'Tabelas auxiliares'!$D$236),"FOLHA DE PESSOAL",IF(X592='Tabelas auxiliares'!$A$237,"CUSTEIO",IF(X592='Tabelas auxiliares'!$A$236,"INVESTIMENTO","ERRO - VERIFICAR"))))</f>
        <v>FOLHA DE PESSOAL</v>
      </c>
      <c r="Z592" s="64">
        <f t="shared" si="19"/>
        <v>1645.05</v>
      </c>
      <c r="AC592" s="44">
        <v>1645.05</v>
      </c>
    </row>
    <row r="593" spans="1:29" x14ac:dyDescent="0.25">
      <c r="A593" t="s">
        <v>1111</v>
      </c>
      <c r="B593" t="s">
        <v>539</v>
      </c>
      <c r="C593" t="s">
        <v>1112</v>
      </c>
      <c r="D593" t="s">
        <v>90</v>
      </c>
      <c r="E593" t="s">
        <v>117</v>
      </c>
      <c r="F593" s="51" t="str">
        <f>IFERROR(VLOOKUP(D593,'Tabelas auxiliares'!$A$3:$B$61,2,FALSE),"")</f>
        <v>SUGEPE-FOLHA - PASEP + AUX. MORADIA</v>
      </c>
      <c r="G593" s="51" t="str">
        <f>IFERROR(VLOOKUP($B593,'Tabelas auxiliares'!$A$65:$C$102,2,FALSE),"")</f>
        <v>Folha de Pagamento - Benefícios</v>
      </c>
      <c r="H593" s="51" t="str">
        <f>IFERROR(VLOOKUP($B593,'Tabelas auxiliares'!$A$65:$C$102,3,FALSE),"")</f>
        <v xml:space="preserve">AUXILIO FUNERAL / CONTRATACAO POR TEMPO DETERMINADO / BENEF.ASSIST. DO SERVIDOR E DO MILITAR / AUXILIO-ALIMENTACAO / AUXILIO-TRANSPORTE / INDENIZACOES E RESTITUICOES / DESPESAS DE EXERCICIOS ANTERIORES </v>
      </c>
      <c r="I593" t="s">
        <v>1602</v>
      </c>
      <c r="J593" t="s">
        <v>2253</v>
      </c>
      <c r="K593" t="s">
        <v>2386</v>
      </c>
      <c r="L593" t="s">
        <v>936</v>
      </c>
      <c r="M593" t="s">
        <v>176</v>
      </c>
      <c r="N593" t="s">
        <v>136</v>
      </c>
      <c r="O593" t="s">
        <v>224</v>
      </c>
      <c r="P593" t="s">
        <v>225</v>
      </c>
      <c r="Q593" t="s">
        <v>179</v>
      </c>
      <c r="R593" t="s">
        <v>176</v>
      </c>
      <c r="S593" t="s">
        <v>120</v>
      </c>
      <c r="T593" t="s">
        <v>173</v>
      </c>
      <c r="U593" t="s">
        <v>146</v>
      </c>
      <c r="V593" t="s">
        <v>771</v>
      </c>
      <c r="W593" t="s">
        <v>663</v>
      </c>
      <c r="X593" s="51" t="str">
        <f t="shared" si="18"/>
        <v>3</v>
      </c>
      <c r="Y593" s="51" t="str">
        <f>IF(T593="","",IF(AND(T593&lt;&gt;'Tabelas auxiliares'!$B$236,T593&lt;&gt;'Tabelas auxiliares'!$B$237,T593&lt;&gt;'Tabelas auxiliares'!$C$236,T593&lt;&gt;'Tabelas auxiliares'!$C$237,T593&lt;&gt;'Tabelas auxiliares'!$D$236),"FOLHA DE PESSOAL",IF(X593='Tabelas auxiliares'!$A$237,"CUSTEIO",IF(X593='Tabelas auxiliares'!$A$236,"INVESTIMENTO","ERRO - VERIFICAR"))))</f>
        <v>FOLHA DE PESSOAL</v>
      </c>
      <c r="Z593" s="64">
        <f t="shared" si="19"/>
        <v>42201.72</v>
      </c>
      <c r="AA593" s="44">
        <v>947.73</v>
      </c>
      <c r="AC593" s="44">
        <v>41253.99</v>
      </c>
    </row>
    <row r="594" spans="1:29" x14ac:dyDescent="0.25">
      <c r="A594" t="s">
        <v>1111</v>
      </c>
      <c r="B594" t="s">
        <v>539</v>
      </c>
      <c r="C594" t="s">
        <v>1112</v>
      </c>
      <c r="D594" t="s">
        <v>90</v>
      </c>
      <c r="E594" t="s">
        <v>117</v>
      </c>
      <c r="F594" s="51" t="str">
        <f>IFERROR(VLOOKUP(D594,'Tabelas auxiliares'!$A$3:$B$61,2,FALSE),"")</f>
        <v>SUGEPE-FOLHA - PASEP + AUX. MORADIA</v>
      </c>
      <c r="G594" s="51" t="str">
        <f>IFERROR(VLOOKUP($B594,'Tabelas auxiliares'!$A$65:$C$102,2,FALSE),"")</f>
        <v>Folha de Pagamento - Benefícios</v>
      </c>
      <c r="H594" s="51" t="str">
        <f>IFERROR(VLOOKUP($B594,'Tabelas auxiliares'!$A$65:$C$102,3,FALSE),"")</f>
        <v xml:space="preserve">AUXILIO FUNERAL / CONTRATACAO POR TEMPO DETERMINADO / BENEF.ASSIST. DO SERVIDOR E DO MILITAR / AUXILIO-ALIMENTACAO / AUXILIO-TRANSPORTE / INDENIZACOES E RESTITUICOES / DESPESAS DE EXERCICIOS ANTERIORES </v>
      </c>
      <c r="I594" t="s">
        <v>1602</v>
      </c>
      <c r="J594" t="s">
        <v>2253</v>
      </c>
      <c r="K594" t="s">
        <v>2387</v>
      </c>
      <c r="L594" t="s">
        <v>936</v>
      </c>
      <c r="M594" t="s">
        <v>176</v>
      </c>
      <c r="N594" t="s">
        <v>136</v>
      </c>
      <c r="O594" t="s">
        <v>183</v>
      </c>
      <c r="P594" t="s">
        <v>226</v>
      </c>
      <c r="Q594" t="s">
        <v>179</v>
      </c>
      <c r="R594" t="s">
        <v>176</v>
      </c>
      <c r="S594" t="s">
        <v>120</v>
      </c>
      <c r="T594" t="s">
        <v>173</v>
      </c>
      <c r="U594" t="s">
        <v>148</v>
      </c>
      <c r="V594" t="s">
        <v>772</v>
      </c>
      <c r="W594" t="s">
        <v>664</v>
      </c>
      <c r="X594" s="51" t="str">
        <f t="shared" si="18"/>
        <v>3</v>
      </c>
      <c r="Y594" s="51" t="str">
        <f>IF(T594="","",IF(AND(T594&lt;&gt;'Tabelas auxiliares'!$B$236,T594&lt;&gt;'Tabelas auxiliares'!$B$237,T594&lt;&gt;'Tabelas auxiliares'!$C$236,T594&lt;&gt;'Tabelas auxiliares'!$C$237,T594&lt;&gt;'Tabelas auxiliares'!$D$236),"FOLHA DE PESSOAL",IF(X594='Tabelas auxiliares'!$A$237,"CUSTEIO",IF(X594='Tabelas auxiliares'!$A$236,"INVESTIMENTO","ERRO - VERIFICAR"))))</f>
        <v>FOLHA DE PESSOAL</v>
      </c>
      <c r="Z594" s="64">
        <f t="shared" si="19"/>
        <v>2568</v>
      </c>
      <c r="AA594" s="44">
        <v>240.75</v>
      </c>
      <c r="AC594" s="44">
        <v>2327.25</v>
      </c>
    </row>
    <row r="595" spans="1:29" x14ac:dyDescent="0.25">
      <c r="A595" t="s">
        <v>1111</v>
      </c>
      <c r="B595" t="s">
        <v>539</v>
      </c>
      <c r="C595" t="s">
        <v>1112</v>
      </c>
      <c r="D595" t="s">
        <v>90</v>
      </c>
      <c r="E595" t="s">
        <v>117</v>
      </c>
      <c r="F595" s="51" t="str">
        <f>IFERROR(VLOOKUP(D595,'Tabelas auxiliares'!$A$3:$B$61,2,FALSE),"")</f>
        <v>SUGEPE-FOLHA - PASEP + AUX. MORADIA</v>
      </c>
      <c r="G595" s="51" t="str">
        <f>IFERROR(VLOOKUP($B595,'Tabelas auxiliares'!$A$65:$C$102,2,FALSE),"")</f>
        <v>Folha de Pagamento - Benefícios</v>
      </c>
      <c r="H595" s="51" t="str">
        <f>IFERROR(VLOOKUP($B595,'Tabelas auxiliares'!$A$65:$C$102,3,FALSE),"")</f>
        <v xml:space="preserve">AUXILIO FUNERAL / CONTRATACAO POR TEMPO DETERMINADO / BENEF.ASSIST. DO SERVIDOR E DO MILITAR / AUXILIO-ALIMENTACAO / AUXILIO-TRANSPORTE / INDENIZACOES E RESTITUICOES / DESPESAS DE EXERCICIOS ANTERIORES </v>
      </c>
      <c r="I595" t="s">
        <v>1602</v>
      </c>
      <c r="J595" t="s">
        <v>2253</v>
      </c>
      <c r="K595" t="s">
        <v>2388</v>
      </c>
      <c r="L595" t="s">
        <v>936</v>
      </c>
      <c r="M595" t="s">
        <v>176</v>
      </c>
      <c r="N595" t="s">
        <v>136</v>
      </c>
      <c r="O595" t="s">
        <v>227</v>
      </c>
      <c r="P595" t="s">
        <v>228</v>
      </c>
      <c r="Q595" t="s">
        <v>179</v>
      </c>
      <c r="R595" t="s">
        <v>176</v>
      </c>
      <c r="S595" t="s">
        <v>120</v>
      </c>
      <c r="T595" t="s">
        <v>173</v>
      </c>
      <c r="U595" t="s">
        <v>145</v>
      </c>
      <c r="V595" t="s">
        <v>773</v>
      </c>
      <c r="W595" t="s">
        <v>665</v>
      </c>
      <c r="X595" s="51" t="str">
        <f t="shared" si="18"/>
        <v>3</v>
      </c>
      <c r="Y595" s="51" t="str">
        <f>IF(T595="","",IF(AND(T595&lt;&gt;'Tabelas auxiliares'!$B$236,T595&lt;&gt;'Tabelas auxiliares'!$B$237,T595&lt;&gt;'Tabelas auxiliares'!$C$236,T595&lt;&gt;'Tabelas auxiliares'!$C$237,T595&lt;&gt;'Tabelas auxiliares'!$D$236),"FOLHA DE PESSOAL",IF(X595='Tabelas auxiliares'!$A$237,"CUSTEIO",IF(X595='Tabelas auxiliares'!$A$236,"INVESTIMENTO","ERRO - VERIFICAR"))))</f>
        <v>FOLHA DE PESSOAL</v>
      </c>
      <c r="Z595" s="64">
        <f t="shared" si="19"/>
        <v>899.97</v>
      </c>
      <c r="AA595" s="44">
        <v>0.37</v>
      </c>
      <c r="AC595" s="44">
        <v>899.6</v>
      </c>
    </row>
    <row r="596" spans="1:29" x14ac:dyDescent="0.25">
      <c r="A596" t="s">
        <v>1111</v>
      </c>
      <c r="B596" t="s">
        <v>539</v>
      </c>
      <c r="C596" t="s">
        <v>1112</v>
      </c>
      <c r="D596" t="s">
        <v>90</v>
      </c>
      <c r="E596" t="s">
        <v>117</v>
      </c>
      <c r="F596" s="51" t="str">
        <f>IFERROR(VLOOKUP(D596,'Tabelas auxiliares'!$A$3:$B$61,2,FALSE),"")</f>
        <v>SUGEPE-FOLHA - PASEP + AUX. MORADIA</v>
      </c>
      <c r="G596" s="51" t="str">
        <f>IFERROR(VLOOKUP($B596,'Tabelas auxiliares'!$A$65:$C$102,2,FALSE),"")</f>
        <v>Folha de Pagamento - Benefícios</v>
      </c>
      <c r="H596" s="51" t="str">
        <f>IFERROR(VLOOKUP($B596,'Tabelas auxiliares'!$A$65:$C$102,3,FALSE),"")</f>
        <v xml:space="preserve">AUXILIO FUNERAL / CONTRATACAO POR TEMPO DETERMINADO / BENEF.ASSIST. DO SERVIDOR E DO MILITAR / AUXILIO-ALIMENTACAO / AUXILIO-TRANSPORTE / INDENIZACOES E RESTITUICOES / DESPESAS DE EXERCICIOS ANTERIORES </v>
      </c>
      <c r="I596" t="s">
        <v>1602</v>
      </c>
      <c r="J596" t="s">
        <v>2253</v>
      </c>
      <c r="K596" t="s">
        <v>2389</v>
      </c>
      <c r="L596" t="s">
        <v>936</v>
      </c>
      <c r="M596" t="s">
        <v>176</v>
      </c>
      <c r="N596" t="s">
        <v>136</v>
      </c>
      <c r="O596" t="s">
        <v>229</v>
      </c>
      <c r="P596" t="s">
        <v>230</v>
      </c>
      <c r="Q596" t="s">
        <v>179</v>
      </c>
      <c r="R596" t="s">
        <v>176</v>
      </c>
      <c r="S596" t="s">
        <v>120</v>
      </c>
      <c r="T596" t="s">
        <v>173</v>
      </c>
      <c r="U596" t="s">
        <v>150</v>
      </c>
      <c r="V596" t="s">
        <v>774</v>
      </c>
      <c r="W596" t="s">
        <v>939</v>
      </c>
      <c r="X596" s="51" t="str">
        <f t="shared" si="18"/>
        <v>3</v>
      </c>
      <c r="Y596" s="51" t="str">
        <f>IF(T596="","",IF(AND(T596&lt;&gt;'Tabelas auxiliares'!$B$236,T596&lt;&gt;'Tabelas auxiliares'!$B$237,T596&lt;&gt;'Tabelas auxiliares'!$C$236,T596&lt;&gt;'Tabelas auxiliares'!$C$237,T596&lt;&gt;'Tabelas auxiliares'!$D$236),"FOLHA DE PESSOAL",IF(X596='Tabelas auxiliares'!$A$237,"CUSTEIO",IF(X596='Tabelas auxiliares'!$A$236,"INVESTIMENTO","ERRO - VERIFICAR"))))</f>
        <v>FOLHA DE PESSOAL</v>
      </c>
      <c r="Z596" s="64">
        <f t="shared" si="19"/>
        <v>659.25</v>
      </c>
      <c r="AC596" s="44">
        <v>659.25</v>
      </c>
    </row>
    <row r="597" spans="1:29" x14ac:dyDescent="0.25">
      <c r="A597" t="s">
        <v>1111</v>
      </c>
      <c r="B597" t="s">
        <v>539</v>
      </c>
      <c r="C597" t="s">
        <v>1112</v>
      </c>
      <c r="D597" t="s">
        <v>90</v>
      </c>
      <c r="E597" t="s">
        <v>117</v>
      </c>
      <c r="F597" s="51" t="str">
        <f>IFERROR(VLOOKUP(D597,'Tabelas auxiliares'!$A$3:$B$61,2,FALSE),"")</f>
        <v>SUGEPE-FOLHA - PASEP + AUX. MORADIA</v>
      </c>
      <c r="G597" s="51" t="str">
        <f>IFERROR(VLOOKUP($B597,'Tabelas auxiliares'!$A$65:$C$102,2,FALSE),"")</f>
        <v>Folha de Pagamento - Benefícios</v>
      </c>
      <c r="H597" s="51" t="str">
        <f>IFERROR(VLOOKUP($B597,'Tabelas auxiliares'!$A$65:$C$102,3,FALSE),"")</f>
        <v xml:space="preserve">AUXILIO FUNERAL / CONTRATACAO POR TEMPO DETERMINADO / BENEF.ASSIST. DO SERVIDOR E DO MILITAR / AUXILIO-ALIMENTACAO / AUXILIO-TRANSPORTE / INDENIZACOES E RESTITUICOES / DESPESAS DE EXERCICIOS ANTERIORES </v>
      </c>
      <c r="I597" t="s">
        <v>1602</v>
      </c>
      <c r="J597" t="s">
        <v>2253</v>
      </c>
      <c r="K597" t="s">
        <v>2390</v>
      </c>
      <c r="L597" t="s">
        <v>936</v>
      </c>
      <c r="M597" t="s">
        <v>176</v>
      </c>
      <c r="N597" t="s">
        <v>136</v>
      </c>
      <c r="O597" t="s">
        <v>183</v>
      </c>
      <c r="P597" t="s">
        <v>226</v>
      </c>
      <c r="Q597" t="s">
        <v>179</v>
      </c>
      <c r="R597" t="s">
        <v>176</v>
      </c>
      <c r="S597" t="s">
        <v>120</v>
      </c>
      <c r="T597" t="s">
        <v>173</v>
      </c>
      <c r="U597" t="s">
        <v>148</v>
      </c>
      <c r="V597" t="s">
        <v>775</v>
      </c>
      <c r="W597" t="s">
        <v>666</v>
      </c>
      <c r="X597" s="51" t="str">
        <f t="shared" si="18"/>
        <v>3</v>
      </c>
      <c r="Y597" s="51" t="str">
        <f>IF(T597="","",IF(AND(T597&lt;&gt;'Tabelas auxiliares'!$B$236,T597&lt;&gt;'Tabelas auxiliares'!$B$237,T597&lt;&gt;'Tabelas auxiliares'!$C$236,T597&lt;&gt;'Tabelas auxiliares'!$C$237,T597&lt;&gt;'Tabelas auxiliares'!$D$236),"FOLHA DE PESSOAL",IF(X597='Tabelas auxiliares'!$A$237,"CUSTEIO",IF(X597='Tabelas auxiliares'!$A$236,"INVESTIMENTO","ERRO - VERIFICAR"))))</f>
        <v>FOLHA DE PESSOAL</v>
      </c>
      <c r="Z597" s="64">
        <f t="shared" si="19"/>
        <v>66126</v>
      </c>
      <c r="AA597" s="44">
        <v>5938.5</v>
      </c>
      <c r="AC597" s="44">
        <v>60187.5</v>
      </c>
    </row>
    <row r="598" spans="1:29" x14ac:dyDescent="0.25">
      <c r="A598" t="s">
        <v>1111</v>
      </c>
      <c r="B598" t="s">
        <v>539</v>
      </c>
      <c r="C598" t="s">
        <v>1112</v>
      </c>
      <c r="D598" t="s">
        <v>90</v>
      </c>
      <c r="E598" t="s">
        <v>117</v>
      </c>
      <c r="F598" s="51" t="str">
        <f>IFERROR(VLOOKUP(D598,'Tabelas auxiliares'!$A$3:$B$61,2,FALSE),"")</f>
        <v>SUGEPE-FOLHA - PASEP + AUX. MORADIA</v>
      </c>
      <c r="G598" s="51" t="str">
        <f>IFERROR(VLOOKUP($B598,'Tabelas auxiliares'!$A$65:$C$102,2,FALSE),"")</f>
        <v>Folha de Pagamento - Benefícios</v>
      </c>
      <c r="H598" s="51" t="str">
        <f>IFERROR(VLOOKUP($B598,'Tabelas auxiliares'!$A$65:$C$102,3,FALSE),"")</f>
        <v xml:space="preserve">AUXILIO FUNERAL / CONTRATACAO POR TEMPO DETERMINADO / BENEF.ASSIST. DO SERVIDOR E DO MILITAR / AUXILIO-ALIMENTACAO / AUXILIO-TRANSPORTE / INDENIZACOES E RESTITUICOES / DESPESAS DE EXERCICIOS ANTERIORES </v>
      </c>
      <c r="I598" t="s">
        <v>1602</v>
      </c>
      <c r="J598" t="s">
        <v>2253</v>
      </c>
      <c r="K598" t="s">
        <v>2391</v>
      </c>
      <c r="L598" t="s">
        <v>936</v>
      </c>
      <c r="M598" t="s">
        <v>176</v>
      </c>
      <c r="N598" t="s">
        <v>136</v>
      </c>
      <c r="O598" t="s">
        <v>224</v>
      </c>
      <c r="P598" t="s">
        <v>225</v>
      </c>
      <c r="Q598" t="s">
        <v>179</v>
      </c>
      <c r="R598" t="s">
        <v>176</v>
      </c>
      <c r="S598" t="s">
        <v>120</v>
      </c>
      <c r="T598" t="s">
        <v>173</v>
      </c>
      <c r="U598" t="s">
        <v>146</v>
      </c>
      <c r="V598" t="s">
        <v>776</v>
      </c>
      <c r="W598" t="s">
        <v>667</v>
      </c>
      <c r="X598" s="51" t="str">
        <f t="shared" si="18"/>
        <v>3</v>
      </c>
      <c r="Y598" s="51" t="str">
        <f>IF(T598="","",IF(AND(T598&lt;&gt;'Tabelas auxiliares'!$B$236,T598&lt;&gt;'Tabelas auxiliares'!$B$237,T598&lt;&gt;'Tabelas auxiliares'!$C$236,T598&lt;&gt;'Tabelas auxiliares'!$C$237,T598&lt;&gt;'Tabelas auxiliares'!$D$236),"FOLHA DE PESSOAL",IF(X598='Tabelas auxiliares'!$A$237,"CUSTEIO",IF(X598='Tabelas auxiliares'!$A$236,"INVESTIMENTO","ERRO - VERIFICAR"))))</f>
        <v>FOLHA DE PESSOAL</v>
      </c>
      <c r="Z598" s="64">
        <f t="shared" si="19"/>
        <v>956632</v>
      </c>
      <c r="AA598" s="44">
        <v>2974.23</v>
      </c>
      <c r="AC598" s="44">
        <v>953657.77</v>
      </c>
    </row>
    <row r="599" spans="1:29" x14ac:dyDescent="0.25">
      <c r="A599" t="s">
        <v>1111</v>
      </c>
      <c r="B599" t="s">
        <v>539</v>
      </c>
      <c r="C599" t="s">
        <v>1112</v>
      </c>
      <c r="D599" t="s">
        <v>90</v>
      </c>
      <c r="E599" t="s">
        <v>117</v>
      </c>
      <c r="F599" s="51" t="str">
        <f>IFERROR(VLOOKUP(D599,'Tabelas auxiliares'!$A$3:$B$61,2,FALSE),"")</f>
        <v>SUGEPE-FOLHA - PASEP + AUX. MORADIA</v>
      </c>
      <c r="G599" s="51" t="str">
        <f>IFERROR(VLOOKUP($B599,'Tabelas auxiliares'!$A$65:$C$102,2,FALSE),"")</f>
        <v>Folha de Pagamento - Benefícios</v>
      </c>
      <c r="H599" s="51" t="str">
        <f>IFERROR(VLOOKUP($B599,'Tabelas auxiliares'!$A$65:$C$102,3,FALSE),"")</f>
        <v xml:space="preserve">AUXILIO FUNERAL / CONTRATACAO POR TEMPO DETERMINADO / BENEF.ASSIST. DO SERVIDOR E DO MILITAR / AUXILIO-ALIMENTACAO / AUXILIO-TRANSPORTE / INDENIZACOES E RESTITUICOES / DESPESAS DE EXERCICIOS ANTERIORES </v>
      </c>
      <c r="I599" t="s">
        <v>1602</v>
      </c>
      <c r="J599" t="s">
        <v>2253</v>
      </c>
      <c r="K599" t="s">
        <v>2392</v>
      </c>
      <c r="L599" t="s">
        <v>936</v>
      </c>
      <c r="M599" t="s">
        <v>176</v>
      </c>
      <c r="N599" t="s">
        <v>136</v>
      </c>
      <c r="O599" t="s">
        <v>227</v>
      </c>
      <c r="P599" t="s">
        <v>228</v>
      </c>
      <c r="Q599" t="s">
        <v>179</v>
      </c>
      <c r="R599" t="s">
        <v>176</v>
      </c>
      <c r="S599" t="s">
        <v>120</v>
      </c>
      <c r="T599" t="s">
        <v>173</v>
      </c>
      <c r="U599" t="s">
        <v>145</v>
      </c>
      <c r="V599" t="s">
        <v>777</v>
      </c>
      <c r="W599" t="s">
        <v>668</v>
      </c>
      <c r="X599" s="51" t="str">
        <f t="shared" si="18"/>
        <v>3</v>
      </c>
      <c r="Y599" s="51" t="str">
        <f>IF(T599="","",IF(AND(T599&lt;&gt;'Tabelas auxiliares'!$B$236,T599&lt;&gt;'Tabelas auxiliares'!$B$237,T599&lt;&gt;'Tabelas auxiliares'!$C$236,T599&lt;&gt;'Tabelas auxiliares'!$C$237,T599&lt;&gt;'Tabelas auxiliares'!$D$236),"FOLHA DE PESSOAL",IF(X599='Tabelas auxiliares'!$A$237,"CUSTEIO",IF(X599='Tabelas auxiliares'!$A$236,"INVESTIMENTO","ERRO - VERIFICAR"))))</f>
        <v>FOLHA DE PESSOAL</v>
      </c>
      <c r="Z599" s="64">
        <f t="shared" si="19"/>
        <v>144068.65</v>
      </c>
      <c r="AA599" s="44">
        <v>38735.74</v>
      </c>
      <c r="AC599" s="44">
        <v>105332.91</v>
      </c>
    </row>
    <row r="600" spans="1:29" x14ac:dyDescent="0.25">
      <c r="A600" t="s">
        <v>1111</v>
      </c>
      <c r="B600" t="s">
        <v>539</v>
      </c>
      <c r="C600" t="s">
        <v>1112</v>
      </c>
      <c r="D600" t="s">
        <v>90</v>
      </c>
      <c r="E600" t="s">
        <v>117</v>
      </c>
      <c r="F600" s="51" t="str">
        <f>IFERROR(VLOOKUP(D600,'Tabelas auxiliares'!$A$3:$B$61,2,FALSE),"")</f>
        <v>SUGEPE-FOLHA - PASEP + AUX. MORADIA</v>
      </c>
      <c r="G600" s="51" t="str">
        <f>IFERROR(VLOOKUP($B600,'Tabelas auxiliares'!$A$65:$C$102,2,FALSE),"")</f>
        <v>Folha de Pagamento - Benefícios</v>
      </c>
      <c r="H600" s="51" t="str">
        <f>IFERROR(VLOOKUP($B600,'Tabelas auxiliares'!$A$65:$C$102,3,FALSE),"")</f>
        <v xml:space="preserve">AUXILIO FUNERAL / CONTRATACAO POR TEMPO DETERMINADO / BENEF.ASSIST. DO SERVIDOR E DO MILITAR / AUXILIO-ALIMENTACAO / AUXILIO-TRANSPORTE / INDENIZACOES E RESTITUICOES / DESPESAS DE EXERCICIOS ANTERIORES </v>
      </c>
      <c r="I600" t="s">
        <v>1602</v>
      </c>
      <c r="J600" t="s">
        <v>2253</v>
      </c>
      <c r="K600" t="s">
        <v>2393</v>
      </c>
      <c r="L600" t="s">
        <v>936</v>
      </c>
      <c r="M600" t="s">
        <v>176</v>
      </c>
      <c r="N600" t="s">
        <v>138</v>
      </c>
      <c r="O600" t="s">
        <v>183</v>
      </c>
      <c r="P600" t="s">
        <v>211</v>
      </c>
      <c r="Q600" t="s">
        <v>179</v>
      </c>
      <c r="R600" t="s">
        <v>176</v>
      </c>
      <c r="S600" t="s">
        <v>120</v>
      </c>
      <c r="T600" t="s">
        <v>173</v>
      </c>
      <c r="U600" t="s">
        <v>149</v>
      </c>
      <c r="V600" t="s">
        <v>739</v>
      </c>
      <c r="W600" t="s">
        <v>646</v>
      </c>
      <c r="X600" s="51" t="str">
        <f t="shared" si="18"/>
        <v>3</v>
      </c>
      <c r="Y600" s="51" t="str">
        <f>IF(T600="","",IF(AND(T600&lt;&gt;'Tabelas auxiliares'!$B$236,T600&lt;&gt;'Tabelas auxiliares'!$B$237,T600&lt;&gt;'Tabelas auxiliares'!$C$236,T600&lt;&gt;'Tabelas auxiliares'!$C$237,T600&lt;&gt;'Tabelas auxiliares'!$D$236),"FOLHA DE PESSOAL",IF(X600='Tabelas auxiliares'!$A$237,"CUSTEIO",IF(X600='Tabelas auxiliares'!$A$236,"INVESTIMENTO","ERRO - VERIFICAR"))))</f>
        <v>FOLHA DE PESSOAL</v>
      </c>
      <c r="Z600" s="64">
        <f t="shared" si="19"/>
        <v>172341.09</v>
      </c>
      <c r="AA600" s="44">
        <v>3166.07</v>
      </c>
      <c r="AC600" s="44">
        <v>169175.02</v>
      </c>
    </row>
    <row r="601" spans="1:29" x14ac:dyDescent="0.25">
      <c r="A601" t="s">
        <v>1111</v>
      </c>
      <c r="B601" t="s">
        <v>539</v>
      </c>
      <c r="C601" t="s">
        <v>1112</v>
      </c>
      <c r="D601" t="s">
        <v>90</v>
      </c>
      <c r="E601" t="s">
        <v>117</v>
      </c>
      <c r="F601" s="51" t="str">
        <f>IFERROR(VLOOKUP(D601,'Tabelas auxiliares'!$A$3:$B$61,2,FALSE),"")</f>
        <v>SUGEPE-FOLHA - PASEP + AUX. MORADIA</v>
      </c>
      <c r="G601" s="51" t="str">
        <f>IFERROR(VLOOKUP($B601,'Tabelas auxiliares'!$A$65:$C$102,2,FALSE),"")</f>
        <v>Folha de Pagamento - Benefícios</v>
      </c>
      <c r="H601" s="51" t="str">
        <f>IFERROR(VLOOKUP($B601,'Tabelas auxiliares'!$A$65:$C$102,3,FALSE),"")</f>
        <v xml:space="preserve">AUXILIO FUNERAL / CONTRATACAO POR TEMPO DETERMINADO / BENEF.ASSIST. DO SERVIDOR E DO MILITAR / AUXILIO-ALIMENTACAO / AUXILIO-TRANSPORTE / INDENIZACOES E RESTITUICOES / DESPESAS DE EXERCICIOS ANTERIORES </v>
      </c>
      <c r="I601" t="s">
        <v>2394</v>
      </c>
      <c r="J601" t="s">
        <v>2395</v>
      </c>
      <c r="K601" t="s">
        <v>2396</v>
      </c>
      <c r="L601" t="s">
        <v>1014</v>
      </c>
      <c r="M601" t="s">
        <v>210</v>
      </c>
      <c r="N601" t="s">
        <v>138</v>
      </c>
      <c r="O601" t="s">
        <v>183</v>
      </c>
      <c r="P601" t="s">
        <v>211</v>
      </c>
      <c r="Q601" t="s">
        <v>179</v>
      </c>
      <c r="R601" t="s">
        <v>176</v>
      </c>
      <c r="S601" t="s">
        <v>120</v>
      </c>
      <c r="T601" t="s">
        <v>173</v>
      </c>
      <c r="U601" t="s">
        <v>149</v>
      </c>
      <c r="V601" t="s">
        <v>739</v>
      </c>
      <c r="W601" t="s">
        <v>646</v>
      </c>
      <c r="X601" s="51" t="str">
        <f t="shared" si="18"/>
        <v>3</v>
      </c>
      <c r="Y601" s="51" t="str">
        <f>IF(T601="","",IF(AND(T601&lt;&gt;'Tabelas auxiliares'!$B$236,T601&lt;&gt;'Tabelas auxiliares'!$B$237,T601&lt;&gt;'Tabelas auxiliares'!$C$236,T601&lt;&gt;'Tabelas auxiliares'!$C$237,T601&lt;&gt;'Tabelas auxiliares'!$D$236),"FOLHA DE PESSOAL",IF(X601='Tabelas auxiliares'!$A$237,"CUSTEIO",IF(X601='Tabelas auxiliares'!$A$236,"INVESTIMENTO","ERRO - VERIFICAR"))))</f>
        <v>FOLHA DE PESSOAL</v>
      </c>
      <c r="Z601" s="64">
        <f t="shared" si="19"/>
        <v>1319.22</v>
      </c>
      <c r="AC601" s="44">
        <v>1319.22</v>
      </c>
    </row>
    <row r="602" spans="1:29" x14ac:dyDescent="0.25">
      <c r="A602" t="s">
        <v>1111</v>
      </c>
      <c r="B602" t="s">
        <v>539</v>
      </c>
      <c r="C602" t="s">
        <v>1112</v>
      </c>
      <c r="D602" t="s">
        <v>90</v>
      </c>
      <c r="E602" t="s">
        <v>117</v>
      </c>
      <c r="F602" s="51" t="str">
        <f>IFERROR(VLOOKUP(D602,'Tabelas auxiliares'!$A$3:$B$61,2,FALSE),"")</f>
        <v>SUGEPE-FOLHA - PASEP + AUX. MORADIA</v>
      </c>
      <c r="G602" s="51" t="str">
        <f>IFERROR(VLOOKUP($B602,'Tabelas auxiliares'!$A$65:$C$102,2,FALSE),"")</f>
        <v>Folha de Pagamento - Benefícios</v>
      </c>
      <c r="H602" s="51" t="str">
        <f>IFERROR(VLOOKUP($B602,'Tabelas auxiliares'!$A$65:$C$102,3,FALSE),"")</f>
        <v xml:space="preserve">AUXILIO FUNERAL / CONTRATACAO POR TEMPO DETERMINADO / BENEF.ASSIST. DO SERVIDOR E DO MILITAR / AUXILIO-ALIMENTACAO / AUXILIO-TRANSPORTE / INDENIZACOES E RESTITUICOES / DESPESAS DE EXERCICIOS ANTERIORES </v>
      </c>
      <c r="I602" t="s">
        <v>2266</v>
      </c>
      <c r="J602" t="s">
        <v>2267</v>
      </c>
      <c r="K602" t="s">
        <v>2397</v>
      </c>
      <c r="L602" t="s">
        <v>1031</v>
      </c>
      <c r="M602" t="s">
        <v>176</v>
      </c>
      <c r="N602" t="s">
        <v>136</v>
      </c>
      <c r="O602" t="s">
        <v>224</v>
      </c>
      <c r="P602" t="s">
        <v>225</v>
      </c>
      <c r="Q602" t="s">
        <v>179</v>
      </c>
      <c r="R602" t="s">
        <v>176</v>
      </c>
      <c r="S602" t="s">
        <v>120</v>
      </c>
      <c r="T602" t="s">
        <v>173</v>
      </c>
      <c r="U602" t="s">
        <v>146</v>
      </c>
      <c r="V602" t="s">
        <v>771</v>
      </c>
      <c r="W602" t="s">
        <v>663</v>
      </c>
      <c r="X602" s="51" t="str">
        <f t="shared" si="18"/>
        <v>3</v>
      </c>
      <c r="Y602" s="51" t="str">
        <f>IF(T602="","",IF(AND(T602&lt;&gt;'Tabelas auxiliares'!$B$236,T602&lt;&gt;'Tabelas auxiliares'!$B$237,T602&lt;&gt;'Tabelas auxiliares'!$C$236,T602&lt;&gt;'Tabelas auxiliares'!$C$237,T602&lt;&gt;'Tabelas auxiliares'!$D$236),"FOLHA DE PESSOAL",IF(X602='Tabelas auxiliares'!$A$237,"CUSTEIO",IF(X602='Tabelas auxiliares'!$A$236,"INVESTIMENTO","ERRO - VERIFICAR"))))</f>
        <v>FOLHA DE PESSOAL</v>
      </c>
      <c r="Z602" s="64">
        <f t="shared" si="19"/>
        <v>50277.15</v>
      </c>
      <c r="AA602" s="44">
        <v>687.9</v>
      </c>
      <c r="AC602" s="44">
        <v>49589.25</v>
      </c>
    </row>
    <row r="603" spans="1:29" x14ac:dyDescent="0.25">
      <c r="A603" t="s">
        <v>1111</v>
      </c>
      <c r="B603" t="s">
        <v>539</v>
      </c>
      <c r="C603" t="s">
        <v>1112</v>
      </c>
      <c r="D603" t="s">
        <v>90</v>
      </c>
      <c r="E603" t="s">
        <v>117</v>
      </c>
      <c r="F603" s="51" t="str">
        <f>IFERROR(VLOOKUP(D603,'Tabelas auxiliares'!$A$3:$B$61,2,FALSE),"")</f>
        <v>SUGEPE-FOLHA - PASEP + AUX. MORADIA</v>
      </c>
      <c r="G603" s="51" t="str">
        <f>IFERROR(VLOOKUP($B603,'Tabelas auxiliares'!$A$65:$C$102,2,FALSE),"")</f>
        <v>Folha de Pagamento - Benefícios</v>
      </c>
      <c r="H603" s="51" t="str">
        <f>IFERROR(VLOOKUP($B603,'Tabelas auxiliares'!$A$65:$C$102,3,FALSE),"")</f>
        <v xml:space="preserve">AUXILIO FUNERAL / CONTRATACAO POR TEMPO DETERMINADO / BENEF.ASSIST. DO SERVIDOR E DO MILITAR / AUXILIO-ALIMENTACAO / AUXILIO-TRANSPORTE / INDENIZACOES E RESTITUICOES / DESPESAS DE EXERCICIOS ANTERIORES </v>
      </c>
      <c r="I603" t="s">
        <v>2266</v>
      </c>
      <c r="J603" t="s">
        <v>2267</v>
      </c>
      <c r="K603" t="s">
        <v>2398</v>
      </c>
      <c r="L603" t="s">
        <v>1031</v>
      </c>
      <c r="M603" t="s">
        <v>176</v>
      </c>
      <c r="N603" t="s">
        <v>136</v>
      </c>
      <c r="O603" t="s">
        <v>183</v>
      </c>
      <c r="P603" t="s">
        <v>226</v>
      </c>
      <c r="Q603" t="s">
        <v>179</v>
      </c>
      <c r="R603" t="s">
        <v>176</v>
      </c>
      <c r="S603" t="s">
        <v>120</v>
      </c>
      <c r="T603" t="s">
        <v>173</v>
      </c>
      <c r="U603" t="s">
        <v>148</v>
      </c>
      <c r="V603" t="s">
        <v>772</v>
      </c>
      <c r="W603" t="s">
        <v>664</v>
      </c>
      <c r="X603" s="51" t="str">
        <f t="shared" si="18"/>
        <v>3</v>
      </c>
      <c r="Y603" s="51" t="str">
        <f>IF(T603="","",IF(AND(T603&lt;&gt;'Tabelas auxiliares'!$B$236,T603&lt;&gt;'Tabelas auxiliares'!$B$237,T603&lt;&gt;'Tabelas auxiliares'!$C$236,T603&lt;&gt;'Tabelas auxiliares'!$C$237,T603&lt;&gt;'Tabelas auxiliares'!$D$236),"FOLHA DE PESSOAL",IF(X603='Tabelas auxiliares'!$A$237,"CUSTEIO",IF(X603='Tabelas auxiliares'!$A$236,"INVESTIMENTO","ERRO - VERIFICAR"))))</f>
        <v>FOLHA DE PESSOAL</v>
      </c>
      <c r="Z603" s="64">
        <f t="shared" si="19"/>
        <v>3210</v>
      </c>
      <c r="AA603" s="44">
        <v>304.95</v>
      </c>
      <c r="AC603" s="44">
        <v>2905.05</v>
      </c>
    </row>
    <row r="604" spans="1:29" x14ac:dyDescent="0.25">
      <c r="A604" t="s">
        <v>1111</v>
      </c>
      <c r="B604" t="s">
        <v>539</v>
      </c>
      <c r="C604" t="s">
        <v>1112</v>
      </c>
      <c r="D604" t="s">
        <v>90</v>
      </c>
      <c r="E604" t="s">
        <v>117</v>
      </c>
      <c r="F604" s="51" t="str">
        <f>IFERROR(VLOOKUP(D604,'Tabelas auxiliares'!$A$3:$B$61,2,FALSE),"")</f>
        <v>SUGEPE-FOLHA - PASEP + AUX. MORADIA</v>
      </c>
      <c r="G604" s="51" t="str">
        <f>IFERROR(VLOOKUP($B604,'Tabelas auxiliares'!$A$65:$C$102,2,FALSE),"")</f>
        <v>Folha de Pagamento - Benefícios</v>
      </c>
      <c r="H604" s="51" t="str">
        <f>IFERROR(VLOOKUP($B604,'Tabelas auxiliares'!$A$65:$C$102,3,FALSE),"")</f>
        <v xml:space="preserve">AUXILIO FUNERAL / CONTRATACAO POR TEMPO DETERMINADO / BENEF.ASSIST. DO SERVIDOR E DO MILITAR / AUXILIO-ALIMENTACAO / AUXILIO-TRANSPORTE / INDENIZACOES E RESTITUICOES / DESPESAS DE EXERCICIOS ANTERIORES </v>
      </c>
      <c r="I604" t="s">
        <v>2266</v>
      </c>
      <c r="J604" t="s">
        <v>2267</v>
      </c>
      <c r="K604" t="s">
        <v>2399</v>
      </c>
      <c r="L604" t="s">
        <v>1032</v>
      </c>
      <c r="M604" t="s">
        <v>176</v>
      </c>
      <c r="N604" t="s">
        <v>136</v>
      </c>
      <c r="O604" t="s">
        <v>227</v>
      </c>
      <c r="P604" t="s">
        <v>228</v>
      </c>
      <c r="Q604" t="s">
        <v>179</v>
      </c>
      <c r="R604" t="s">
        <v>176</v>
      </c>
      <c r="S604" t="s">
        <v>120</v>
      </c>
      <c r="T604" t="s">
        <v>173</v>
      </c>
      <c r="U604" t="s">
        <v>145</v>
      </c>
      <c r="V604" t="s">
        <v>773</v>
      </c>
      <c r="W604" t="s">
        <v>665</v>
      </c>
      <c r="X604" s="51" t="str">
        <f t="shared" si="18"/>
        <v>3</v>
      </c>
      <c r="Y604" s="51" t="str">
        <f>IF(T604="","",IF(AND(T604&lt;&gt;'Tabelas auxiliares'!$B$236,T604&lt;&gt;'Tabelas auxiliares'!$B$237,T604&lt;&gt;'Tabelas auxiliares'!$C$236,T604&lt;&gt;'Tabelas auxiliares'!$C$237,T604&lt;&gt;'Tabelas auxiliares'!$D$236),"FOLHA DE PESSOAL",IF(X604='Tabelas auxiliares'!$A$237,"CUSTEIO",IF(X604='Tabelas auxiliares'!$A$236,"INVESTIMENTO","ERRO - VERIFICAR"))))</f>
        <v>FOLHA DE PESSOAL</v>
      </c>
      <c r="Z604" s="64">
        <f t="shared" si="19"/>
        <v>1886.4099999999999</v>
      </c>
      <c r="AA604" s="44">
        <v>200.55</v>
      </c>
      <c r="AC604" s="44">
        <v>1685.86</v>
      </c>
    </row>
    <row r="605" spans="1:29" x14ac:dyDescent="0.25">
      <c r="A605" t="s">
        <v>1111</v>
      </c>
      <c r="B605" t="s">
        <v>539</v>
      </c>
      <c r="C605" t="s">
        <v>1112</v>
      </c>
      <c r="D605" t="s">
        <v>90</v>
      </c>
      <c r="E605" t="s">
        <v>117</v>
      </c>
      <c r="F605" s="51" t="str">
        <f>IFERROR(VLOOKUP(D605,'Tabelas auxiliares'!$A$3:$B$61,2,FALSE),"")</f>
        <v>SUGEPE-FOLHA - PASEP + AUX. MORADIA</v>
      </c>
      <c r="G605" s="51" t="str">
        <f>IFERROR(VLOOKUP($B605,'Tabelas auxiliares'!$A$65:$C$102,2,FALSE),"")</f>
        <v>Folha de Pagamento - Benefícios</v>
      </c>
      <c r="H605" s="51" t="str">
        <f>IFERROR(VLOOKUP($B605,'Tabelas auxiliares'!$A$65:$C$102,3,FALSE),"")</f>
        <v xml:space="preserve">AUXILIO FUNERAL / CONTRATACAO POR TEMPO DETERMINADO / BENEF.ASSIST. DO SERVIDOR E DO MILITAR / AUXILIO-ALIMENTACAO / AUXILIO-TRANSPORTE / INDENIZACOES E RESTITUICOES / DESPESAS DE EXERCICIOS ANTERIORES </v>
      </c>
      <c r="I605" t="s">
        <v>2266</v>
      </c>
      <c r="J605" t="s">
        <v>2267</v>
      </c>
      <c r="K605" t="s">
        <v>2400</v>
      </c>
      <c r="L605" t="s">
        <v>1031</v>
      </c>
      <c r="M605" t="s">
        <v>176</v>
      </c>
      <c r="N605" t="s">
        <v>136</v>
      </c>
      <c r="O605" t="s">
        <v>229</v>
      </c>
      <c r="P605" t="s">
        <v>230</v>
      </c>
      <c r="Q605" t="s">
        <v>179</v>
      </c>
      <c r="R605" t="s">
        <v>176</v>
      </c>
      <c r="S605" t="s">
        <v>120</v>
      </c>
      <c r="T605" t="s">
        <v>173</v>
      </c>
      <c r="U605" t="s">
        <v>150</v>
      </c>
      <c r="V605" t="s">
        <v>774</v>
      </c>
      <c r="W605" t="s">
        <v>939</v>
      </c>
      <c r="X605" s="51" t="str">
        <f t="shared" si="18"/>
        <v>3</v>
      </c>
      <c r="Y605" s="51" t="str">
        <f>IF(T605="","",IF(AND(T605&lt;&gt;'Tabelas auxiliares'!$B$236,T605&lt;&gt;'Tabelas auxiliares'!$B$237,T605&lt;&gt;'Tabelas auxiliares'!$C$236,T605&lt;&gt;'Tabelas auxiliares'!$C$237,T605&lt;&gt;'Tabelas auxiliares'!$D$236),"FOLHA DE PESSOAL",IF(X605='Tabelas auxiliares'!$A$237,"CUSTEIO",IF(X605='Tabelas auxiliares'!$A$236,"INVESTIMENTO","ERRO - VERIFICAR"))))</f>
        <v>FOLHA DE PESSOAL</v>
      </c>
      <c r="Z605" s="64">
        <f t="shared" si="19"/>
        <v>2966.63</v>
      </c>
      <c r="AC605" s="44">
        <v>2966.63</v>
      </c>
    </row>
    <row r="606" spans="1:29" x14ac:dyDescent="0.25">
      <c r="A606" t="s">
        <v>1111</v>
      </c>
      <c r="B606" t="s">
        <v>539</v>
      </c>
      <c r="C606" t="s">
        <v>1112</v>
      </c>
      <c r="D606" t="s">
        <v>90</v>
      </c>
      <c r="E606" t="s">
        <v>117</v>
      </c>
      <c r="F606" s="51" t="str">
        <f>IFERROR(VLOOKUP(D606,'Tabelas auxiliares'!$A$3:$B$61,2,FALSE),"")</f>
        <v>SUGEPE-FOLHA - PASEP + AUX. MORADIA</v>
      </c>
      <c r="G606" s="51" t="str">
        <f>IFERROR(VLOOKUP($B606,'Tabelas auxiliares'!$A$65:$C$102,2,FALSE),"")</f>
        <v>Folha de Pagamento - Benefícios</v>
      </c>
      <c r="H606" s="51" t="str">
        <f>IFERROR(VLOOKUP($B606,'Tabelas auxiliares'!$A$65:$C$102,3,FALSE),"")</f>
        <v xml:space="preserve">AUXILIO FUNERAL / CONTRATACAO POR TEMPO DETERMINADO / BENEF.ASSIST. DO SERVIDOR E DO MILITAR / AUXILIO-ALIMENTACAO / AUXILIO-TRANSPORTE / INDENIZACOES E RESTITUICOES / DESPESAS DE EXERCICIOS ANTERIORES </v>
      </c>
      <c r="I606" t="s">
        <v>2266</v>
      </c>
      <c r="J606" t="s">
        <v>2267</v>
      </c>
      <c r="K606" t="s">
        <v>2401</v>
      </c>
      <c r="L606" t="s">
        <v>1031</v>
      </c>
      <c r="M606" t="s">
        <v>176</v>
      </c>
      <c r="N606" t="s">
        <v>136</v>
      </c>
      <c r="O606" t="s">
        <v>183</v>
      </c>
      <c r="P606" t="s">
        <v>226</v>
      </c>
      <c r="Q606" t="s">
        <v>179</v>
      </c>
      <c r="R606" t="s">
        <v>176</v>
      </c>
      <c r="S606" t="s">
        <v>120</v>
      </c>
      <c r="T606" t="s">
        <v>173</v>
      </c>
      <c r="U606" t="s">
        <v>148</v>
      </c>
      <c r="V606" t="s">
        <v>775</v>
      </c>
      <c r="W606" t="s">
        <v>666</v>
      </c>
      <c r="X606" s="51" t="str">
        <f t="shared" si="18"/>
        <v>3</v>
      </c>
      <c r="Y606" s="51" t="str">
        <f>IF(T606="","",IF(AND(T606&lt;&gt;'Tabelas auxiliares'!$B$236,T606&lt;&gt;'Tabelas auxiliares'!$B$237,T606&lt;&gt;'Tabelas auxiliares'!$C$236,T606&lt;&gt;'Tabelas auxiliares'!$C$237,T606&lt;&gt;'Tabelas auxiliares'!$D$236),"FOLHA DE PESSOAL",IF(X606='Tabelas auxiliares'!$A$237,"CUSTEIO",IF(X606='Tabelas auxiliares'!$A$236,"INVESTIMENTO","ERRO - VERIFICAR"))))</f>
        <v>FOLHA DE PESSOAL</v>
      </c>
      <c r="Z606" s="64">
        <f t="shared" si="19"/>
        <v>67089</v>
      </c>
      <c r="AA606" s="44">
        <v>6147.15</v>
      </c>
      <c r="AC606" s="44">
        <v>60941.85</v>
      </c>
    </row>
    <row r="607" spans="1:29" x14ac:dyDescent="0.25">
      <c r="A607" t="s">
        <v>1111</v>
      </c>
      <c r="B607" t="s">
        <v>539</v>
      </c>
      <c r="C607" t="s">
        <v>1112</v>
      </c>
      <c r="D607" t="s">
        <v>90</v>
      </c>
      <c r="E607" t="s">
        <v>117</v>
      </c>
      <c r="F607" s="51" t="str">
        <f>IFERROR(VLOOKUP(D607,'Tabelas auxiliares'!$A$3:$B$61,2,FALSE),"")</f>
        <v>SUGEPE-FOLHA - PASEP + AUX. MORADIA</v>
      </c>
      <c r="G607" s="51" t="str">
        <f>IFERROR(VLOOKUP($B607,'Tabelas auxiliares'!$A$65:$C$102,2,FALSE),"")</f>
        <v>Folha de Pagamento - Benefícios</v>
      </c>
      <c r="H607" s="51" t="str">
        <f>IFERROR(VLOOKUP($B607,'Tabelas auxiliares'!$A$65:$C$102,3,FALSE),"")</f>
        <v xml:space="preserve">AUXILIO FUNERAL / CONTRATACAO POR TEMPO DETERMINADO / BENEF.ASSIST. DO SERVIDOR E DO MILITAR / AUXILIO-ALIMENTACAO / AUXILIO-TRANSPORTE / INDENIZACOES E RESTITUICOES / DESPESAS DE EXERCICIOS ANTERIORES </v>
      </c>
      <c r="I607" t="s">
        <v>2266</v>
      </c>
      <c r="J607" t="s">
        <v>2267</v>
      </c>
      <c r="K607" t="s">
        <v>2402</v>
      </c>
      <c r="L607" t="s">
        <v>1031</v>
      </c>
      <c r="M607" t="s">
        <v>176</v>
      </c>
      <c r="N607" t="s">
        <v>136</v>
      </c>
      <c r="O607" t="s">
        <v>224</v>
      </c>
      <c r="P607" t="s">
        <v>225</v>
      </c>
      <c r="Q607" t="s">
        <v>179</v>
      </c>
      <c r="R607" t="s">
        <v>176</v>
      </c>
      <c r="S607" t="s">
        <v>120</v>
      </c>
      <c r="T607" t="s">
        <v>173</v>
      </c>
      <c r="U607" t="s">
        <v>146</v>
      </c>
      <c r="V607" t="s">
        <v>776</v>
      </c>
      <c r="W607" t="s">
        <v>667</v>
      </c>
      <c r="X607" s="51" t="str">
        <f t="shared" si="18"/>
        <v>3</v>
      </c>
      <c r="Y607" s="51" t="str">
        <f>IF(T607="","",IF(AND(T607&lt;&gt;'Tabelas auxiliares'!$B$236,T607&lt;&gt;'Tabelas auxiliares'!$B$237,T607&lt;&gt;'Tabelas auxiliares'!$C$236,T607&lt;&gt;'Tabelas auxiliares'!$C$237,T607&lt;&gt;'Tabelas auxiliares'!$D$236),"FOLHA DE PESSOAL",IF(X607='Tabelas auxiliares'!$A$237,"CUSTEIO",IF(X607='Tabelas auxiliares'!$A$236,"INVESTIMENTO","ERRO - VERIFICAR"))))</f>
        <v>FOLHA DE PESSOAL</v>
      </c>
      <c r="Z607" s="64">
        <f t="shared" si="19"/>
        <v>958360.28</v>
      </c>
      <c r="AA607" s="44">
        <v>2741.13</v>
      </c>
      <c r="AC607" s="44">
        <v>955619.15</v>
      </c>
    </row>
    <row r="608" spans="1:29" x14ac:dyDescent="0.25">
      <c r="A608" t="s">
        <v>1111</v>
      </c>
      <c r="B608" t="s">
        <v>539</v>
      </c>
      <c r="C608" t="s">
        <v>1112</v>
      </c>
      <c r="D608" t="s">
        <v>90</v>
      </c>
      <c r="E608" t="s">
        <v>117</v>
      </c>
      <c r="F608" s="51" t="str">
        <f>IFERROR(VLOOKUP(D608,'Tabelas auxiliares'!$A$3:$B$61,2,FALSE),"")</f>
        <v>SUGEPE-FOLHA - PASEP + AUX. MORADIA</v>
      </c>
      <c r="G608" s="51" t="str">
        <f>IFERROR(VLOOKUP($B608,'Tabelas auxiliares'!$A$65:$C$102,2,FALSE),"")</f>
        <v>Folha de Pagamento - Benefícios</v>
      </c>
      <c r="H608" s="51" t="str">
        <f>IFERROR(VLOOKUP($B608,'Tabelas auxiliares'!$A$65:$C$102,3,FALSE),"")</f>
        <v xml:space="preserve">AUXILIO FUNERAL / CONTRATACAO POR TEMPO DETERMINADO / BENEF.ASSIST. DO SERVIDOR E DO MILITAR / AUXILIO-ALIMENTACAO / AUXILIO-TRANSPORTE / INDENIZACOES E RESTITUICOES / DESPESAS DE EXERCICIOS ANTERIORES </v>
      </c>
      <c r="I608" t="s">
        <v>2266</v>
      </c>
      <c r="J608" t="s">
        <v>2267</v>
      </c>
      <c r="K608" t="s">
        <v>2403</v>
      </c>
      <c r="L608" t="s">
        <v>1031</v>
      </c>
      <c r="M608" t="s">
        <v>176</v>
      </c>
      <c r="N608" t="s">
        <v>136</v>
      </c>
      <c r="O608" t="s">
        <v>227</v>
      </c>
      <c r="P608" t="s">
        <v>228</v>
      </c>
      <c r="Q608" t="s">
        <v>179</v>
      </c>
      <c r="R608" t="s">
        <v>176</v>
      </c>
      <c r="S608" t="s">
        <v>120</v>
      </c>
      <c r="T608" t="s">
        <v>173</v>
      </c>
      <c r="U608" t="s">
        <v>145</v>
      </c>
      <c r="V608" t="s">
        <v>777</v>
      </c>
      <c r="W608" t="s">
        <v>668</v>
      </c>
      <c r="X608" s="51" t="str">
        <f t="shared" si="18"/>
        <v>3</v>
      </c>
      <c r="Y608" s="51" t="str">
        <f>IF(T608="","",IF(AND(T608&lt;&gt;'Tabelas auxiliares'!$B$236,T608&lt;&gt;'Tabelas auxiliares'!$B$237,T608&lt;&gt;'Tabelas auxiliares'!$C$236,T608&lt;&gt;'Tabelas auxiliares'!$C$237,T608&lt;&gt;'Tabelas auxiliares'!$D$236),"FOLHA DE PESSOAL",IF(X608='Tabelas auxiliares'!$A$237,"CUSTEIO",IF(X608='Tabelas auxiliares'!$A$236,"INVESTIMENTO","ERRO - VERIFICAR"))))</f>
        <v>FOLHA DE PESSOAL</v>
      </c>
      <c r="Z608" s="64">
        <f t="shared" si="19"/>
        <v>134741.26999999999</v>
      </c>
      <c r="AA608" s="44">
        <v>37322.769999999997</v>
      </c>
      <c r="AC608" s="44">
        <v>97418.5</v>
      </c>
    </row>
    <row r="609" spans="1:29" x14ac:dyDescent="0.25">
      <c r="A609" t="s">
        <v>1111</v>
      </c>
      <c r="B609" t="s">
        <v>539</v>
      </c>
      <c r="C609" t="s">
        <v>1112</v>
      </c>
      <c r="D609" t="s">
        <v>90</v>
      </c>
      <c r="E609" t="s">
        <v>117</v>
      </c>
      <c r="F609" s="51" t="str">
        <f>IFERROR(VLOOKUP(D609,'Tabelas auxiliares'!$A$3:$B$61,2,FALSE),"")</f>
        <v>SUGEPE-FOLHA - PASEP + AUX. MORADIA</v>
      </c>
      <c r="G609" s="51" t="str">
        <f>IFERROR(VLOOKUP($B609,'Tabelas auxiliares'!$A$65:$C$102,2,FALSE),"")</f>
        <v>Folha de Pagamento - Benefícios</v>
      </c>
      <c r="H609" s="51" t="str">
        <f>IFERROR(VLOOKUP($B609,'Tabelas auxiliares'!$A$65:$C$102,3,FALSE),"")</f>
        <v xml:space="preserve">AUXILIO FUNERAL / CONTRATACAO POR TEMPO DETERMINADO / BENEF.ASSIST. DO SERVIDOR E DO MILITAR / AUXILIO-ALIMENTACAO / AUXILIO-TRANSPORTE / INDENIZACOES E RESTITUICOES / DESPESAS DE EXERCICIOS ANTERIORES </v>
      </c>
      <c r="I609" t="s">
        <v>2266</v>
      </c>
      <c r="J609" t="s">
        <v>2267</v>
      </c>
      <c r="K609" t="s">
        <v>2404</v>
      </c>
      <c r="L609" t="s">
        <v>1031</v>
      </c>
      <c r="M609" t="s">
        <v>176</v>
      </c>
      <c r="N609" t="s">
        <v>138</v>
      </c>
      <c r="O609" t="s">
        <v>183</v>
      </c>
      <c r="P609" t="s">
        <v>211</v>
      </c>
      <c r="Q609" t="s">
        <v>179</v>
      </c>
      <c r="R609" t="s">
        <v>176</v>
      </c>
      <c r="S609" t="s">
        <v>120</v>
      </c>
      <c r="T609" t="s">
        <v>173</v>
      </c>
      <c r="U609" t="s">
        <v>149</v>
      </c>
      <c r="V609" t="s">
        <v>1033</v>
      </c>
      <c r="W609" t="s">
        <v>1034</v>
      </c>
      <c r="X609" s="51" t="str">
        <f t="shared" si="18"/>
        <v>3</v>
      </c>
      <c r="Y609" s="51" t="str">
        <f>IF(T609="","",IF(AND(T609&lt;&gt;'Tabelas auxiliares'!$B$236,T609&lt;&gt;'Tabelas auxiliares'!$B$237,T609&lt;&gt;'Tabelas auxiliares'!$C$236,T609&lt;&gt;'Tabelas auxiliares'!$C$237,T609&lt;&gt;'Tabelas auxiliares'!$D$236),"FOLHA DE PESSOAL",IF(X609='Tabelas auxiliares'!$A$237,"CUSTEIO",IF(X609='Tabelas auxiliares'!$A$236,"INVESTIMENTO","ERRO - VERIFICAR"))))</f>
        <v>FOLHA DE PESSOAL</v>
      </c>
      <c r="Z609" s="64">
        <f t="shared" si="19"/>
        <v>2625.68</v>
      </c>
      <c r="AC609" s="44">
        <v>2625.68</v>
      </c>
    </row>
    <row r="610" spans="1:29" x14ac:dyDescent="0.25">
      <c r="A610" t="s">
        <v>1111</v>
      </c>
      <c r="B610" t="s">
        <v>539</v>
      </c>
      <c r="C610" t="s">
        <v>1112</v>
      </c>
      <c r="D610" t="s">
        <v>90</v>
      </c>
      <c r="E610" t="s">
        <v>117</v>
      </c>
      <c r="F610" s="51" t="str">
        <f>IFERROR(VLOOKUP(D610,'Tabelas auxiliares'!$A$3:$B$61,2,FALSE),"")</f>
        <v>SUGEPE-FOLHA - PASEP + AUX. MORADIA</v>
      </c>
      <c r="G610" s="51" t="str">
        <f>IFERROR(VLOOKUP($B610,'Tabelas auxiliares'!$A$65:$C$102,2,FALSE),"")</f>
        <v>Folha de Pagamento - Benefícios</v>
      </c>
      <c r="H610" s="51" t="str">
        <f>IFERROR(VLOOKUP($B610,'Tabelas auxiliares'!$A$65:$C$102,3,FALSE),"")</f>
        <v xml:space="preserve">AUXILIO FUNERAL / CONTRATACAO POR TEMPO DETERMINADO / BENEF.ASSIST. DO SERVIDOR E DO MILITAR / AUXILIO-ALIMENTACAO / AUXILIO-TRANSPORTE / INDENIZACOES E RESTITUICOES / DESPESAS DE EXERCICIOS ANTERIORES </v>
      </c>
      <c r="I610" t="s">
        <v>2266</v>
      </c>
      <c r="J610" t="s">
        <v>2267</v>
      </c>
      <c r="K610" t="s">
        <v>2405</v>
      </c>
      <c r="L610" t="s">
        <v>1031</v>
      </c>
      <c r="M610" t="s">
        <v>176</v>
      </c>
      <c r="N610" t="s">
        <v>138</v>
      </c>
      <c r="O610" t="s">
        <v>183</v>
      </c>
      <c r="P610" t="s">
        <v>211</v>
      </c>
      <c r="Q610" t="s">
        <v>179</v>
      </c>
      <c r="R610" t="s">
        <v>176</v>
      </c>
      <c r="S610" t="s">
        <v>120</v>
      </c>
      <c r="T610" t="s">
        <v>173</v>
      </c>
      <c r="U610" t="s">
        <v>149</v>
      </c>
      <c r="V610" t="s">
        <v>739</v>
      </c>
      <c r="W610" t="s">
        <v>646</v>
      </c>
      <c r="X610" s="51" t="str">
        <f t="shared" si="18"/>
        <v>3</v>
      </c>
      <c r="Y610" s="51" t="str">
        <f>IF(T610="","",IF(AND(T610&lt;&gt;'Tabelas auxiliares'!$B$236,T610&lt;&gt;'Tabelas auxiliares'!$B$237,T610&lt;&gt;'Tabelas auxiliares'!$C$236,T610&lt;&gt;'Tabelas auxiliares'!$C$237,T610&lt;&gt;'Tabelas auxiliares'!$D$236),"FOLHA DE PESSOAL",IF(X610='Tabelas auxiliares'!$A$237,"CUSTEIO",IF(X610='Tabelas auxiliares'!$A$236,"INVESTIMENTO","ERRO - VERIFICAR"))))</f>
        <v>FOLHA DE PESSOAL</v>
      </c>
      <c r="Z610" s="64">
        <f t="shared" si="19"/>
        <v>171876.35</v>
      </c>
      <c r="AA610" s="44">
        <v>1678.67</v>
      </c>
      <c r="AC610" s="44">
        <v>170197.68</v>
      </c>
    </row>
    <row r="611" spans="1:29" x14ac:dyDescent="0.25">
      <c r="A611" t="s">
        <v>1111</v>
      </c>
      <c r="B611" t="s">
        <v>539</v>
      </c>
      <c r="C611" t="s">
        <v>1112</v>
      </c>
      <c r="D611" t="s">
        <v>90</v>
      </c>
      <c r="E611" t="s">
        <v>117</v>
      </c>
      <c r="F611" s="51" t="str">
        <f>IFERROR(VLOOKUP(D611,'Tabelas auxiliares'!$A$3:$B$61,2,FALSE),"")</f>
        <v>SUGEPE-FOLHA - PASEP + AUX. MORADIA</v>
      </c>
      <c r="G611" s="51" t="str">
        <f>IFERROR(VLOOKUP($B611,'Tabelas auxiliares'!$A$65:$C$102,2,FALSE),"")</f>
        <v>Folha de Pagamento - Benefícios</v>
      </c>
      <c r="H611" s="51" t="str">
        <f>IFERROR(VLOOKUP($B611,'Tabelas auxiliares'!$A$65:$C$102,3,FALSE),"")</f>
        <v xml:space="preserve">AUXILIO FUNERAL / CONTRATACAO POR TEMPO DETERMINADO / BENEF.ASSIST. DO SERVIDOR E DO MILITAR / AUXILIO-ALIMENTACAO / AUXILIO-TRANSPORTE / INDENIZACOES E RESTITUICOES / DESPESAS DE EXERCICIOS ANTERIORES </v>
      </c>
      <c r="I611" t="s">
        <v>2406</v>
      </c>
      <c r="J611" t="s">
        <v>2407</v>
      </c>
      <c r="K611" t="s">
        <v>2408</v>
      </c>
      <c r="L611" t="s">
        <v>2409</v>
      </c>
      <c r="M611" t="s">
        <v>210</v>
      </c>
      <c r="N611" t="s">
        <v>138</v>
      </c>
      <c r="O611" t="s">
        <v>183</v>
      </c>
      <c r="P611" t="s">
        <v>211</v>
      </c>
      <c r="Q611" t="s">
        <v>179</v>
      </c>
      <c r="R611" t="s">
        <v>176</v>
      </c>
      <c r="S611" t="s">
        <v>120</v>
      </c>
      <c r="T611" t="s">
        <v>173</v>
      </c>
      <c r="U611" t="s">
        <v>149</v>
      </c>
      <c r="V611" t="s">
        <v>739</v>
      </c>
      <c r="W611" t="s">
        <v>646</v>
      </c>
      <c r="X611" s="51" t="str">
        <f t="shared" si="18"/>
        <v>3</v>
      </c>
      <c r="Y611" s="51" t="str">
        <f>IF(T611="","",IF(AND(T611&lt;&gt;'Tabelas auxiliares'!$B$236,T611&lt;&gt;'Tabelas auxiliares'!$B$237,T611&lt;&gt;'Tabelas auxiliares'!$C$236,T611&lt;&gt;'Tabelas auxiliares'!$C$237,T611&lt;&gt;'Tabelas auxiliares'!$D$236),"FOLHA DE PESSOAL",IF(X611='Tabelas auxiliares'!$A$237,"CUSTEIO",IF(X611='Tabelas auxiliares'!$A$236,"INVESTIMENTO","ERRO - VERIFICAR"))))</f>
        <v>FOLHA DE PESSOAL</v>
      </c>
      <c r="Z611" s="64">
        <f t="shared" si="19"/>
        <v>1306.53</v>
      </c>
      <c r="AC611" s="44">
        <v>1306.53</v>
      </c>
    </row>
    <row r="612" spans="1:29" x14ac:dyDescent="0.25">
      <c r="A612" t="s">
        <v>1111</v>
      </c>
      <c r="B612" t="s">
        <v>539</v>
      </c>
      <c r="C612" t="s">
        <v>1112</v>
      </c>
      <c r="D612" t="s">
        <v>90</v>
      </c>
      <c r="E612" t="s">
        <v>117</v>
      </c>
      <c r="F612" s="51" t="str">
        <f>IFERROR(VLOOKUP(D612,'Tabelas auxiliares'!$A$3:$B$61,2,FALSE),"")</f>
        <v>SUGEPE-FOLHA - PASEP + AUX. MORADIA</v>
      </c>
      <c r="G612" s="51" t="str">
        <f>IFERROR(VLOOKUP($B612,'Tabelas auxiliares'!$A$65:$C$102,2,FALSE),"")</f>
        <v>Folha de Pagamento - Benefícios</v>
      </c>
      <c r="H612" s="51" t="str">
        <f>IFERROR(VLOOKUP($B612,'Tabelas auxiliares'!$A$65:$C$102,3,FALSE),"")</f>
        <v xml:space="preserve">AUXILIO FUNERAL / CONTRATACAO POR TEMPO DETERMINADO / BENEF.ASSIST. DO SERVIDOR E DO MILITAR / AUXILIO-ALIMENTACAO / AUXILIO-TRANSPORTE / INDENIZACOES E RESTITUICOES / DESPESAS DE EXERCICIOS ANTERIORES </v>
      </c>
      <c r="I612" t="s">
        <v>1370</v>
      </c>
      <c r="J612" t="s">
        <v>2279</v>
      </c>
      <c r="K612" t="s">
        <v>2410</v>
      </c>
      <c r="L612" t="s">
        <v>2281</v>
      </c>
      <c r="M612" t="s">
        <v>176</v>
      </c>
      <c r="N612" t="s">
        <v>136</v>
      </c>
      <c r="O612" t="s">
        <v>224</v>
      </c>
      <c r="P612" t="s">
        <v>225</v>
      </c>
      <c r="Q612" t="s">
        <v>179</v>
      </c>
      <c r="R612" t="s">
        <v>176</v>
      </c>
      <c r="S612" t="s">
        <v>120</v>
      </c>
      <c r="T612" t="s">
        <v>173</v>
      </c>
      <c r="U612" t="s">
        <v>146</v>
      </c>
      <c r="V612" t="s">
        <v>771</v>
      </c>
      <c r="W612" t="s">
        <v>663</v>
      </c>
      <c r="X612" s="51" t="str">
        <f t="shared" si="18"/>
        <v>3</v>
      </c>
      <c r="Y612" s="51" t="str">
        <f>IF(T612="","",IF(AND(T612&lt;&gt;'Tabelas auxiliares'!$B$236,T612&lt;&gt;'Tabelas auxiliares'!$B$237,T612&lt;&gt;'Tabelas auxiliares'!$C$236,T612&lt;&gt;'Tabelas auxiliares'!$C$237,T612&lt;&gt;'Tabelas auxiliares'!$D$236),"FOLHA DE PESSOAL",IF(X612='Tabelas auxiliares'!$A$237,"CUSTEIO",IF(X612='Tabelas auxiliares'!$A$236,"INVESTIMENTO","ERRO - VERIFICAR"))))</f>
        <v>FOLHA DE PESSOAL</v>
      </c>
      <c r="Z612" s="64">
        <f t="shared" si="19"/>
        <v>46000.18</v>
      </c>
      <c r="AA612" s="44">
        <v>1914.18</v>
      </c>
      <c r="AC612" s="44">
        <v>44086</v>
      </c>
    </row>
    <row r="613" spans="1:29" x14ac:dyDescent="0.25">
      <c r="A613" t="s">
        <v>1111</v>
      </c>
      <c r="B613" t="s">
        <v>539</v>
      </c>
      <c r="C613" t="s">
        <v>1112</v>
      </c>
      <c r="D613" t="s">
        <v>90</v>
      </c>
      <c r="E613" t="s">
        <v>117</v>
      </c>
      <c r="F613" s="51" t="str">
        <f>IFERROR(VLOOKUP(D613,'Tabelas auxiliares'!$A$3:$B$61,2,FALSE),"")</f>
        <v>SUGEPE-FOLHA - PASEP + AUX. MORADIA</v>
      </c>
      <c r="G613" s="51" t="str">
        <f>IFERROR(VLOOKUP($B613,'Tabelas auxiliares'!$A$65:$C$102,2,FALSE),"")</f>
        <v>Folha de Pagamento - Benefícios</v>
      </c>
      <c r="H613" s="51" t="str">
        <f>IFERROR(VLOOKUP($B613,'Tabelas auxiliares'!$A$65:$C$102,3,FALSE),"")</f>
        <v xml:space="preserve">AUXILIO FUNERAL / CONTRATACAO POR TEMPO DETERMINADO / BENEF.ASSIST. DO SERVIDOR E DO MILITAR / AUXILIO-ALIMENTACAO / AUXILIO-TRANSPORTE / INDENIZACOES E RESTITUICOES / DESPESAS DE EXERCICIOS ANTERIORES </v>
      </c>
      <c r="I613" t="s">
        <v>1370</v>
      </c>
      <c r="J613" t="s">
        <v>2279</v>
      </c>
      <c r="K613" t="s">
        <v>2411</v>
      </c>
      <c r="L613" t="s">
        <v>2281</v>
      </c>
      <c r="M613" t="s">
        <v>176</v>
      </c>
      <c r="N613" t="s">
        <v>136</v>
      </c>
      <c r="O613" t="s">
        <v>183</v>
      </c>
      <c r="P613" t="s">
        <v>226</v>
      </c>
      <c r="Q613" t="s">
        <v>179</v>
      </c>
      <c r="R613" t="s">
        <v>176</v>
      </c>
      <c r="S613" t="s">
        <v>120</v>
      </c>
      <c r="T613" t="s">
        <v>173</v>
      </c>
      <c r="U613" t="s">
        <v>148</v>
      </c>
      <c r="V613" t="s">
        <v>772</v>
      </c>
      <c r="W613" t="s">
        <v>664</v>
      </c>
      <c r="X613" s="51" t="str">
        <f t="shared" si="18"/>
        <v>3</v>
      </c>
      <c r="Y613" s="51" t="str">
        <f>IF(T613="","",IF(AND(T613&lt;&gt;'Tabelas auxiliares'!$B$236,T613&lt;&gt;'Tabelas auxiliares'!$B$237,T613&lt;&gt;'Tabelas auxiliares'!$C$236,T613&lt;&gt;'Tabelas auxiliares'!$C$237,T613&lt;&gt;'Tabelas auxiliares'!$D$236),"FOLHA DE PESSOAL",IF(X613='Tabelas auxiliares'!$A$237,"CUSTEIO",IF(X613='Tabelas auxiliares'!$A$236,"INVESTIMENTO","ERRO - VERIFICAR"))))</f>
        <v>FOLHA DE PESSOAL</v>
      </c>
      <c r="Z613" s="64">
        <f t="shared" si="19"/>
        <v>2247</v>
      </c>
      <c r="AA613" s="44">
        <v>224.7</v>
      </c>
      <c r="AC613" s="44">
        <v>2022.3</v>
      </c>
    </row>
    <row r="614" spans="1:29" x14ac:dyDescent="0.25">
      <c r="A614" t="s">
        <v>1111</v>
      </c>
      <c r="B614" t="s">
        <v>539</v>
      </c>
      <c r="C614" t="s">
        <v>1112</v>
      </c>
      <c r="D614" t="s">
        <v>90</v>
      </c>
      <c r="E614" t="s">
        <v>117</v>
      </c>
      <c r="F614" s="51" t="str">
        <f>IFERROR(VLOOKUP(D614,'Tabelas auxiliares'!$A$3:$B$61,2,FALSE),"")</f>
        <v>SUGEPE-FOLHA - PASEP + AUX. MORADIA</v>
      </c>
      <c r="G614" s="51" t="str">
        <f>IFERROR(VLOOKUP($B614,'Tabelas auxiliares'!$A$65:$C$102,2,FALSE),"")</f>
        <v>Folha de Pagamento - Benefícios</v>
      </c>
      <c r="H614" s="51" t="str">
        <f>IFERROR(VLOOKUP($B614,'Tabelas auxiliares'!$A$65:$C$102,3,FALSE),"")</f>
        <v xml:space="preserve">AUXILIO FUNERAL / CONTRATACAO POR TEMPO DETERMINADO / BENEF.ASSIST. DO SERVIDOR E DO MILITAR / AUXILIO-ALIMENTACAO / AUXILIO-TRANSPORTE / INDENIZACOES E RESTITUICOES / DESPESAS DE EXERCICIOS ANTERIORES </v>
      </c>
      <c r="I614" t="s">
        <v>1370</v>
      </c>
      <c r="J614" t="s">
        <v>2279</v>
      </c>
      <c r="K614" t="s">
        <v>2412</v>
      </c>
      <c r="L614" t="s">
        <v>2281</v>
      </c>
      <c r="M614" t="s">
        <v>176</v>
      </c>
      <c r="N614" t="s">
        <v>136</v>
      </c>
      <c r="O614" t="s">
        <v>227</v>
      </c>
      <c r="P614" t="s">
        <v>228</v>
      </c>
      <c r="Q614" t="s">
        <v>179</v>
      </c>
      <c r="R614" t="s">
        <v>176</v>
      </c>
      <c r="S614" t="s">
        <v>120</v>
      </c>
      <c r="T614" t="s">
        <v>173</v>
      </c>
      <c r="U614" t="s">
        <v>145</v>
      </c>
      <c r="V614" t="s">
        <v>773</v>
      </c>
      <c r="W614" t="s">
        <v>665</v>
      </c>
      <c r="X614" s="51" t="str">
        <f t="shared" si="18"/>
        <v>3</v>
      </c>
      <c r="Y614" s="51" t="str">
        <f>IF(T614="","",IF(AND(T614&lt;&gt;'Tabelas auxiliares'!$B$236,T614&lt;&gt;'Tabelas auxiliares'!$B$237,T614&lt;&gt;'Tabelas auxiliares'!$C$236,T614&lt;&gt;'Tabelas auxiliares'!$C$237,T614&lt;&gt;'Tabelas auxiliares'!$D$236),"FOLHA DE PESSOAL",IF(X614='Tabelas auxiliares'!$A$237,"CUSTEIO",IF(X614='Tabelas auxiliares'!$A$236,"INVESTIMENTO","ERRO - VERIFICAR"))))</f>
        <v>FOLHA DE PESSOAL</v>
      </c>
      <c r="Z614" s="64">
        <f t="shared" si="19"/>
        <v>1790.79</v>
      </c>
      <c r="AC614" s="44">
        <v>1790.79</v>
      </c>
    </row>
    <row r="615" spans="1:29" x14ac:dyDescent="0.25">
      <c r="A615" t="s">
        <v>1111</v>
      </c>
      <c r="B615" t="s">
        <v>539</v>
      </c>
      <c r="C615" t="s">
        <v>1112</v>
      </c>
      <c r="D615" t="s">
        <v>90</v>
      </c>
      <c r="E615" t="s">
        <v>117</v>
      </c>
      <c r="F615" s="51" t="str">
        <f>IFERROR(VLOOKUP(D615,'Tabelas auxiliares'!$A$3:$B$61,2,FALSE),"")</f>
        <v>SUGEPE-FOLHA - PASEP + AUX. MORADIA</v>
      </c>
      <c r="G615" s="51" t="str">
        <f>IFERROR(VLOOKUP($B615,'Tabelas auxiliares'!$A$65:$C$102,2,FALSE),"")</f>
        <v>Folha de Pagamento - Benefícios</v>
      </c>
      <c r="H615" s="51" t="str">
        <f>IFERROR(VLOOKUP($B615,'Tabelas auxiliares'!$A$65:$C$102,3,FALSE),"")</f>
        <v xml:space="preserve">AUXILIO FUNERAL / CONTRATACAO POR TEMPO DETERMINADO / BENEF.ASSIST. DO SERVIDOR E DO MILITAR / AUXILIO-ALIMENTACAO / AUXILIO-TRANSPORTE / INDENIZACOES E RESTITUICOES / DESPESAS DE EXERCICIOS ANTERIORES </v>
      </c>
      <c r="I615" t="s">
        <v>1370</v>
      </c>
      <c r="J615" t="s">
        <v>2279</v>
      </c>
      <c r="K615" t="s">
        <v>2413</v>
      </c>
      <c r="L615" t="s">
        <v>2281</v>
      </c>
      <c r="M615" t="s">
        <v>176</v>
      </c>
      <c r="N615" t="s">
        <v>136</v>
      </c>
      <c r="O615" t="s">
        <v>229</v>
      </c>
      <c r="P615" t="s">
        <v>230</v>
      </c>
      <c r="Q615" t="s">
        <v>179</v>
      </c>
      <c r="R615" t="s">
        <v>176</v>
      </c>
      <c r="S615" t="s">
        <v>120</v>
      </c>
      <c r="T615" t="s">
        <v>173</v>
      </c>
      <c r="U615" t="s">
        <v>150</v>
      </c>
      <c r="V615" t="s">
        <v>774</v>
      </c>
      <c r="W615" t="s">
        <v>939</v>
      </c>
      <c r="X615" s="51" t="str">
        <f t="shared" si="18"/>
        <v>3</v>
      </c>
      <c r="Y615" s="51" t="str">
        <f>IF(T615="","",IF(AND(T615&lt;&gt;'Tabelas auxiliares'!$B$236,T615&lt;&gt;'Tabelas auxiliares'!$B$237,T615&lt;&gt;'Tabelas auxiliares'!$C$236,T615&lt;&gt;'Tabelas auxiliares'!$C$237,T615&lt;&gt;'Tabelas auxiliares'!$D$236),"FOLHA DE PESSOAL",IF(X615='Tabelas auxiliares'!$A$237,"CUSTEIO",IF(X615='Tabelas auxiliares'!$A$236,"INVESTIMENTO","ERRO - VERIFICAR"))))</f>
        <v>FOLHA DE PESSOAL</v>
      </c>
      <c r="Z615" s="64">
        <f t="shared" si="19"/>
        <v>2155.7399999999998</v>
      </c>
      <c r="AC615" s="44">
        <v>2155.7399999999998</v>
      </c>
    </row>
    <row r="616" spans="1:29" x14ac:dyDescent="0.25">
      <c r="A616" t="s">
        <v>1111</v>
      </c>
      <c r="B616" t="s">
        <v>539</v>
      </c>
      <c r="C616" t="s">
        <v>1112</v>
      </c>
      <c r="D616" t="s">
        <v>90</v>
      </c>
      <c r="E616" t="s">
        <v>117</v>
      </c>
      <c r="F616" s="51" t="str">
        <f>IFERROR(VLOOKUP(D616,'Tabelas auxiliares'!$A$3:$B$61,2,FALSE),"")</f>
        <v>SUGEPE-FOLHA - PASEP + AUX. MORADIA</v>
      </c>
      <c r="G616" s="51" t="str">
        <f>IFERROR(VLOOKUP($B616,'Tabelas auxiliares'!$A$65:$C$102,2,FALSE),"")</f>
        <v>Folha de Pagamento - Benefícios</v>
      </c>
      <c r="H616" s="51" t="str">
        <f>IFERROR(VLOOKUP($B616,'Tabelas auxiliares'!$A$65:$C$102,3,FALSE),"")</f>
        <v xml:space="preserve">AUXILIO FUNERAL / CONTRATACAO POR TEMPO DETERMINADO / BENEF.ASSIST. DO SERVIDOR E DO MILITAR / AUXILIO-ALIMENTACAO / AUXILIO-TRANSPORTE / INDENIZACOES E RESTITUICOES / DESPESAS DE EXERCICIOS ANTERIORES </v>
      </c>
      <c r="I616" t="s">
        <v>1370</v>
      </c>
      <c r="J616" t="s">
        <v>2279</v>
      </c>
      <c r="K616" t="s">
        <v>2414</v>
      </c>
      <c r="L616" t="s">
        <v>2281</v>
      </c>
      <c r="M616" t="s">
        <v>176</v>
      </c>
      <c r="N616" t="s">
        <v>136</v>
      </c>
      <c r="O616" t="s">
        <v>183</v>
      </c>
      <c r="P616" t="s">
        <v>226</v>
      </c>
      <c r="Q616" t="s">
        <v>179</v>
      </c>
      <c r="R616" t="s">
        <v>176</v>
      </c>
      <c r="S616" t="s">
        <v>120</v>
      </c>
      <c r="T616" t="s">
        <v>173</v>
      </c>
      <c r="U616" t="s">
        <v>148</v>
      </c>
      <c r="V616" t="s">
        <v>775</v>
      </c>
      <c r="W616" t="s">
        <v>666</v>
      </c>
      <c r="X616" s="51" t="str">
        <f t="shared" si="18"/>
        <v>3</v>
      </c>
      <c r="Y616" s="51" t="str">
        <f>IF(T616="","",IF(AND(T616&lt;&gt;'Tabelas auxiliares'!$B$236,T616&lt;&gt;'Tabelas auxiliares'!$B$237,T616&lt;&gt;'Tabelas auxiliares'!$C$236,T616&lt;&gt;'Tabelas auxiliares'!$C$237,T616&lt;&gt;'Tabelas auxiliares'!$D$236),"FOLHA DE PESSOAL",IF(X616='Tabelas auxiliares'!$A$237,"CUSTEIO",IF(X616='Tabelas auxiliares'!$A$236,"INVESTIMENTO","ERRO - VERIFICAR"))))</f>
        <v>FOLHA DE PESSOAL</v>
      </c>
      <c r="Z616" s="64">
        <f t="shared" si="19"/>
        <v>70299</v>
      </c>
      <c r="AA616" s="44">
        <v>6452.1</v>
      </c>
      <c r="AC616" s="44">
        <v>63846.9</v>
      </c>
    </row>
    <row r="617" spans="1:29" x14ac:dyDescent="0.25">
      <c r="A617" t="s">
        <v>1111</v>
      </c>
      <c r="B617" t="s">
        <v>539</v>
      </c>
      <c r="C617" t="s">
        <v>1112</v>
      </c>
      <c r="D617" t="s">
        <v>90</v>
      </c>
      <c r="E617" t="s">
        <v>117</v>
      </c>
      <c r="F617" s="51" t="str">
        <f>IFERROR(VLOOKUP(D617,'Tabelas auxiliares'!$A$3:$B$61,2,FALSE),"")</f>
        <v>SUGEPE-FOLHA - PASEP + AUX. MORADIA</v>
      </c>
      <c r="G617" s="51" t="str">
        <f>IFERROR(VLOOKUP($B617,'Tabelas auxiliares'!$A$65:$C$102,2,FALSE),"")</f>
        <v>Folha de Pagamento - Benefícios</v>
      </c>
      <c r="H617" s="51" t="str">
        <f>IFERROR(VLOOKUP($B617,'Tabelas auxiliares'!$A$65:$C$102,3,FALSE),"")</f>
        <v xml:space="preserve">AUXILIO FUNERAL / CONTRATACAO POR TEMPO DETERMINADO / BENEF.ASSIST. DO SERVIDOR E DO MILITAR / AUXILIO-ALIMENTACAO / AUXILIO-TRANSPORTE / INDENIZACOES E RESTITUICOES / DESPESAS DE EXERCICIOS ANTERIORES </v>
      </c>
      <c r="I617" t="s">
        <v>1370</v>
      </c>
      <c r="J617" t="s">
        <v>2279</v>
      </c>
      <c r="K617" t="s">
        <v>2415</v>
      </c>
      <c r="L617" t="s">
        <v>2281</v>
      </c>
      <c r="M617" t="s">
        <v>176</v>
      </c>
      <c r="N617" t="s">
        <v>136</v>
      </c>
      <c r="O617" t="s">
        <v>224</v>
      </c>
      <c r="P617" t="s">
        <v>225</v>
      </c>
      <c r="Q617" t="s">
        <v>179</v>
      </c>
      <c r="R617" t="s">
        <v>176</v>
      </c>
      <c r="S617" t="s">
        <v>120</v>
      </c>
      <c r="T617" t="s">
        <v>173</v>
      </c>
      <c r="U617" t="s">
        <v>146</v>
      </c>
      <c r="V617" t="s">
        <v>776</v>
      </c>
      <c r="W617" t="s">
        <v>667</v>
      </c>
      <c r="X617" s="51" t="str">
        <f t="shared" si="18"/>
        <v>3</v>
      </c>
      <c r="Y617" s="51" t="str">
        <f>IF(T617="","",IF(AND(T617&lt;&gt;'Tabelas auxiliares'!$B$236,T617&lt;&gt;'Tabelas auxiliares'!$B$237,T617&lt;&gt;'Tabelas auxiliares'!$C$236,T617&lt;&gt;'Tabelas auxiliares'!$C$237,T617&lt;&gt;'Tabelas auxiliares'!$D$236),"FOLHA DE PESSOAL",IF(X617='Tabelas auxiliares'!$A$237,"CUSTEIO",IF(X617='Tabelas auxiliares'!$A$236,"INVESTIMENTO","ERRO - VERIFICAR"))))</f>
        <v>FOLHA DE PESSOAL</v>
      </c>
      <c r="Z617" s="64">
        <f t="shared" si="19"/>
        <v>957434.86</v>
      </c>
      <c r="AA617" s="44">
        <v>1880.26</v>
      </c>
      <c r="AC617" s="44">
        <v>955554.6</v>
      </c>
    </row>
    <row r="618" spans="1:29" x14ac:dyDescent="0.25">
      <c r="A618" t="s">
        <v>1111</v>
      </c>
      <c r="B618" t="s">
        <v>539</v>
      </c>
      <c r="C618" t="s">
        <v>1112</v>
      </c>
      <c r="D618" t="s">
        <v>90</v>
      </c>
      <c r="E618" t="s">
        <v>117</v>
      </c>
      <c r="F618" s="51" t="str">
        <f>IFERROR(VLOOKUP(D618,'Tabelas auxiliares'!$A$3:$B$61,2,FALSE),"")</f>
        <v>SUGEPE-FOLHA - PASEP + AUX. MORADIA</v>
      </c>
      <c r="G618" s="51" t="str">
        <f>IFERROR(VLOOKUP($B618,'Tabelas auxiliares'!$A$65:$C$102,2,FALSE),"")</f>
        <v>Folha de Pagamento - Benefícios</v>
      </c>
      <c r="H618" s="51" t="str">
        <f>IFERROR(VLOOKUP($B618,'Tabelas auxiliares'!$A$65:$C$102,3,FALSE),"")</f>
        <v xml:space="preserve">AUXILIO FUNERAL / CONTRATACAO POR TEMPO DETERMINADO / BENEF.ASSIST. DO SERVIDOR E DO MILITAR / AUXILIO-ALIMENTACAO / AUXILIO-TRANSPORTE / INDENIZACOES E RESTITUICOES / DESPESAS DE EXERCICIOS ANTERIORES </v>
      </c>
      <c r="I618" t="s">
        <v>1370</v>
      </c>
      <c r="J618" t="s">
        <v>2279</v>
      </c>
      <c r="K618" t="s">
        <v>2416</v>
      </c>
      <c r="L618" t="s">
        <v>2281</v>
      </c>
      <c r="M618" t="s">
        <v>176</v>
      </c>
      <c r="N618" t="s">
        <v>136</v>
      </c>
      <c r="O618" t="s">
        <v>227</v>
      </c>
      <c r="P618" t="s">
        <v>228</v>
      </c>
      <c r="Q618" t="s">
        <v>179</v>
      </c>
      <c r="R618" t="s">
        <v>176</v>
      </c>
      <c r="S618" t="s">
        <v>120</v>
      </c>
      <c r="T618" t="s">
        <v>173</v>
      </c>
      <c r="U618" t="s">
        <v>145</v>
      </c>
      <c r="V618" t="s">
        <v>777</v>
      </c>
      <c r="W618" t="s">
        <v>668</v>
      </c>
      <c r="X618" s="51" t="str">
        <f t="shared" si="18"/>
        <v>3</v>
      </c>
      <c r="Y618" s="51" t="str">
        <f>IF(T618="","",IF(AND(T618&lt;&gt;'Tabelas auxiliares'!$B$236,T618&lt;&gt;'Tabelas auxiliares'!$B$237,T618&lt;&gt;'Tabelas auxiliares'!$C$236,T618&lt;&gt;'Tabelas auxiliares'!$C$237,T618&lt;&gt;'Tabelas auxiliares'!$D$236),"FOLHA DE PESSOAL",IF(X618='Tabelas auxiliares'!$A$237,"CUSTEIO",IF(X618='Tabelas auxiliares'!$A$236,"INVESTIMENTO","ERRO - VERIFICAR"))))</f>
        <v>FOLHA DE PESSOAL</v>
      </c>
      <c r="Z618" s="64">
        <f t="shared" si="19"/>
        <v>134251.41</v>
      </c>
      <c r="AA618" s="44">
        <v>57971.360000000001</v>
      </c>
      <c r="AC618" s="44">
        <v>76280.05</v>
      </c>
    </row>
    <row r="619" spans="1:29" x14ac:dyDescent="0.25">
      <c r="A619" t="s">
        <v>1111</v>
      </c>
      <c r="B619" t="s">
        <v>539</v>
      </c>
      <c r="C619" t="s">
        <v>1112</v>
      </c>
      <c r="D619" t="s">
        <v>90</v>
      </c>
      <c r="E619" t="s">
        <v>117</v>
      </c>
      <c r="F619" s="51" t="str">
        <f>IFERROR(VLOOKUP(D619,'Tabelas auxiliares'!$A$3:$B$61,2,FALSE),"")</f>
        <v>SUGEPE-FOLHA - PASEP + AUX. MORADIA</v>
      </c>
      <c r="G619" s="51" t="str">
        <f>IFERROR(VLOOKUP($B619,'Tabelas auxiliares'!$A$65:$C$102,2,FALSE),"")</f>
        <v>Folha de Pagamento - Benefícios</v>
      </c>
      <c r="H619" s="51" t="str">
        <f>IFERROR(VLOOKUP($B619,'Tabelas auxiliares'!$A$65:$C$102,3,FALSE),"")</f>
        <v xml:space="preserve">AUXILIO FUNERAL / CONTRATACAO POR TEMPO DETERMINADO / BENEF.ASSIST. DO SERVIDOR E DO MILITAR / AUXILIO-ALIMENTACAO / AUXILIO-TRANSPORTE / INDENIZACOES E RESTITUICOES / DESPESAS DE EXERCICIOS ANTERIORES </v>
      </c>
      <c r="I619" t="s">
        <v>1370</v>
      </c>
      <c r="J619" t="s">
        <v>2279</v>
      </c>
      <c r="K619" t="s">
        <v>2417</v>
      </c>
      <c r="L619" t="s">
        <v>2281</v>
      </c>
      <c r="M619" t="s">
        <v>176</v>
      </c>
      <c r="N619" t="s">
        <v>136</v>
      </c>
      <c r="O619" t="s">
        <v>183</v>
      </c>
      <c r="P619" t="s">
        <v>226</v>
      </c>
      <c r="Q619" t="s">
        <v>179</v>
      </c>
      <c r="R619" t="s">
        <v>176</v>
      </c>
      <c r="S619" t="s">
        <v>120</v>
      </c>
      <c r="T619" t="s">
        <v>173</v>
      </c>
      <c r="U619" t="s">
        <v>148</v>
      </c>
      <c r="V619" t="s">
        <v>940</v>
      </c>
      <c r="W619" t="s">
        <v>941</v>
      </c>
      <c r="X619" s="51" t="str">
        <f t="shared" si="18"/>
        <v>3</v>
      </c>
      <c r="Y619" s="51" t="str">
        <f>IF(T619="","",IF(AND(T619&lt;&gt;'Tabelas auxiliares'!$B$236,T619&lt;&gt;'Tabelas auxiliares'!$B$237,T619&lt;&gt;'Tabelas auxiliares'!$C$236,T619&lt;&gt;'Tabelas auxiliares'!$C$237,T619&lt;&gt;'Tabelas auxiliares'!$D$236),"FOLHA DE PESSOAL",IF(X619='Tabelas auxiliares'!$A$237,"CUSTEIO",IF(X619='Tabelas auxiliares'!$A$236,"INVESTIMENTO","ERRO - VERIFICAR"))))</f>
        <v>FOLHA DE PESSOAL</v>
      </c>
      <c r="Z619" s="64">
        <f t="shared" si="19"/>
        <v>4333.5</v>
      </c>
      <c r="AC619" s="44">
        <v>4333.5</v>
      </c>
    </row>
    <row r="620" spans="1:29" x14ac:dyDescent="0.25">
      <c r="A620" t="s">
        <v>1111</v>
      </c>
      <c r="B620" t="s">
        <v>539</v>
      </c>
      <c r="C620" t="s">
        <v>1112</v>
      </c>
      <c r="D620" t="s">
        <v>90</v>
      </c>
      <c r="E620" t="s">
        <v>117</v>
      </c>
      <c r="F620" s="51" t="str">
        <f>IFERROR(VLOOKUP(D620,'Tabelas auxiliares'!$A$3:$B$61,2,FALSE),"")</f>
        <v>SUGEPE-FOLHA - PASEP + AUX. MORADIA</v>
      </c>
      <c r="G620" s="51" t="str">
        <f>IFERROR(VLOOKUP($B620,'Tabelas auxiliares'!$A$65:$C$102,2,FALSE),"")</f>
        <v>Folha de Pagamento - Benefícios</v>
      </c>
      <c r="H620" s="51" t="str">
        <f>IFERROR(VLOOKUP($B620,'Tabelas auxiliares'!$A$65:$C$102,3,FALSE),"")</f>
        <v xml:space="preserve">AUXILIO FUNERAL / CONTRATACAO POR TEMPO DETERMINADO / BENEF.ASSIST. DO SERVIDOR E DO MILITAR / AUXILIO-ALIMENTACAO / AUXILIO-TRANSPORTE / INDENIZACOES E RESTITUICOES / DESPESAS DE EXERCICIOS ANTERIORES </v>
      </c>
      <c r="I620" t="s">
        <v>1370</v>
      </c>
      <c r="J620" t="s">
        <v>2279</v>
      </c>
      <c r="K620" t="s">
        <v>2418</v>
      </c>
      <c r="L620" t="s">
        <v>2281</v>
      </c>
      <c r="M620" t="s">
        <v>176</v>
      </c>
      <c r="N620" t="s">
        <v>138</v>
      </c>
      <c r="O620" t="s">
        <v>183</v>
      </c>
      <c r="P620" t="s">
        <v>211</v>
      </c>
      <c r="Q620" t="s">
        <v>179</v>
      </c>
      <c r="R620" t="s">
        <v>176</v>
      </c>
      <c r="S620" t="s">
        <v>120</v>
      </c>
      <c r="T620" t="s">
        <v>173</v>
      </c>
      <c r="U620" t="s">
        <v>149</v>
      </c>
      <c r="V620" t="s">
        <v>739</v>
      </c>
      <c r="W620" t="s">
        <v>646</v>
      </c>
      <c r="X620" s="51" t="str">
        <f t="shared" si="18"/>
        <v>3</v>
      </c>
      <c r="Y620" s="51" t="str">
        <f>IF(T620="","",IF(AND(T620&lt;&gt;'Tabelas auxiliares'!$B$236,T620&lt;&gt;'Tabelas auxiliares'!$B$237,T620&lt;&gt;'Tabelas auxiliares'!$C$236,T620&lt;&gt;'Tabelas auxiliares'!$C$237,T620&lt;&gt;'Tabelas auxiliares'!$D$236),"FOLHA DE PESSOAL",IF(X620='Tabelas auxiliares'!$A$237,"CUSTEIO",IF(X620='Tabelas auxiliares'!$A$236,"INVESTIMENTO","ERRO - VERIFICAR"))))</f>
        <v>FOLHA DE PESSOAL</v>
      </c>
      <c r="Z620" s="64">
        <f t="shared" si="19"/>
        <v>169686.68</v>
      </c>
      <c r="AA620" s="44">
        <v>2293.77</v>
      </c>
      <c r="AC620" s="44">
        <v>167392.91</v>
      </c>
    </row>
    <row r="621" spans="1:29" x14ac:dyDescent="0.25">
      <c r="A621" t="s">
        <v>1111</v>
      </c>
      <c r="B621" t="s">
        <v>539</v>
      </c>
      <c r="C621" t="s">
        <v>1112</v>
      </c>
      <c r="D621" t="s">
        <v>90</v>
      </c>
      <c r="E621" t="s">
        <v>117</v>
      </c>
      <c r="F621" s="51" t="str">
        <f>IFERROR(VLOOKUP(D621,'Tabelas auxiliares'!$A$3:$B$61,2,FALSE),"")</f>
        <v>SUGEPE-FOLHA - PASEP + AUX. MORADIA</v>
      </c>
      <c r="G621" s="51" t="str">
        <f>IFERROR(VLOOKUP($B621,'Tabelas auxiliares'!$A$65:$C$102,2,FALSE),"")</f>
        <v>Folha de Pagamento - Benefícios</v>
      </c>
      <c r="H621" s="51" t="str">
        <f>IFERROR(VLOOKUP($B621,'Tabelas auxiliares'!$A$65:$C$102,3,FALSE),"")</f>
        <v xml:space="preserve">AUXILIO FUNERAL / CONTRATACAO POR TEMPO DETERMINADO / BENEF.ASSIST. DO SERVIDOR E DO MILITAR / AUXILIO-ALIMENTACAO / AUXILIO-TRANSPORTE / INDENIZACOES E RESTITUICOES / DESPESAS DE EXERCICIOS ANTERIORES </v>
      </c>
      <c r="I621" t="s">
        <v>1380</v>
      </c>
      <c r="J621" t="s">
        <v>2419</v>
      </c>
      <c r="K621" t="s">
        <v>2420</v>
      </c>
      <c r="L621" t="s">
        <v>2421</v>
      </c>
      <c r="M621" t="s">
        <v>210</v>
      </c>
      <c r="N621" t="s">
        <v>138</v>
      </c>
      <c r="O621" t="s">
        <v>183</v>
      </c>
      <c r="P621" t="s">
        <v>211</v>
      </c>
      <c r="Q621" t="s">
        <v>179</v>
      </c>
      <c r="R621" t="s">
        <v>176</v>
      </c>
      <c r="S621" t="s">
        <v>120</v>
      </c>
      <c r="T621" t="s">
        <v>173</v>
      </c>
      <c r="U621" t="s">
        <v>149</v>
      </c>
      <c r="V621" t="s">
        <v>739</v>
      </c>
      <c r="W621" t="s">
        <v>646</v>
      </c>
      <c r="X621" s="51" t="str">
        <f t="shared" si="18"/>
        <v>3</v>
      </c>
      <c r="Y621" s="51" t="str">
        <f>IF(T621="","",IF(AND(T621&lt;&gt;'Tabelas auxiliares'!$B$236,T621&lt;&gt;'Tabelas auxiliares'!$B$237,T621&lt;&gt;'Tabelas auxiliares'!$C$236,T621&lt;&gt;'Tabelas auxiliares'!$C$237,T621&lt;&gt;'Tabelas auxiliares'!$D$236),"FOLHA DE PESSOAL",IF(X621='Tabelas auxiliares'!$A$237,"CUSTEIO",IF(X621='Tabelas auxiliares'!$A$236,"INVESTIMENTO","ERRO - VERIFICAR"))))</f>
        <v>FOLHA DE PESSOAL</v>
      </c>
      <c r="Z621" s="64">
        <f t="shared" si="19"/>
        <v>1236.19</v>
      </c>
      <c r="AC621" s="44">
        <v>1236.19</v>
      </c>
    </row>
    <row r="622" spans="1:29" x14ac:dyDescent="0.25">
      <c r="A622" t="s">
        <v>1111</v>
      </c>
      <c r="B622" t="s">
        <v>539</v>
      </c>
      <c r="C622" t="s">
        <v>1112</v>
      </c>
      <c r="D622" t="s">
        <v>90</v>
      </c>
      <c r="E622" t="s">
        <v>117</v>
      </c>
      <c r="F622" s="51" t="str">
        <f>IFERROR(VLOOKUP(D622,'Tabelas auxiliares'!$A$3:$B$61,2,FALSE),"")</f>
        <v>SUGEPE-FOLHA - PASEP + AUX. MORADIA</v>
      </c>
      <c r="G622" s="51" t="str">
        <f>IFERROR(VLOOKUP($B622,'Tabelas auxiliares'!$A$65:$C$102,2,FALSE),"")</f>
        <v>Folha de Pagamento - Benefícios</v>
      </c>
      <c r="H622" s="51" t="str">
        <f>IFERROR(VLOOKUP($B622,'Tabelas auxiliares'!$A$65:$C$102,3,FALSE),"")</f>
        <v xml:space="preserve">AUXILIO FUNERAL / CONTRATACAO POR TEMPO DETERMINADO / BENEF.ASSIST. DO SERVIDOR E DO MILITAR / AUXILIO-ALIMENTACAO / AUXILIO-TRANSPORTE / INDENIZACOES E RESTITUICOES / DESPESAS DE EXERCICIOS ANTERIORES </v>
      </c>
      <c r="I622" t="s">
        <v>1311</v>
      </c>
      <c r="J622" t="s">
        <v>2295</v>
      </c>
      <c r="K622" t="s">
        <v>2422</v>
      </c>
      <c r="L622" t="s">
        <v>2297</v>
      </c>
      <c r="M622" t="s">
        <v>176</v>
      </c>
      <c r="N622" t="s">
        <v>136</v>
      </c>
      <c r="O622" t="s">
        <v>224</v>
      </c>
      <c r="P622" t="s">
        <v>225</v>
      </c>
      <c r="Q622" t="s">
        <v>179</v>
      </c>
      <c r="R622" t="s">
        <v>176</v>
      </c>
      <c r="S622" t="s">
        <v>120</v>
      </c>
      <c r="T622" t="s">
        <v>173</v>
      </c>
      <c r="U622" t="s">
        <v>146</v>
      </c>
      <c r="V622" t="s">
        <v>771</v>
      </c>
      <c r="W622" t="s">
        <v>663</v>
      </c>
      <c r="X622" s="51" t="str">
        <f t="shared" si="18"/>
        <v>3</v>
      </c>
      <c r="Y622" s="51" t="str">
        <f>IF(T622="","",IF(AND(T622&lt;&gt;'Tabelas auxiliares'!$B$236,T622&lt;&gt;'Tabelas auxiliares'!$B$237,T622&lt;&gt;'Tabelas auxiliares'!$C$236,T622&lt;&gt;'Tabelas auxiliares'!$C$237,T622&lt;&gt;'Tabelas auxiliares'!$D$236),"FOLHA DE PESSOAL",IF(X622='Tabelas auxiliares'!$A$237,"CUSTEIO",IF(X622='Tabelas auxiliares'!$A$236,"INVESTIMENTO","ERRO - VERIFICAR"))))</f>
        <v>FOLHA DE PESSOAL</v>
      </c>
      <c r="Z622" s="64">
        <f t="shared" si="19"/>
        <v>47256.36</v>
      </c>
      <c r="AC622" s="44">
        <v>47256.36</v>
      </c>
    </row>
    <row r="623" spans="1:29" x14ac:dyDescent="0.25">
      <c r="A623" t="s">
        <v>1111</v>
      </c>
      <c r="B623" t="s">
        <v>539</v>
      </c>
      <c r="C623" t="s">
        <v>1112</v>
      </c>
      <c r="D623" t="s">
        <v>90</v>
      </c>
      <c r="E623" t="s">
        <v>117</v>
      </c>
      <c r="F623" s="51" t="str">
        <f>IFERROR(VLOOKUP(D623,'Tabelas auxiliares'!$A$3:$B$61,2,FALSE),"")</f>
        <v>SUGEPE-FOLHA - PASEP + AUX. MORADIA</v>
      </c>
      <c r="G623" s="51" t="str">
        <f>IFERROR(VLOOKUP($B623,'Tabelas auxiliares'!$A$65:$C$102,2,FALSE),"")</f>
        <v>Folha de Pagamento - Benefícios</v>
      </c>
      <c r="H623" s="51" t="str">
        <f>IFERROR(VLOOKUP($B623,'Tabelas auxiliares'!$A$65:$C$102,3,FALSE),"")</f>
        <v xml:space="preserve">AUXILIO FUNERAL / CONTRATACAO POR TEMPO DETERMINADO / BENEF.ASSIST. DO SERVIDOR E DO MILITAR / AUXILIO-ALIMENTACAO / AUXILIO-TRANSPORTE / INDENIZACOES E RESTITUICOES / DESPESAS DE EXERCICIOS ANTERIORES </v>
      </c>
      <c r="I623" t="s">
        <v>1311</v>
      </c>
      <c r="J623" t="s">
        <v>2295</v>
      </c>
      <c r="K623" t="s">
        <v>2423</v>
      </c>
      <c r="L623" t="s">
        <v>2297</v>
      </c>
      <c r="M623" t="s">
        <v>176</v>
      </c>
      <c r="N623" t="s">
        <v>136</v>
      </c>
      <c r="O623" t="s">
        <v>183</v>
      </c>
      <c r="P623" t="s">
        <v>226</v>
      </c>
      <c r="Q623" t="s">
        <v>179</v>
      </c>
      <c r="R623" t="s">
        <v>176</v>
      </c>
      <c r="S623" t="s">
        <v>120</v>
      </c>
      <c r="T623" t="s">
        <v>173</v>
      </c>
      <c r="U623" t="s">
        <v>148</v>
      </c>
      <c r="V623" t="s">
        <v>772</v>
      </c>
      <c r="W623" t="s">
        <v>664</v>
      </c>
      <c r="X623" s="51" t="str">
        <f t="shared" si="18"/>
        <v>3</v>
      </c>
      <c r="Y623" s="51" t="str">
        <f>IF(T623="","",IF(AND(T623&lt;&gt;'Tabelas auxiliares'!$B$236,T623&lt;&gt;'Tabelas auxiliares'!$B$237,T623&lt;&gt;'Tabelas auxiliares'!$C$236,T623&lt;&gt;'Tabelas auxiliares'!$C$237,T623&lt;&gt;'Tabelas auxiliares'!$D$236),"FOLHA DE PESSOAL",IF(X623='Tabelas auxiliares'!$A$237,"CUSTEIO",IF(X623='Tabelas auxiliares'!$A$236,"INVESTIMENTO","ERRO - VERIFICAR"))))</f>
        <v>FOLHA DE PESSOAL</v>
      </c>
      <c r="Z623" s="64">
        <f t="shared" si="19"/>
        <v>2247</v>
      </c>
      <c r="AA623" s="44">
        <v>224.7</v>
      </c>
      <c r="AC623" s="44">
        <v>2022.3</v>
      </c>
    </row>
    <row r="624" spans="1:29" x14ac:dyDescent="0.25">
      <c r="A624" t="s">
        <v>1111</v>
      </c>
      <c r="B624" t="s">
        <v>539</v>
      </c>
      <c r="C624" t="s">
        <v>1112</v>
      </c>
      <c r="D624" t="s">
        <v>90</v>
      </c>
      <c r="E624" t="s">
        <v>117</v>
      </c>
      <c r="F624" s="51" t="str">
        <f>IFERROR(VLOOKUP(D624,'Tabelas auxiliares'!$A$3:$B$61,2,FALSE),"")</f>
        <v>SUGEPE-FOLHA - PASEP + AUX. MORADIA</v>
      </c>
      <c r="G624" s="51" t="str">
        <f>IFERROR(VLOOKUP($B624,'Tabelas auxiliares'!$A$65:$C$102,2,FALSE),"")</f>
        <v>Folha de Pagamento - Benefícios</v>
      </c>
      <c r="H624" s="51" t="str">
        <f>IFERROR(VLOOKUP($B624,'Tabelas auxiliares'!$A$65:$C$102,3,FALSE),"")</f>
        <v xml:space="preserve">AUXILIO FUNERAL / CONTRATACAO POR TEMPO DETERMINADO / BENEF.ASSIST. DO SERVIDOR E DO MILITAR / AUXILIO-ALIMENTACAO / AUXILIO-TRANSPORTE / INDENIZACOES E RESTITUICOES / DESPESAS DE EXERCICIOS ANTERIORES </v>
      </c>
      <c r="I624" t="s">
        <v>1311</v>
      </c>
      <c r="J624" t="s">
        <v>2295</v>
      </c>
      <c r="K624" t="s">
        <v>2424</v>
      </c>
      <c r="L624" t="s">
        <v>2297</v>
      </c>
      <c r="M624" t="s">
        <v>176</v>
      </c>
      <c r="N624" t="s">
        <v>136</v>
      </c>
      <c r="O624" t="s">
        <v>227</v>
      </c>
      <c r="P624" t="s">
        <v>228</v>
      </c>
      <c r="Q624" t="s">
        <v>179</v>
      </c>
      <c r="R624" t="s">
        <v>176</v>
      </c>
      <c r="S624" t="s">
        <v>120</v>
      </c>
      <c r="T624" t="s">
        <v>173</v>
      </c>
      <c r="U624" t="s">
        <v>145</v>
      </c>
      <c r="V624" t="s">
        <v>773</v>
      </c>
      <c r="W624" t="s">
        <v>665</v>
      </c>
      <c r="X624" s="51" t="str">
        <f t="shared" si="18"/>
        <v>3</v>
      </c>
      <c r="Y624" s="51" t="str">
        <f>IF(T624="","",IF(AND(T624&lt;&gt;'Tabelas auxiliares'!$B$236,T624&lt;&gt;'Tabelas auxiliares'!$B$237,T624&lt;&gt;'Tabelas auxiliares'!$C$236,T624&lt;&gt;'Tabelas auxiliares'!$C$237,T624&lt;&gt;'Tabelas auxiliares'!$D$236),"FOLHA DE PESSOAL",IF(X624='Tabelas auxiliares'!$A$237,"CUSTEIO",IF(X624='Tabelas auxiliares'!$A$236,"INVESTIMENTO","ERRO - VERIFICAR"))))</f>
        <v>FOLHA DE PESSOAL</v>
      </c>
      <c r="Z624" s="64">
        <f t="shared" si="19"/>
        <v>1581.09</v>
      </c>
      <c r="AC624" s="44">
        <v>1581.09</v>
      </c>
    </row>
    <row r="625" spans="1:29" x14ac:dyDescent="0.25">
      <c r="A625" t="s">
        <v>1111</v>
      </c>
      <c r="B625" t="s">
        <v>539</v>
      </c>
      <c r="C625" t="s">
        <v>1112</v>
      </c>
      <c r="D625" t="s">
        <v>90</v>
      </c>
      <c r="E625" t="s">
        <v>117</v>
      </c>
      <c r="F625" s="51" t="str">
        <f>IFERROR(VLOOKUP(D625,'Tabelas auxiliares'!$A$3:$B$61,2,FALSE),"")</f>
        <v>SUGEPE-FOLHA - PASEP + AUX. MORADIA</v>
      </c>
      <c r="G625" s="51" t="str">
        <f>IFERROR(VLOOKUP($B625,'Tabelas auxiliares'!$A$65:$C$102,2,FALSE),"")</f>
        <v>Folha de Pagamento - Benefícios</v>
      </c>
      <c r="H625" s="51" t="str">
        <f>IFERROR(VLOOKUP($B625,'Tabelas auxiliares'!$A$65:$C$102,3,FALSE),"")</f>
        <v xml:space="preserve">AUXILIO FUNERAL / CONTRATACAO POR TEMPO DETERMINADO / BENEF.ASSIST. DO SERVIDOR E DO MILITAR / AUXILIO-ALIMENTACAO / AUXILIO-TRANSPORTE / INDENIZACOES E RESTITUICOES / DESPESAS DE EXERCICIOS ANTERIORES </v>
      </c>
      <c r="I625" t="s">
        <v>1311</v>
      </c>
      <c r="J625" t="s">
        <v>2295</v>
      </c>
      <c r="K625" t="s">
        <v>2425</v>
      </c>
      <c r="L625" t="s">
        <v>2297</v>
      </c>
      <c r="M625" t="s">
        <v>176</v>
      </c>
      <c r="N625" t="s">
        <v>136</v>
      </c>
      <c r="O625" t="s">
        <v>229</v>
      </c>
      <c r="P625" t="s">
        <v>230</v>
      </c>
      <c r="Q625" t="s">
        <v>179</v>
      </c>
      <c r="R625" t="s">
        <v>176</v>
      </c>
      <c r="S625" t="s">
        <v>120</v>
      </c>
      <c r="T625" t="s">
        <v>173</v>
      </c>
      <c r="U625" t="s">
        <v>150</v>
      </c>
      <c r="V625" t="s">
        <v>774</v>
      </c>
      <c r="W625" t="s">
        <v>939</v>
      </c>
      <c r="X625" s="51" t="str">
        <f t="shared" si="18"/>
        <v>3</v>
      </c>
      <c r="Y625" s="51" t="str">
        <f>IF(T625="","",IF(AND(T625&lt;&gt;'Tabelas auxiliares'!$B$236,T625&lt;&gt;'Tabelas auxiliares'!$B$237,T625&lt;&gt;'Tabelas auxiliares'!$C$236,T625&lt;&gt;'Tabelas auxiliares'!$C$237,T625&lt;&gt;'Tabelas auxiliares'!$D$236),"FOLHA DE PESSOAL",IF(X625='Tabelas auxiliares'!$A$237,"CUSTEIO",IF(X625='Tabelas auxiliares'!$A$236,"INVESTIMENTO","ERRO - VERIFICAR"))))</f>
        <v>FOLHA DE PESSOAL</v>
      </c>
      <c r="Z625" s="64">
        <f t="shared" si="19"/>
        <v>718.58</v>
      </c>
      <c r="AC625" s="44">
        <v>718.58</v>
      </c>
    </row>
    <row r="626" spans="1:29" x14ac:dyDescent="0.25">
      <c r="A626" t="s">
        <v>1111</v>
      </c>
      <c r="B626" t="s">
        <v>539</v>
      </c>
      <c r="C626" t="s">
        <v>1112</v>
      </c>
      <c r="D626" t="s">
        <v>90</v>
      </c>
      <c r="E626" t="s">
        <v>117</v>
      </c>
      <c r="F626" s="51" t="str">
        <f>IFERROR(VLOOKUP(D626,'Tabelas auxiliares'!$A$3:$B$61,2,FALSE),"")</f>
        <v>SUGEPE-FOLHA - PASEP + AUX. MORADIA</v>
      </c>
      <c r="G626" s="51" t="str">
        <f>IFERROR(VLOOKUP($B626,'Tabelas auxiliares'!$A$65:$C$102,2,FALSE),"")</f>
        <v>Folha de Pagamento - Benefícios</v>
      </c>
      <c r="H626" s="51" t="str">
        <f>IFERROR(VLOOKUP($B626,'Tabelas auxiliares'!$A$65:$C$102,3,FALSE),"")</f>
        <v xml:space="preserve">AUXILIO FUNERAL / CONTRATACAO POR TEMPO DETERMINADO / BENEF.ASSIST. DO SERVIDOR E DO MILITAR / AUXILIO-ALIMENTACAO / AUXILIO-TRANSPORTE / INDENIZACOES E RESTITUICOES / DESPESAS DE EXERCICIOS ANTERIORES </v>
      </c>
      <c r="I626" t="s">
        <v>1311</v>
      </c>
      <c r="J626" t="s">
        <v>2295</v>
      </c>
      <c r="K626" t="s">
        <v>2426</v>
      </c>
      <c r="L626" t="s">
        <v>2297</v>
      </c>
      <c r="M626" t="s">
        <v>176</v>
      </c>
      <c r="N626" t="s">
        <v>136</v>
      </c>
      <c r="O626" t="s">
        <v>183</v>
      </c>
      <c r="P626" t="s">
        <v>226</v>
      </c>
      <c r="Q626" t="s">
        <v>179</v>
      </c>
      <c r="R626" t="s">
        <v>176</v>
      </c>
      <c r="S626" t="s">
        <v>120</v>
      </c>
      <c r="T626" t="s">
        <v>173</v>
      </c>
      <c r="U626" t="s">
        <v>148</v>
      </c>
      <c r="V626" t="s">
        <v>775</v>
      </c>
      <c r="W626" t="s">
        <v>666</v>
      </c>
      <c r="X626" s="51" t="str">
        <f t="shared" si="18"/>
        <v>3</v>
      </c>
      <c r="Y626" s="51" t="str">
        <f>IF(T626="","",IF(AND(T626&lt;&gt;'Tabelas auxiliares'!$B$236,T626&lt;&gt;'Tabelas auxiliares'!$B$237,T626&lt;&gt;'Tabelas auxiliares'!$C$236,T626&lt;&gt;'Tabelas auxiliares'!$C$237,T626&lt;&gt;'Tabelas auxiliares'!$D$236),"FOLHA DE PESSOAL",IF(X626='Tabelas auxiliares'!$A$237,"CUSTEIO",IF(X626='Tabelas auxiliares'!$A$236,"INVESTIMENTO","ERRO - VERIFICAR"))))</f>
        <v>FOLHA DE PESSOAL</v>
      </c>
      <c r="Z626" s="64">
        <f t="shared" si="19"/>
        <v>68052</v>
      </c>
      <c r="AA626" s="44">
        <v>6179.25</v>
      </c>
      <c r="AC626" s="44">
        <v>61872.75</v>
      </c>
    </row>
    <row r="627" spans="1:29" x14ac:dyDescent="0.25">
      <c r="A627" t="s">
        <v>1111</v>
      </c>
      <c r="B627" t="s">
        <v>539</v>
      </c>
      <c r="C627" t="s">
        <v>1112</v>
      </c>
      <c r="D627" t="s">
        <v>90</v>
      </c>
      <c r="E627" t="s">
        <v>117</v>
      </c>
      <c r="F627" s="51" t="str">
        <f>IFERROR(VLOOKUP(D627,'Tabelas auxiliares'!$A$3:$B$61,2,FALSE),"")</f>
        <v>SUGEPE-FOLHA - PASEP + AUX. MORADIA</v>
      </c>
      <c r="G627" s="51" t="str">
        <f>IFERROR(VLOOKUP($B627,'Tabelas auxiliares'!$A$65:$C$102,2,FALSE),"")</f>
        <v>Folha de Pagamento - Benefícios</v>
      </c>
      <c r="H627" s="51" t="str">
        <f>IFERROR(VLOOKUP($B627,'Tabelas auxiliares'!$A$65:$C$102,3,FALSE),"")</f>
        <v xml:space="preserve">AUXILIO FUNERAL / CONTRATACAO POR TEMPO DETERMINADO / BENEF.ASSIST. DO SERVIDOR E DO MILITAR / AUXILIO-ALIMENTACAO / AUXILIO-TRANSPORTE / INDENIZACOES E RESTITUICOES / DESPESAS DE EXERCICIOS ANTERIORES </v>
      </c>
      <c r="I627" t="s">
        <v>1311</v>
      </c>
      <c r="J627" t="s">
        <v>2295</v>
      </c>
      <c r="K627" t="s">
        <v>2427</v>
      </c>
      <c r="L627" t="s">
        <v>2297</v>
      </c>
      <c r="M627" t="s">
        <v>176</v>
      </c>
      <c r="N627" t="s">
        <v>136</v>
      </c>
      <c r="O627" t="s">
        <v>224</v>
      </c>
      <c r="P627" t="s">
        <v>225</v>
      </c>
      <c r="Q627" t="s">
        <v>179</v>
      </c>
      <c r="R627" t="s">
        <v>176</v>
      </c>
      <c r="S627" t="s">
        <v>120</v>
      </c>
      <c r="T627" t="s">
        <v>173</v>
      </c>
      <c r="U627" t="s">
        <v>146</v>
      </c>
      <c r="V627" t="s">
        <v>776</v>
      </c>
      <c r="W627" t="s">
        <v>667</v>
      </c>
      <c r="X627" s="51" t="str">
        <f t="shared" si="18"/>
        <v>3</v>
      </c>
      <c r="Y627" s="51" t="str">
        <f>IF(T627="","",IF(AND(T627&lt;&gt;'Tabelas auxiliares'!$B$236,T627&lt;&gt;'Tabelas auxiliares'!$B$237,T627&lt;&gt;'Tabelas auxiliares'!$C$236,T627&lt;&gt;'Tabelas auxiliares'!$C$237,T627&lt;&gt;'Tabelas auxiliares'!$D$236),"FOLHA DE PESSOAL",IF(X627='Tabelas auxiliares'!$A$237,"CUSTEIO",IF(X627='Tabelas auxiliares'!$A$236,"INVESTIMENTO","ERRO - VERIFICAR"))))</f>
        <v>FOLHA DE PESSOAL</v>
      </c>
      <c r="Z627" s="64">
        <f t="shared" si="19"/>
        <v>954570.54999999993</v>
      </c>
      <c r="AA627" s="44">
        <v>1189.3599999999999</v>
      </c>
      <c r="AC627" s="44">
        <v>953381.19</v>
      </c>
    </row>
    <row r="628" spans="1:29" x14ac:dyDescent="0.25">
      <c r="A628" t="s">
        <v>1111</v>
      </c>
      <c r="B628" t="s">
        <v>539</v>
      </c>
      <c r="C628" t="s">
        <v>1112</v>
      </c>
      <c r="D628" t="s">
        <v>90</v>
      </c>
      <c r="E628" t="s">
        <v>117</v>
      </c>
      <c r="F628" s="51" t="str">
        <f>IFERROR(VLOOKUP(D628,'Tabelas auxiliares'!$A$3:$B$61,2,FALSE),"")</f>
        <v>SUGEPE-FOLHA - PASEP + AUX. MORADIA</v>
      </c>
      <c r="G628" s="51" t="str">
        <f>IFERROR(VLOOKUP($B628,'Tabelas auxiliares'!$A$65:$C$102,2,FALSE),"")</f>
        <v>Folha de Pagamento - Benefícios</v>
      </c>
      <c r="H628" s="51" t="str">
        <f>IFERROR(VLOOKUP($B628,'Tabelas auxiliares'!$A$65:$C$102,3,FALSE),"")</f>
        <v xml:space="preserve">AUXILIO FUNERAL / CONTRATACAO POR TEMPO DETERMINADO / BENEF.ASSIST. DO SERVIDOR E DO MILITAR / AUXILIO-ALIMENTACAO / AUXILIO-TRANSPORTE / INDENIZACOES E RESTITUICOES / DESPESAS DE EXERCICIOS ANTERIORES </v>
      </c>
      <c r="I628" t="s">
        <v>1311</v>
      </c>
      <c r="J628" t="s">
        <v>2295</v>
      </c>
      <c r="K628" t="s">
        <v>2428</v>
      </c>
      <c r="L628" t="s">
        <v>2297</v>
      </c>
      <c r="M628" t="s">
        <v>176</v>
      </c>
      <c r="N628" t="s">
        <v>136</v>
      </c>
      <c r="O628" t="s">
        <v>227</v>
      </c>
      <c r="P628" t="s">
        <v>228</v>
      </c>
      <c r="Q628" t="s">
        <v>179</v>
      </c>
      <c r="R628" t="s">
        <v>176</v>
      </c>
      <c r="S628" t="s">
        <v>120</v>
      </c>
      <c r="T628" t="s">
        <v>173</v>
      </c>
      <c r="U628" t="s">
        <v>145</v>
      </c>
      <c r="V628" t="s">
        <v>777</v>
      </c>
      <c r="W628" t="s">
        <v>668</v>
      </c>
      <c r="X628" s="51" t="str">
        <f t="shared" si="18"/>
        <v>3</v>
      </c>
      <c r="Y628" s="51" t="str">
        <f>IF(T628="","",IF(AND(T628&lt;&gt;'Tabelas auxiliares'!$B$236,T628&lt;&gt;'Tabelas auxiliares'!$B$237,T628&lt;&gt;'Tabelas auxiliares'!$C$236,T628&lt;&gt;'Tabelas auxiliares'!$C$237,T628&lt;&gt;'Tabelas auxiliares'!$D$236),"FOLHA DE PESSOAL",IF(X628='Tabelas auxiliares'!$A$237,"CUSTEIO",IF(X628='Tabelas auxiliares'!$A$236,"INVESTIMENTO","ERRO - VERIFICAR"))))</f>
        <v>FOLHA DE PESSOAL</v>
      </c>
      <c r="Z628" s="64">
        <f t="shared" si="19"/>
        <v>135444.26</v>
      </c>
      <c r="AA628" s="44">
        <v>44633.61</v>
      </c>
      <c r="AC628" s="44">
        <v>90810.65</v>
      </c>
    </row>
    <row r="629" spans="1:29" x14ac:dyDescent="0.25">
      <c r="A629" t="s">
        <v>1111</v>
      </c>
      <c r="B629" t="s">
        <v>539</v>
      </c>
      <c r="C629" t="s">
        <v>1112</v>
      </c>
      <c r="D629" t="s">
        <v>90</v>
      </c>
      <c r="E629" t="s">
        <v>117</v>
      </c>
      <c r="F629" s="51" t="str">
        <f>IFERROR(VLOOKUP(D629,'Tabelas auxiliares'!$A$3:$B$61,2,FALSE),"")</f>
        <v>SUGEPE-FOLHA - PASEP + AUX. MORADIA</v>
      </c>
      <c r="G629" s="51" t="str">
        <f>IFERROR(VLOOKUP($B629,'Tabelas auxiliares'!$A$65:$C$102,2,FALSE),"")</f>
        <v>Folha de Pagamento - Benefícios</v>
      </c>
      <c r="H629" s="51" t="str">
        <f>IFERROR(VLOOKUP($B629,'Tabelas auxiliares'!$A$65:$C$102,3,FALSE),"")</f>
        <v xml:space="preserve">AUXILIO FUNERAL / CONTRATACAO POR TEMPO DETERMINADO / BENEF.ASSIST. DO SERVIDOR E DO MILITAR / AUXILIO-ALIMENTACAO / AUXILIO-TRANSPORTE / INDENIZACOES E RESTITUICOES / DESPESAS DE EXERCICIOS ANTERIORES </v>
      </c>
      <c r="I629" t="s">
        <v>1311</v>
      </c>
      <c r="J629" t="s">
        <v>2295</v>
      </c>
      <c r="K629" t="s">
        <v>2429</v>
      </c>
      <c r="L629" t="s">
        <v>2297</v>
      </c>
      <c r="M629" t="s">
        <v>176</v>
      </c>
      <c r="N629" t="s">
        <v>138</v>
      </c>
      <c r="O629" t="s">
        <v>183</v>
      </c>
      <c r="P629" t="s">
        <v>211</v>
      </c>
      <c r="Q629" t="s">
        <v>179</v>
      </c>
      <c r="R629" t="s">
        <v>176</v>
      </c>
      <c r="S629" t="s">
        <v>120</v>
      </c>
      <c r="T629" t="s">
        <v>173</v>
      </c>
      <c r="U629" t="s">
        <v>149</v>
      </c>
      <c r="V629" t="s">
        <v>739</v>
      </c>
      <c r="W629" t="s">
        <v>646</v>
      </c>
      <c r="X629" s="51" t="str">
        <f t="shared" si="18"/>
        <v>3</v>
      </c>
      <c r="Y629" s="51" t="str">
        <f>IF(T629="","",IF(AND(T629&lt;&gt;'Tabelas auxiliares'!$B$236,T629&lt;&gt;'Tabelas auxiliares'!$B$237,T629&lt;&gt;'Tabelas auxiliares'!$C$236,T629&lt;&gt;'Tabelas auxiliares'!$C$237,T629&lt;&gt;'Tabelas auxiliares'!$D$236),"FOLHA DE PESSOAL",IF(X629='Tabelas auxiliares'!$A$237,"CUSTEIO",IF(X629='Tabelas auxiliares'!$A$236,"INVESTIMENTO","ERRO - VERIFICAR"))))</f>
        <v>FOLHA DE PESSOAL</v>
      </c>
      <c r="Z629" s="64">
        <f t="shared" si="19"/>
        <v>167931.52000000002</v>
      </c>
      <c r="AA629" s="44">
        <v>2114.8200000000002</v>
      </c>
      <c r="AC629" s="44">
        <v>165816.70000000001</v>
      </c>
    </row>
    <row r="630" spans="1:29" x14ac:dyDescent="0.25">
      <c r="A630" t="s">
        <v>1111</v>
      </c>
      <c r="B630" t="s">
        <v>539</v>
      </c>
      <c r="C630" t="s">
        <v>1112</v>
      </c>
      <c r="D630" t="s">
        <v>90</v>
      </c>
      <c r="E630" t="s">
        <v>117</v>
      </c>
      <c r="F630" s="51" t="str">
        <f>IFERROR(VLOOKUP(D630,'Tabelas auxiliares'!$A$3:$B$61,2,FALSE),"")</f>
        <v>SUGEPE-FOLHA - PASEP + AUX. MORADIA</v>
      </c>
      <c r="G630" s="51" t="str">
        <f>IFERROR(VLOOKUP($B630,'Tabelas auxiliares'!$A$65:$C$102,2,FALSE),"")</f>
        <v>Folha de Pagamento - Benefícios</v>
      </c>
      <c r="H630" s="51" t="str">
        <f>IFERROR(VLOOKUP($B630,'Tabelas auxiliares'!$A$65:$C$102,3,FALSE),"")</f>
        <v xml:space="preserve">AUXILIO FUNERAL / CONTRATACAO POR TEMPO DETERMINADO / BENEF.ASSIST. DO SERVIDOR E DO MILITAR / AUXILIO-ALIMENTACAO / AUXILIO-TRANSPORTE / INDENIZACOES E RESTITUICOES / DESPESAS DE EXERCICIOS ANTERIORES </v>
      </c>
      <c r="I630" t="s">
        <v>1250</v>
      </c>
      <c r="J630" t="s">
        <v>2430</v>
      </c>
      <c r="K630" t="s">
        <v>2431</v>
      </c>
      <c r="L630" t="s">
        <v>2432</v>
      </c>
      <c r="M630" t="s">
        <v>210</v>
      </c>
      <c r="N630" t="s">
        <v>138</v>
      </c>
      <c r="O630" t="s">
        <v>183</v>
      </c>
      <c r="P630" t="s">
        <v>211</v>
      </c>
      <c r="Q630" t="s">
        <v>179</v>
      </c>
      <c r="R630" t="s">
        <v>176</v>
      </c>
      <c r="S630" t="s">
        <v>120</v>
      </c>
      <c r="T630" t="s">
        <v>173</v>
      </c>
      <c r="U630" t="s">
        <v>149</v>
      </c>
      <c r="V630" t="s">
        <v>739</v>
      </c>
      <c r="W630" t="s">
        <v>646</v>
      </c>
      <c r="X630" s="51" t="str">
        <f t="shared" si="18"/>
        <v>3</v>
      </c>
      <c r="Y630" s="51" t="str">
        <f>IF(T630="","",IF(AND(T630&lt;&gt;'Tabelas auxiliares'!$B$236,T630&lt;&gt;'Tabelas auxiliares'!$B$237,T630&lt;&gt;'Tabelas auxiliares'!$C$236,T630&lt;&gt;'Tabelas auxiliares'!$C$237,T630&lt;&gt;'Tabelas auxiliares'!$D$236),"FOLHA DE PESSOAL",IF(X630='Tabelas auxiliares'!$A$237,"CUSTEIO",IF(X630='Tabelas auxiliares'!$A$236,"INVESTIMENTO","ERRO - VERIFICAR"))))</f>
        <v>FOLHA DE PESSOAL</v>
      </c>
      <c r="Z630" s="64">
        <f t="shared" si="19"/>
        <v>1174.6400000000001</v>
      </c>
      <c r="AC630" s="44">
        <v>1174.6400000000001</v>
      </c>
    </row>
    <row r="631" spans="1:29" x14ac:dyDescent="0.25">
      <c r="A631" t="s">
        <v>1111</v>
      </c>
      <c r="B631" t="s">
        <v>539</v>
      </c>
      <c r="C631" t="s">
        <v>1112</v>
      </c>
      <c r="D631" t="s">
        <v>90</v>
      </c>
      <c r="E631" t="s">
        <v>117</v>
      </c>
      <c r="F631" s="51" t="str">
        <f>IFERROR(VLOOKUP(D631,'Tabelas auxiliares'!$A$3:$B$61,2,FALSE),"")</f>
        <v>SUGEPE-FOLHA - PASEP + AUX. MORADIA</v>
      </c>
      <c r="G631" s="51" t="str">
        <f>IFERROR(VLOOKUP($B631,'Tabelas auxiliares'!$A$65:$C$102,2,FALSE),"")</f>
        <v>Folha de Pagamento - Benefícios</v>
      </c>
      <c r="H631" s="51" t="str">
        <f>IFERROR(VLOOKUP($B631,'Tabelas auxiliares'!$A$65:$C$102,3,FALSE),"")</f>
        <v xml:space="preserve">AUXILIO FUNERAL / CONTRATACAO POR TEMPO DETERMINADO / BENEF.ASSIST. DO SERVIDOR E DO MILITAR / AUXILIO-ALIMENTACAO / AUXILIO-TRANSPORTE / INDENIZACOES E RESTITUICOES / DESPESAS DE EXERCICIOS ANTERIORES </v>
      </c>
      <c r="I631" t="s">
        <v>1684</v>
      </c>
      <c r="J631" t="s">
        <v>2308</v>
      </c>
      <c r="K631" t="s">
        <v>2433</v>
      </c>
      <c r="L631" t="s">
        <v>2310</v>
      </c>
      <c r="M631" t="s">
        <v>176</v>
      </c>
      <c r="N631" t="s">
        <v>136</v>
      </c>
      <c r="O631" t="s">
        <v>224</v>
      </c>
      <c r="P631" t="s">
        <v>225</v>
      </c>
      <c r="Q631" t="s">
        <v>179</v>
      </c>
      <c r="R631" t="s">
        <v>176</v>
      </c>
      <c r="S631" t="s">
        <v>120</v>
      </c>
      <c r="T631" t="s">
        <v>173</v>
      </c>
      <c r="U631" t="s">
        <v>146</v>
      </c>
      <c r="V631" t="s">
        <v>771</v>
      </c>
      <c r="W631" t="s">
        <v>663</v>
      </c>
      <c r="X631" s="51" t="str">
        <f t="shared" si="18"/>
        <v>3</v>
      </c>
      <c r="Y631" s="51" t="str">
        <f>IF(T631="","",IF(AND(T631&lt;&gt;'Tabelas auxiliares'!$B$236,T631&lt;&gt;'Tabelas auxiliares'!$B$237,T631&lt;&gt;'Tabelas auxiliares'!$C$236,T631&lt;&gt;'Tabelas auxiliares'!$C$237,T631&lt;&gt;'Tabelas auxiliares'!$D$236),"FOLHA DE PESSOAL",IF(X631='Tabelas auxiliares'!$A$237,"CUSTEIO",IF(X631='Tabelas auxiliares'!$A$236,"INVESTIMENTO","ERRO - VERIFICAR"))))</f>
        <v>FOLHA DE PESSOAL</v>
      </c>
      <c r="Z631" s="64">
        <f t="shared" si="19"/>
        <v>45581.4</v>
      </c>
      <c r="AA631" s="44">
        <v>4396.57</v>
      </c>
      <c r="AC631" s="44">
        <v>41184.83</v>
      </c>
    </row>
    <row r="632" spans="1:29" x14ac:dyDescent="0.25">
      <c r="A632" t="s">
        <v>1111</v>
      </c>
      <c r="B632" t="s">
        <v>539</v>
      </c>
      <c r="C632" t="s">
        <v>1112</v>
      </c>
      <c r="D632" t="s">
        <v>90</v>
      </c>
      <c r="E632" t="s">
        <v>117</v>
      </c>
      <c r="F632" s="51" t="str">
        <f>IFERROR(VLOOKUP(D632,'Tabelas auxiliares'!$A$3:$B$61,2,FALSE),"")</f>
        <v>SUGEPE-FOLHA - PASEP + AUX. MORADIA</v>
      </c>
      <c r="G632" s="51" t="str">
        <f>IFERROR(VLOOKUP($B632,'Tabelas auxiliares'!$A$65:$C$102,2,FALSE),"")</f>
        <v>Folha de Pagamento - Benefícios</v>
      </c>
      <c r="H632" s="51" t="str">
        <f>IFERROR(VLOOKUP($B632,'Tabelas auxiliares'!$A$65:$C$102,3,FALSE),"")</f>
        <v xml:space="preserve">AUXILIO FUNERAL / CONTRATACAO POR TEMPO DETERMINADO / BENEF.ASSIST. DO SERVIDOR E DO MILITAR / AUXILIO-ALIMENTACAO / AUXILIO-TRANSPORTE / INDENIZACOES E RESTITUICOES / DESPESAS DE EXERCICIOS ANTERIORES </v>
      </c>
      <c r="I632" t="s">
        <v>1684</v>
      </c>
      <c r="J632" t="s">
        <v>2308</v>
      </c>
      <c r="K632" t="s">
        <v>2434</v>
      </c>
      <c r="L632" t="s">
        <v>2310</v>
      </c>
      <c r="M632" t="s">
        <v>176</v>
      </c>
      <c r="N632" t="s">
        <v>136</v>
      </c>
      <c r="O632" t="s">
        <v>183</v>
      </c>
      <c r="P632" t="s">
        <v>226</v>
      </c>
      <c r="Q632" t="s">
        <v>179</v>
      </c>
      <c r="R632" t="s">
        <v>176</v>
      </c>
      <c r="S632" t="s">
        <v>120</v>
      </c>
      <c r="T632" t="s">
        <v>173</v>
      </c>
      <c r="U632" t="s">
        <v>148</v>
      </c>
      <c r="V632" t="s">
        <v>772</v>
      </c>
      <c r="W632" t="s">
        <v>664</v>
      </c>
      <c r="X632" s="51" t="str">
        <f t="shared" si="18"/>
        <v>3</v>
      </c>
      <c r="Y632" s="51" t="str">
        <f>IF(T632="","",IF(AND(T632&lt;&gt;'Tabelas auxiliares'!$B$236,T632&lt;&gt;'Tabelas auxiliares'!$B$237,T632&lt;&gt;'Tabelas auxiliares'!$C$236,T632&lt;&gt;'Tabelas auxiliares'!$C$237,T632&lt;&gt;'Tabelas auxiliares'!$D$236),"FOLHA DE PESSOAL",IF(X632='Tabelas auxiliares'!$A$237,"CUSTEIO",IF(X632='Tabelas auxiliares'!$A$236,"INVESTIMENTO","ERRO - VERIFICAR"))))</f>
        <v>FOLHA DE PESSOAL</v>
      </c>
      <c r="Z632" s="64">
        <f t="shared" si="19"/>
        <v>2247</v>
      </c>
      <c r="AA632" s="44">
        <v>224.7</v>
      </c>
      <c r="AC632" s="44">
        <v>2022.3</v>
      </c>
    </row>
    <row r="633" spans="1:29" x14ac:dyDescent="0.25">
      <c r="A633" t="s">
        <v>1111</v>
      </c>
      <c r="B633" t="s">
        <v>539</v>
      </c>
      <c r="C633" t="s">
        <v>1112</v>
      </c>
      <c r="D633" t="s">
        <v>90</v>
      </c>
      <c r="E633" t="s">
        <v>117</v>
      </c>
      <c r="F633" s="51" t="str">
        <f>IFERROR(VLOOKUP(D633,'Tabelas auxiliares'!$A$3:$B$61,2,FALSE),"")</f>
        <v>SUGEPE-FOLHA - PASEP + AUX. MORADIA</v>
      </c>
      <c r="G633" s="51" t="str">
        <f>IFERROR(VLOOKUP($B633,'Tabelas auxiliares'!$A$65:$C$102,2,FALSE),"")</f>
        <v>Folha de Pagamento - Benefícios</v>
      </c>
      <c r="H633" s="51" t="str">
        <f>IFERROR(VLOOKUP($B633,'Tabelas auxiliares'!$A$65:$C$102,3,FALSE),"")</f>
        <v xml:space="preserve">AUXILIO FUNERAL / CONTRATACAO POR TEMPO DETERMINADO / BENEF.ASSIST. DO SERVIDOR E DO MILITAR / AUXILIO-ALIMENTACAO / AUXILIO-TRANSPORTE / INDENIZACOES E RESTITUICOES / DESPESAS DE EXERCICIOS ANTERIORES </v>
      </c>
      <c r="I633" t="s">
        <v>1684</v>
      </c>
      <c r="J633" t="s">
        <v>2308</v>
      </c>
      <c r="K633" t="s">
        <v>2435</v>
      </c>
      <c r="L633" t="s">
        <v>2310</v>
      </c>
      <c r="M633" t="s">
        <v>176</v>
      </c>
      <c r="N633" t="s">
        <v>136</v>
      </c>
      <c r="O633" t="s">
        <v>227</v>
      </c>
      <c r="P633" t="s">
        <v>228</v>
      </c>
      <c r="Q633" t="s">
        <v>179</v>
      </c>
      <c r="R633" t="s">
        <v>176</v>
      </c>
      <c r="S633" t="s">
        <v>120</v>
      </c>
      <c r="T633" t="s">
        <v>173</v>
      </c>
      <c r="U633" t="s">
        <v>145</v>
      </c>
      <c r="V633" t="s">
        <v>773</v>
      </c>
      <c r="W633" t="s">
        <v>665</v>
      </c>
      <c r="X633" s="51" t="str">
        <f t="shared" si="18"/>
        <v>3</v>
      </c>
      <c r="Y633" s="51" t="str">
        <f>IF(T633="","",IF(AND(T633&lt;&gt;'Tabelas auxiliares'!$B$236,T633&lt;&gt;'Tabelas auxiliares'!$B$237,T633&lt;&gt;'Tabelas auxiliares'!$C$236,T633&lt;&gt;'Tabelas auxiliares'!$C$237,T633&lt;&gt;'Tabelas auxiliares'!$D$236),"FOLHA DE PESSOAL",IF(X633='Tabelas auxiliares'!$A$237,"CUSTEIO",IF(X633='Tabelas auxiliares'!$A$236,"INVESTIMENTO","ERRO - VERIFICAR"))))</f>
        <v>FOLHA DE PESSOAL</v>
      </c>
      <c r="Z633" s="64">
        <f t="shared" si="19"/>
        <v>1581.0900000000001</v>
      </c>
      <c r="AA633" s="44">
        <v>23.95</v>
      </c>
      <c r="AC633" s="44">
        <v>1557.14</v>
      </c>
    </row>
    <row r="634" spans="1:29" x14ac:dyDescent="0.25">
      <c r="A634" t="s">
        <v>1111</v>
      </c>
      <c r="B634" t="s">
        <v>539</v>
      </c>
      <c r="C634" t="s">
        <v>1112</v>
      </c>
      <c r="D634" t="s">
        <v>90</v>
      </c>
      <c r="E634" t="s">
        <v>117</v>
      </c>
      <c r="F634" s="51" t="str">
        <f>IFERROR(VLOOKUP(D634,'Tabelas auxiliares'!$A$3:$B$61,2,FALSE),"")</f>
        <v>SUGEPE-FOLHA - PASEP + AUX. MORADIA</v>
      </c>
      <c r="G634" s="51" t="str">
        <f>IFERROR(VLOOKUP($B634,'Tabelas auxiliares'!$A$65:$C$102,2,FALSE),"")</f>
        <v>Folha de Pagamento - Benefícios</v>
      </c>
      <c r="H634" s="51" t="str">
        <f>IFERROR(VLOOKUP($B634,'Tabelas auxiliares'!$A$65:$C$102,3,FALSE),"")</f>
        <v xml:space="preserve">AUXILIO FUNERAL / CONTRATACAO POR TEMPO DETERMINADO / BENEF.ASSIST. DO SERVIDOR E DO MILITAR / AUXILIO-ALIMENTACAO / AUXILIO-TRANSPORTE / INDENIZACOES E RESTITUICOES / DESPESAS DE EXERCICIOS ANTERIORES </v>
      </c>
      <c r="I634" t="s">
        <v>1684</v>
      </c>
      <c r="J634" t="s">
        <v>2308</v>
      </c>
      <c r="K634" t="s">
        <v>2436</v>
      </c>
      <c r="L634" t="s">
        <v>2310</v>
      </c>
      <c r="M634" t="s">
        <v>176</v>
      </c>
      <c r="N634" t="s">
        <v>136</v>
      </c>
      <c r="O634" t="s">
        <v>229</v>
      </c>
      <c r="P634" t="s">
        <v>230</v>
      </c>
      <c r="Q634" t="s">
        <v>179</v>
      </c>
      <c r="R634" t="s">
        <v>176</v>
      </c>
      <c r="S634" t="s">
        <v>120</v>
      </c>
      <c r="T634" t="s">
        <v>173</v>
      </c>
      <c r="U634" t="s">
        <v>150</v>
      </c>
      <c r="V634" t="s">
        <v>774</v>
      </c>
      <c r="W634" t="s">
        <v>939</v>
      </c>
      <c r="X634" s="51" t="str">
        <f t="shared" si="18"/>
        <v>3</v>
      </c>
      <c r="Y634" s="51" t="str">
        <f>IF(T634="","",IF(AND(T634&lt;&gt;'Tabelas auxiliares'!$B$236,T634&lt;&gt;'Tabelas auxiliares'!$B$237,T634&lt;&gt;'Tabelas auxiliares'!$C$236,T634&lt;&gt;'Tabelas auxiliares'!$C$237,T634&lt;&gt;'Tabelas auxiliares'!$D$236),"FOLHA DE PESSOAL",IF(X634='Tabelas auxiliares'!$A$237,"CUSTEIO",IF(X634='Tabelas auxiliares'!$A$236,"INVESTIMENTO","ERRO - VERIFICAR"))))</f>
        <v>FOLHA DE PESSOAL</v>
      </c>
      <c r="Z634" s="64">
        <f t="shared" si="19"/>
        <v>2155.7399999999998</v>
      </c>
      <c r="AC634" s="44">
        <v>2155.7399999999998</v>
      </c>
    </row>
    <row r="635" spans="1:29" x14ac:dyDescent="0.25">
      <c r="A635" t="s">
        <v>1111</v>
      </c>
      <c r="B635" t="s">
        <v>539</v>
      </c>
      <c r="C635" t="s">
        <v>1112</v>
      </c>
      <c r="D635" t="s">
        <v>90</v>
      </c>
      <c r="E635" t="s">
        <v>117</v>
      </c>
      <c r="F635" s="51" t="str">
        <f>IFERROR(VLOOKUP(D635,'Tabelas auxiliares'!$A$3:$B$61,2,FALSE),"")</f>
        <v>SUGEPE-FOLHA - PASEP + AUX. MORADIA</v>
      </c>
      <c r="G635" s="51" t="str">
        <f>IFERROR(VLOOKUP($B635,'Tabelas auxiliares'!$A$65:$C$102,2,FALSE),"")</f>
        <v>Folha de Pagamento - Benefícios</v>
      </c>
      <c r="H635" s="51" t="str">
        <f>IFERROR(VLOOKUP($B635,'Tabelas auxiliares'!$A$65:$C$102,3,FALSE),"")</f>
        <v xml:space="preserve">AUXILIO FUNERAL / CONTRATACAO POR TEMPO DETERMINADO / BENEF.ASSIST. DO SERVIDOR E DO MILITAR / AUXILIO-ALIMENTACAO / AUXILIO-TRANSPORTE / INDENIZACOES E RESTITUICOES / DESPESAS DE EXERCICIOS ANTERIORES </v>
      </c>
      <c r="I635" t="s">
        <v>1684</v>
      </c>
      <c r="J635" t="s">
        <v>2308</v>
      </c>
      <c r="K635" t="s">
        <v>2437</v>
      </c>
      <c r="L635" t="s">
        <v>2310</v>
      </c>
      <c r="M635" t="s">
        <v>176</v>
      </c>
      <c r="N635" t="s">
        <v>136</v>
      </c>
      <c r="O635" t="s">
        <v>183</v>
      </c>
      <c r="P635" t="s">
        <v>226</v>
      </c>
      <c r="Q635" t="s">
        <v>179</v>
      </c>
      <c r="R635" t="s">
        <v>176</v>
      </c>
      <c r="S635" t="s">
        <v>120</v>
      </c>
      <c r="T635" t="s">
        <v>173</v>
      </c>
      <c r="U635" t="s">
        <v>148</v>
      </c>
      <c r="V635" t="s">
        <v>775</v>
      </c>
      <c r="W635" t="s">
        <v>666</v>
      </c>
      <c r="X635" s="51" t="str">
        <f t="shared" si="18"/>
        <v>3</v>
      </c>
      <c r="Y635" s="51" t="str">
        <f>IF(T635="","",IF(AND(T635&lt;&gt;'Tabelas auxiliares'!$B$236,T635&lt;&gt;'Tabelas auxiliares'!$B$237,T635&lt;&gt;'Tabelas auxiliares'!$C$236,T635&lt;&gt;'Tabelas auxiliares'!$C$237,T635&lt;&gt;'Tabelas auxiliares'!$D$236),"FOLHA DE PESSOAL",IF(X635='Tabelas auxiliares'!$A$237,"CUSTEIO",IF(X635='Tabelas auxiliares'!$A$236,"INVESTIMENTO","ERRO - VERIFICAR"))))</f>
        <v>FOLHA DE PESSOAL</v>
      </c>
      <c r="Z635" s="64">
        <f t="shared" si="19"/>
        <v>66768</v>
      </c>
      <c r="AA635" s="44">
        <v>6018.75</v>
      </c>
      <c r="AC635" s="44">
        <v>60749.25</v>
      </c>
    </row>
    <row r="636" spans="1:29" x14ac:dyDescent="0.25">
      <c r="A636" t="s">
        <v>1111</v>
      </c>
      <c r="B636" t="s">
        <v>539</v>
      </c>
      <c r="C636" t="s">
        <v>1112</v>
      </c>
      <c r="D636" t="s">
        <v>90</v>
      </c>
      <c r="E636" t="s">
        <v>117</v>
      </c>
      <c r="F636" s="51" t="str">
        <f>IFERROR(VLOOKUP(D636,'Tabelas auxiliares'!$A$3:$B$61,2,FALSE),"")</f>
        <v>SUGEPE-FOLHA - PASEP + AUX. MORADIA</v>
      </c>
      <c r="G636" s="51" t="str">
        <f>IFERROR(VLOOKUP($B636,'Tabelas auxiliares'!$A$65:$C$102,2,FALSE),"")</f>
        <v>Folha de Pagamento - Benefícios</v>
      </c>
      <c r="H636" s="51" t="str">
        <f>IFERROR(VLOOKUP($B636,'Tabelas auxiliares'!$A$65:$C$102,3,FALSE),"")</f>
        <v xml:space="preserve">AUXILIO FUNERAL / CONTRATACAO POR TEMPO DETERMINADO / BENEF.ASSIST. DO SERVIDOR E DO MILITAR / AUXILIO-ALIMENTACAO / AUXILIO-TRANSPORTE / INDENIZACOES E RESTITUICOES / DESPESAS DE EXERCICIOS ANTERIORES </v>
      </c>
      <c r="I636" t="s">
        <v>1684</v>
      </c>
      <c r="J636" t="s">
        <v>2308</v>
      </c>
      <c r="K636" t="s">
        <v>2438</v>
      </c>
      <c r="L636" t="s">
        <v>2310</v>
      </c>
      <c r="M636" t="s">
        <v>176</v>
      </c>
      <c r="N636" t="s">
        <v>136</v>
      </c>
      <c r="O636" t="s">
        <v>224</v>
      </c>
      <c r="P636" t="s">
        <v>225</v>
      </c>
      <c r="Q636" t="s">
        <v>179</v>
      </c>
      <c r="R636" t="s">
        <v>176</v>
      </c>
      <c r="S636" t="s">
        <v>120</v>
      </c>
      <c r="T636" t="s">
        <v>173</v>
      </c>
      <c r="U636" t="s">
        <v>146</v>
      </c>
      <c r="V636" t="s">
        <v>776</v>
      </c>
      <c r="W636" t="s">
        <v>667</v>
      </c>
      <c r="X636" s="51" t="str">
        <f t="shared" si="18"/>
        <v>3</v>
      </c>
      <c r="Y636" s="51" t="str">
        <f>IF(T636="","",IF(AND(T636&lt;&gt;'Tabelas auxiliares'!$B$236,T636&lt;&gt;'Tabelas auxiliares'!$B$237,T636&lt;&gt;'Tabelas auxiliares'!$C$236,T636&lt;&gt;'Tabelas auxiliares'!$C$237,T636&lt;&gt;'Tabelas auxiliares'!$D$236),"FOLHA DE PESSOAL",IF(X636='Tabelas auxiliares'!$A$237,"CUSTEIO",IF(X636='Tabelas auxiliares'!$A$236,"INVESTIMENTO","ERRO - VERIFICAR"))))</f>
        <v>FOLHA DE PESSOAL</v>
      </c>
      <c r="Z636" s="64">
        <f t="shared" si="19"/>
        <v>954776.37</v>
      </c>
      <c r="AA636" s="44">
        <v>3172.34</v>
      </c>
      <c r="AC636" s="44">
        <v>951604.03</v>
      </c>
    </row>
    <row r="637" spans="1:29" x14ac:dyDescent="0.25">
      <c r="A637" t="s">
        <v>1111</v>
      </c>
      <c r="B637" t="s">
        <v>539</v>
      </c>
      <c r="C637" t="s">
        <v>1112</v>
      </c>
      <c r="D637" t="s">
        <v>90</v>
      </c>
      <c r="E637" t="s">
        <v>117</v>
      </c>
      <c r="F637" s="51" t="str">
        <f>IFERROR(VLOOKUP(D637,'Tabelas auxiliares'!$A$3:$B$61,2,FALSE),"")</f>
        <v>SUGEPE-FOLHA - PASEP + AUX. MORADIA</v>
      </c>
      <c r="G637" s="51" t="str">
        <f>IFERROR(VLOOKUP($B637,'Tabelas auxiliares'!$A$65:$C$102,2,FALSE),"")</f>
        <v>Folha de Pagamento - Benefícios</v>
      </c>
      <c r="H637" s="51" t="str">
        <f>IFERROR(VLOOKUP($B637,'Tabelas auxiliares'!$A$65:$C$102,3,FALSE),"")</f>
        <v xml:space="preserve">AUXILIO FUNERAL / CONTRATACAO POR TEMPO DETERMINADO / BENEF.ASSIST. DO SERVIDOR E DO MILITAR / AUXILIO-ALIMENTACAO / AUXILIO-TRANSPORTE / INDENIZACOES E RESTITUICOES / DESPESAS DE EXERCICIOS ANTERIORES </v>
      </c>
      <c r="I637" t="s">
        <v>1684</v>
      </c>
      <c r="J637" t="s">
        <v>2308</v>
      </c>
      <c r="K637" t="s">
        <v>2439</v>
      </c>
      <c r="L637" t="s">
        <v>2310</v>
      </c>
      <c r="M637" t="s">
        <v>176</v>
      </c>
      <c r="N637" t="s">
        <v>136</v>
      </c>
      <c r="O637" t="s">
        <v>227</v>
      </c>
      <c r="P637" t="s">
        <v>228</v>
      </c>
      <c r="Q637" t="s">
        <v>179</v>
      </c>
      <c r="R637" t="s">
        <v>176</v>
      </c>
      <c r="S637" t="s">
        <v>120</v>
      </c>
      <c r="T637" t="s">
        <v>173</v>
      </c>
      <c r="U637" t="s">
        <v>145</v>
      </c>
      <c r="V637" t="s">
        <v>777</v>
      </c>
      <c r="W637" t="s">
        <v>668</v>
      </c>
      <c r="X637" s="51" t="str">
        <f t="shared" si="18"/>
        <v>3</v>
      </c>
      <c r="Y637" s="51" t="str">
        <f>IF(T637="","",IF(AND(T637&lt;&gt;'Tabelas auxiliares'!$B$236,T637&lt;&gt;'Tabelas auxiliares'!$B$237,T637&lt;&gt;'Tabelas auxiliares'!$C$236,T637&lt;&gt;'Tabelas auxiliares'!$C$237,T637&lt;&gt;'Tabelas auxiliares'!$D$236),"FOLHA DE PESSOAL",IF(X637='Tabelas auxiliares'!$A$237,"CUSTEIO",IF(X637='Tabelas auxiliares'!$A$236,"INVESTIMENTO","ERRO - VERIFICAR"))))</f>
        <v>FOLHA DE PESSOAL</v>
      </c>
      <c r="Z637" s="64">
        <f t="shared" si="19"/>
        <v>132485.68</v>
      </c>
      <c r="AA637" s="44">
        <v>38795.050000000003</v>
      </c>
      <c r="AC637" s="44">
        <v>93690.63</v>
      </c>
    </row>
    <row r="638" spans="1:29" x14ac:dyDescent="0.25">
      <c r="A638" t="s">
        <v>1111</v>
      </c>
      <c r="B638" t="s">
        <v>539</v>
      </c>
      <c r="C638" t="s">
        <v>1112</v>
      </c>
      <c r="D638" t="s">
        <v>90</v>
      </c>
      <c r="E638" t="s">
        <v>117</v>
      </c>
      <c r="F638" s="51" t="str">
        <f>IFERROR(VLOOKUP(D638,'Tabelas auxiliares'!$A$3:$B$61,2,FALSE),"")</f>
        <v>SUGEPE-FOLHA - PASEP + AUX. MORADIA</v>
      </c>
      <c r="G638" s="51" t="str">
        <f>IFERROR(VLOOKUP($B638,'Tabelas auxiliares'!$A$65:$C$102,2,FALSE),"")</f>
        <v>Folha de Pagamento - Benefícios</v>
      </c>
      <c r="H638" s="51" t="str">
        <f>IFERROR(VLOOKUP($B638,'Tabelas auxiliares'!$A$65:$C$102,3,FALSE),"")</f>
        <v xml:space="preserve">AUXILIO FUNERAL / CONTRATACAO POR TEMPO DETERMINADO / BENEF.ASSIST. DO SERVIDOR E DO MILITAR / AUXILIO-ALIMENTACAO / AUXILIO-TRANSPORTE / INDENIZACOES E RESTITUICOES / DESPESAS DE EXERCICIOS ANTERIORES </v>
      </c>
      <c r="I638" t="s">
        <v>1684</v>
      </c>
      <c r="J638" t="s">
        <v>2308</v>
      </c>
      <c r="K638" t="s">
        <v>2440</v>
      </c>
      <c r="L638" t="s">
        <v>2310</v>
      </c>
      <c r="M638" t="s">
        <v>176</v>
      </c>
      <c r="N638" t="s">
        <v>138</v>
      </c>
      <c r="O638" t="s">
        <v>183</v>
      </c>
      <c r="P638" t="s">
        <v>211</v>
      </c>
      <c r="Q638" t="s">
        <v>179</v>
      </c>
      <c r="R638" t="s">
        <v>176</v>
      </c>
      <c r="S638" t="s">
        <v>120</v>
      </c>
      <c r="T638" t="s">
        <v>173</v>
      </c>
      <c r="U638" t="s">
        <v>149</v>
      </c>
      <c r="V638" t="s">
        <v>1033</v>
      </c>
      <c r="W638" t="s">
        <v>1034</v>
      </c>
      <c r="X638" s="51" t="str">
        <f t="shared" si="18"/>
        <v>3</v>
      </c>
      <c r="Y638" s="51" t="str">
        <f>IF(T638="","",IF(AND(T638&lt;&gt;'Tabelas auxiliares'!$B$236,T638&lt;&gt;'Tabelas auxiliares'!$B$237,T638&lt;&gt;'Tabelas auxiliares'!$C$236,T638&lt;&gt;'Tabelas auxiliares'!$C$237,T638&lt;&gt;'Tabelas auxiliares'!$D$236),"FOLHA DE PESSOAL",IF(X638='Tabelas auxiliares'!$A$237,"CUSTEIO",IF(X638='Tabelas auxiliares'!$A$236,"INVESTIMENTO","ERRO - VERIFICAR"))))</f>
        <v>FOLHA DE PESSOAL</v>
      </c>
      <c r="Z638" s="64">
        <f t="shared" si="19"/>
        <v>4437.76</v>
      </c>
      <c r="AC638" s="44">
        <v>4437.76</v>
      </c>
    </row>
    <row r="639" spans="1:29" x14ac:dyDescent="0.25">
      <c r="A639" t="s">
        <v>1111</v>
      </c>
      <c r="B639" t="s">
        <v>539</v>
      </c>
      <c r="C639" t="s">
        <v>1112</v>
      </c>
      <c r="D639" t="s">
        <v>90</v>
      </c>
      <c r="E639" t="s">
        <v>117</v>
      </c>
      <c r="F639" s="51" t="str">
        <f>IFERROR(VLOOKUP(D639,'Tabelas auxiliares'!$A$3:$B$61,2,FALSE),"")</f>
        <v>SUGEPE-FOLHA - PASEP + AUX. MORADIA</v>
      </c>
      <c r="G639" s="51" t="str">
        <f>IFERROR(VLOOKUP($B639,'Tabelas auxiliares'!$A$65:$C$102,2,FALSE),"")</f>
        <v>Folha de Pagamento - Benefícios</v>
      </c>
      <c r="H639" s="51" t="str">
        <f>IFERROR(VLOOKUP($B639,'Tabelas auxiliares'!$A$65:$C$102,3,FALSE),"")</f>
        <v xml:space="preserve">AUXILIO FUNERAL / CONTRATACAO POR TEMPO DETERMINADO / BENEF.ASSIST. DO SERVIDOR E DO MILITAR / AUXILIO-ALIMENTACAO / AUXILIO-TRANSPORTE / INDENIZACOES E RESTITUICOES / DESPESAS DE EXERCICIOS ANTERIORES </v>
      </c>
      <c r="I639" t="s">
        <v>1684</v>
      </c>
      <c r="J639" t="s">
        <v>2308</v>
      </c>
      <c r="K639" t="s">
        <v>2441</v>
      </c>
      <c r="L639" t="s">
        <v>2310</v>
      </c>
      <c r="M639" t="s">
        <v>176</v>
      </c>
      <c r="N639" t="s">
        <v>138</v>
      </c>
      <c r="O639" t="s">
        <v>183</v>
      </c>
      <c r="P639" t="s">
        <v>211</v>
      </c>
      <c r="Q639" t="s">
        <v>179</v>
      </c>
      <c r="R639" t="s">
        <v>176</v>
      </c>
      <c r="S639" t="s">
        <v>120</v>
      </c>
      <c r="T639" t="s">
        <v>173</v>
      </c>
      <c r="U639" t="s">
        <v>149</v>
      </c>
      <c r="V639" t="s">
        <v>739</v>
      </c>
      <c r="W639" t="s">
        <v>646</v>
      </c>
      <c r="X639" s="51" t="str">
        <f t="shared" si="18"/>
        <v>3</v>
      </c>
      <c r="Y639" s="51" t="str">
        <f>IF(T639="","",IF(AND(T639&lt;&gt;'Tabelas auxiliares'!$B$236,T639&lt;&gt;'Tabelas auxiliares'!$B$237,T639&lt;&gt;'Tabelas auxiliares'!$C$236,T639&lt;&gt;'Tabelas auxiliares'!$C$237,T639&lt;&gt;'Tabelas auxiliares'!$D$236),"FOLHA DE PESSOAL",IF(X639='Tabelas auxiliares'!$A$237,"CUSTEIO",IF(X639='Tabelas auxiliares'!$A$236,"INVESTIMENTO","ERRO - VERIFICAR"))))</f>
        <v>FOLHA DE PESSOAL</v>
      </c>
      <c r="Z639" s="64">
        <f t="shared" si="19"/>
        <v>167628.03</v>
      </c>
      <c r="AA639" s="44">
        <v>1693.03</v>
      </c>
      <c r="AC639" s="44">
        <v>165935</v>
      </c>
    </row>
    <row r="640" spans="1:29" x14ac:dyDescent="0.25">
      <c r="A640" t="s">
        <v>1111</v>
      </c>
      <c r="B640" t="s">
        <v>539</v>
      </c>
      <c r="C640" t="s">
        <v>1112</v>
      </c>
      <c r="D640" t="s">
        <v>90</v>
      </c>
      <c r="E640" t="s">
        <v>117</v>
      </c>
      <c r="F640" s="51" t="str">
        <f>IFERROR(VLOOKUP(D640,'Tabelas auxiliares'!$A$3:$B$61,2,FALSE),"")</f>
        <v>SUGEPE-FOLHA - PASEP + AUX. MORADIA</v>
      </c>
      <c r="G640" s="51" t="str">
        <f>IFERROR(VLOOKUP($B640,'Tabelas auxiliares'!$A$65:$C$102,2,FALSE),"")</f>
        <v>Folha de Pagamento - Benefícios</v>
      </c>
      <c r="H640" s="51" t="str">
        <f>IFERROR(VLOOKUP($B640,'Tabelas auxiliares'!$A$65:$C$102,3,FALSE),"")</f>
        <v xml:space="preserve">AUXILIO FUNERAL / CONTRATACAO POR TEMPO DETERMINADO / BENEF.ASSIST. DO SERVIDOR E DO MILITAR / AUXILIO-ALIMENTACAO / AUXILIO-TRANSPORTE / INDENIZACOES E RESTITUICOES / DESPESAS DE EXERCICIOS ANTERIORES </v>
      </c>
      <c r="I640" t="s">
        <v>1451</v>
      </c>
      <c r="J640" t="s">
        <v>2442</v>
      </c>
      <c r="K640" t="s">
        <v>2443</v>
      </c>
      <c r="L640" t="s">
        <v>2444</v>
      </c>
      <c r="M640" t="s">
        <v>210</v>
      </c>
      <c r="N640" t="s">
        <v>138</v>
      </c>
      <c r="O640" t="s">
        <v>183</v>
      </c>
      <c r="P640" t="s">
        <v>211</v>
      </c>
      <c r="Q640" t="s">
        <v>179</v>
      </c>
      <c r="R640" t="s">
        <v>176</v>
      </c>
      <c r="S640" t="s">
        <v>120</v>
      </c>
      <c r="T640" t="s">
        <v>173</v>
      </c>
      <c r="U640" t="s">
        <v>149</v>
      </c>
      <c r="V640" t="s">
        <v>739</v>
      </c>
      <c r="W640" t="s">
        <v>646</v>
      </c>
      <c r="X640" s="51" t="str">
        <f t="shared" si="18"/>
        <v>3</v>
      </c>
      <c r="Y640" s="51" t="str">
        <f>IF(T640="","",IF(AND(T640&lt;&gt;'Tabelas auxiliares'!$B$236,T640&lt;&gt;'Tabelas auxiliares'!$B$237,T640&lt;&gt;'Tabelas auxiliares'!$C$236,T640&lt;&gt;'Tabelas auxiliares'!$C$237,T640&lt;&gt;'Tabelas auxiliares'!$D$236),"FOLHA DE PESSOAL",IF(X640='Tabelas auxiliares'!$A$237,"CUSTEIO",IF(X640='Tabelas auxiliares'!$A$236,"INVESTIMENTO","ERRO - VERIFICAR"))))</f>
        <v>FOLHA DE PESSOAL</v>
      </c>
      <c r="Z640" s="64">
        <f t="shared" si="19"/>
        <v>1174.6400000000001</v>
      </c>
      <c r="AC640" s="44">
        <v>1174.6400000000001</v>
      </c>
    </row>
    <row r="641" spans="1:29" x14ac:dyDescent="0.25">
      <c r="A641" t="s">
        <v>1111</v>
      </c>
      <c r="B641" t="s">
        <v>539</v>
      </c>
      <c r="C641" t="s">
        <v>1112</v>
      </c>
      <c r="D641" t="s">
        <v>90</v>
      </c>
      <c r="E641" t="s">
        <v>117</v>
      </c>
      <c r="F641" s="51" t="str">
        <f>IFERROR(VLOOKUP(D641,'Tabelas auxiliares'!$A$3:$B$61,2,FALSE),"")</f>
        <v>SUGEPE-FOLHA - PASEP + AUX. MORADIA</v>
      </c>
      <c r="G641" s="51" t="str">
        <f>IFERROR(VLOOKUP($B641,'Tabelas auxiliares'!$A$65:$C$102,2,FALSE),"")</f>
        <v>Folha de Pagamento - Benefícios</v>
      </c>
      <c r="H641" s="51" t="str">
        <f>IFERROR(VLOOKUP($B641,'Tabelas auxiliares'!$A$65:$C$102,3,FALSE),"")</f>
        <v xml:space="preserve">AUXILIO FUNERAL / CONTRATACAO POR TEMPO DETERMINADO / BENEF.ASSIST. DO SERVIDOR E DO MILITAR / AUXILIO-ALIMENTACAO / AUXILIO-TRANSPORTE / INDENIZACOES E RESTITUICOES / DESPESAS DE EXERCICIOS ANTERIORES </v>
      </c>
      <c r="I641" t="s">
        <v>1220</v>
      </c>
      <c r="J641" t="s">
        <v>2322</v>
      </c>
      <c r="K641" t="s">
        <v>2445</v>
      </c>
      <c r="L641" t="s">
        <v>2324</v>
      </c>
      <c r="M641" t="s">
        <v>176</v>
      </c>
      <c r="N641" t="s">
        <v>136</v>
      </c>
      <c r="O641" t="s">
        <v>224</v>
      </c>
      <c r="P641" t="s">
        <v>225</v>
      </c>
      <c r="Q641" t="s">
        <v>179</v>
      </c>
      <c r="R641" t="s">
        <v>176</v>
      </c>
      <c r="S641" t="s">
        <v>120</v>
      </c>
      <c r="T641" t="s">
        <v>173</v>
      </c>
      <c r="U641" t="s">
        <v>146</v>
      </c>
      <c r="V641" t="s">
        <v>771</v>
      </c>
      <c r="W641" t="s">
        <v>663</v>
      </c>
      <c r="X641" s="51" t="str">
        <f t="shared" si="18"/>
        <v>3</v>
      </c>
      <c r="Y641" s="51" t="str">
        <f>IF(T641="","",IF(AND(T641&lt;&gt;'Tabelas auxiliares'!$B$236,T641&lt;&gt;'Tabelas auxiliares'!$B$237,T641&lt;&gt;'Tabelas auxiliares'!$C$236,T641&lt;&gt;'Tabelas auxiliares'!$C$237,T641&lt;&gt;'Tabelas auxiliares'!$D$236),"FOLHA DE PESSOAL",IF(X641='Tabelas auxiliares'!$A$237,"CUSTEIO",IF(X641='Tabelas auxiliares'!$A$236,"INVESTIMENTO","ERRO - VERIFICAR"))))</f>
        <v>FOLHA DE PESSOAL</v>
      </c>
      <c r="Z641" s="64">
        <f t="shared" si="19"/>
        <v>50875.35</v>
      </c>
      <c r="AB641" s="44">
        <v>50875.35</v>
      </c>
    </row>
    <row r="642" spans="1:29" x14ac:dyDescent="0.25">
      <c r="A642" t="s">
        <v>1111</v>
      </c>
      <c r="B642" t="s">
        <v>539</v>
      </c>
      <c r="C642" t="s">
        <v>1112</v>
      </c>
      <c r="D642" t="s">
        <v>90</v>
      </c>
      <c r="E642" t="s">
        <v>117</v>
      </c>
      <c r="F642" s="51" t="str">
        <f>IFERROR(VLOOKUP(D642,'Tabelas auxiliares'!$A$3:$B$61,2,FALSE),"")</f>
        <v>SUGEPE-FOLHA - PASEP + AUX. MORADIA</v>
      </c>
      <c r="G642" s="51" t="str">
        <f>IFERROR(VLOOKUP($B642,'Tabelas auxiliares'!$A$65:$C$102,2,FALSE),"")</f>
        <v>Folha de Pagamento - Benefícios</v>
      </c>
      <c r="H642" s="51" t="str">
        <f>IFERROR(VLOOKUP($B642,'Tabelas auxiliares'!$A$65:$C$102,3,FALSE),"")</f>
        <v xml:space="preserve">AUXILIO FUNERAL / CONTRATACAO POR TEMPO DETERMINADO / BENEF.ASSIST. DO SERVIDOR E DO MILITAR / AUXILIO-ALIMENTACAO / AUXILIO-TRANSPORTE / INDENIZACOES E RESTITUICOES / DESPESAS DE EXERCICIOS ANTERIORES </v>
      </c>
      <c r="I642" t="s">
        <v>1220</v>
      </c>
      <c r="J642" t="s">
        <v>2322</v>
      </c>
      <c r="K642" t="s">
        <v>2446</v>
      </c>
      <c r="L642" t="s">
        <v>2324</v>
      </c>
      <c r="M642" t="s">
        <v>176</v>
      </c>
      <c r="N642" t="s">
        <v>136</v>
      </c>
      <c r="O642" t="s">
        <v>183</v>
      </c>
      <c r="P642" t="s">
        <v>226</v>
      </c>
      <c r="Q642" t="s">
        <v>179</v>
      </c>
      <c r="R642" t="s">
        <v>176</v>
      </c>
      <c r="S642" t="s">
        <v>120</v>
      </c>
      <c r="T642" t="s">
        <v>173</v>
      </c>
      <c r="U642" t="s">
        <v>148</v>
      </c>
      <c r="V642" t="s">
        <v>772</v>
      </c>
      <c r="W642" t="s">
        <v>664</v>
      </c>
      <c r="X642" s="51" t="str">
        <f t="shared" si="18"/>
        <v>3</v>
      </c>
      <c r="Y642" s="51" t="str">
        <f>IF(T642="","",IF(AND(T642&lt;&gt;'Tabelas auxiliares'!$B$236,T642&lt;&gt;'Tabelas auxiliares'!$B$237,T642&lt;&gt;'Tabelas auxiliares'!$C$236,T642&lt;&gt;'Tabelas auxiliares'!$C$237,T642&lt;&gt;'Tabelas auxiliares'!$D$236),"FOLHA DE PESSOAL",IF(X642='Tabelas auxiliares'!$A$237,"CUSTEIO",IF(X642='Tabelas auxiliares'!$A$236,"INVESTIMENTO","ERRO - VERIFICAR"))))</f>
        <v>FOLHA DE PESSOAL</v>
      </c>
      <c r="Z642" s="64">
        <f t="shared" si="19"/>
        <v>2568</v>
      </c>
      <c r="AA642" s="44">
        <v>256.8</v>
      </c>
      <c r="AB642" s="44">
        <v>2311.1999999999998</v>
      </c>
    </row>
    <row r="643" spans="1:29" x14ac:dyDescent="0.25">
      <c r="A643" t="s">
        <v>1111</v>
      </c>
      <c r="B643" t="s">
        <v>539</v>
      </c>
      <c r="C643" t="s">
        <v>1112</v>
      </c>
      <c r="D643" t="s">
        <v>90</v>
      </c>
      <c r="E643" t="s">
        <v>117</v>
      </c>
      <c r="F643" s="51" t="str">
        <f>IFERROR(VLOOKUP(D643,'Tabelas auxiliares'!$A$3:$B$61,2,FALSE),"")</f>
        <v>SUGEPE-FOLHA - PASEP + AUX. MORADIA</v>
      </c>
      <c r="G643" s="51" t="str">
        <f>IFERROR(VLOOKUP($B643,'Tabelas auxiliares'!$A$65:$C$102,2,FALSE),"")</f>
        <v>Folha de Pagamento - Benefícios</v>
      </c>
      <c r="H643" s="51" t="str">
        <f>IFERROR(VLOOKUP($B643,'Tabelas auxiliares'!$A$65:$C$102,3,FALSE),"")</f>
        <v xml:space="preserve">AUXILIO FUNERAL / CONTRATACAO POR TEMPO DETERMINADO / BENEF.ASSIST. DO SERVIDOR E DO MILITAR / AUXILIO-ALIMENTACAO / AUXILIO-TRANSPORTE / INDENIZACOES E RESTITUICOES / DESPESAS DE EXERCICIOS ANTERIORES </v>
      </c>
      <c r="I643" t="s">
        <v>1220</v>
      </c>
      <c r="J643" t="s">
        <v>2322</v>
      </c>
      <c r="K643" t="s">
        <v>2447</v>
      </c>
      <c r="L643" t="s">
        <v>2324</v>
      </c>
      <c r="M643" t="s">
        <v>176</v>
      </c>
      <c r="N643" t="s">
        <v>136</v>
      </c>
      <c r="O643" t="s">
        <v>227</v>
      </c>
      <c r="P643" t="s">
        <v>228</v>
      </c>
      <c r="Q643" t="s">
        <v>179</v>
      </c>
      <c r="R643" t="s">
        <v>176</v>
      </c>
      <c r="S643" t="s">
        <v>120</v>
      </c>
      <c r="T643" t="s">
        <v>173</v>
      </c>
      <c r="U643" t="s">
        <v>145</v>
      </c>
      <c r="V643" t="s">
        <v>773</v>
      </c>
      <c r="W643" t="s">
        <v>665</v>
      </c>
      <c r="X643" s="51" t="str">
        <f t="shared" si="18"/>
        <v>3</v>
      </c>
      <c r="Y643" s="51" t="str">
        <f>IF(T643="","",IF(AND(T643&lt;&gt;'Tabelas auxiliares'!$B$236,T643&lt;&gt;'Tabelas auxiliares'!$B$237,T643&lt;&gt;'Tabelas auxiliares'!$C$236,T643&lt;&gt;'Tabelas auxiliares'!$C$237,T643&lt;&gt;'Tabelas auxiliares'!$D$236),"FOLHA DE PESSOAL",IF(X643='Tabelas auxiliares'!$A$237,"CUSTEIO",IF(X643='Tabelas auxiliares'!$A$236,"INVESTIMENTO","ERRO - VERIFICAR"))))</f>
        <v>FOLHA DE PESSOAL</v>
      </c>
      <c r="Z643" s="64">
        <f t="shared" si="19"/>
        <v>1581.0900000000001</v>
      </c>
      <c r="AA643" s="44">
        <v>268.93</v>
      </c>
      <c r="AB643" s="44">
        <v>1312.16</v>
      </c>
    </row>
    <row r="644" spans="1:29" x14ac:dyDescent="0.25">
      <c r="A644" t="s">
        <v>1111</v>
      </c>
      <c r="B644" t="s">
        <v>539</v>
      </c>
      <c r="C644" t="s">
        <v>1112</v>
      </c>
      <c r="D644" t="s">
        <v>90</v>
      </c>
      <c r="E644" t="s">
        <v>117</v>
      </c>
      <c r="F644" s="51" t="str">
        <f>IFERROR(VLOOKUP(D644,'Tabelas auxiliares'!$A$3:$B$61,2,FALSE),"")</f>
        <v>SUGEPE-FOLHA - PASEP + AUX. MORADIA</v>
      </c>
      <c r="G644" s="51" t="str">
        <f>IFERROR(VLOOKUP($B644,'Tabelas auxiliares'!$A$65:$C$102,2,FALSE),"")</f>
        <v>Folha de Pagamento - Benefícios</v>
      </c>
      <c r="H644" s="51" t="str">
        <f>IFERROR(VLOOKUP($B644,'Tabelas auxiliares'!$A$65:$C$102,3,FALSE),"")</f>
        <v xml:space="preserve">AUXILIO FUNERAL / CONTRATACAO POR TEMPO DETERMINADO / BENEF.ASSIST. DO SERVIDOR E DO MILITAR / AUXILIO-ALIMENTACAO / AUXILIO-TRANSPORTE / INDENIZACOES E RESTITUICOES / DESPESAS DE EXERCICIOS ANTERIORES </v>
      </c>
      <c r="I644" t="s">
        <v>1220</v>
      </c>
      <c r="J644" t="s">
        <v>2322</v>
      </c>
      <c r="K644" t="s">
        <v>2448</v>
      </c>
      <c r="L644" t="s">
        <v>2324</v>
      </c>
      <c r="M644" t="s">
        <v>176</v>
      </c>
      <c r="N644" t="s">
        <v>136</v>
      </c>
      <c r="O644" t="s">
        <v>229</v>
      </c>
      <c r="P644" t="s">
        <v>230</v>
      </c>
      <c r="Q644" t="s">
        <v>179</v>
      </c>
      <c r="R644" t="s">
        <v>176</v>
      </c>
      <c r="S644" t="s">
        <v>120</v>
      </c>
      <c r="T644" t="s">
        <v>173</v>
      </c>
      <c r="U644" t="s">
        <v>150</v>
      </c>
      <c r="V644" t="s">
        <v>774</v>
      </c>
      <c r="W644" t="s">
        <v>939</v>
      </c>
      <c r="X644" s="51" t="str">
        <f t="shared" ref="X644:X707" si="20">LEFT(V644,1)</f>
        <v>3</v>
      </c>
      <c r="Y644" s="51" t="str">
        <f>IF(T644="","",IF(AND(T644&lt;&gt;'Tabelas auxiliares'!$B$236,T644&lt;&gt;'Tabelas auxiliares'!$B$237,T644&lt;&gt;'Tabelas auxiliares'!$C$236,T644&lt;&gt;'Tabelas auxiliares'!$C$237,T644&lt;&gt;'Tabelas auxiliares'!$D$236),"FOLHA DE PESSOAL",IF(X644='Tabelas auxiliares'!$A$237,"CUSTEIO",IF(X644='Tabelas auxiliares'!$A$236,"INVESTIMENTO","ERRO - VERIFICAR"))))</f>
        <v>FOLHA DE PESSOAL</v>
      </c>
      <c r="Z644" s="64">
        <f t="shared" si="19"/>
        <v>1437.16</v>
      </c>
      <c r="AB644" s="44">
        <v>1437.16</v>
      </c>
    </row>
    <row r="645" spans="1:29" x14ac:dyDescent="0.25">
      <c r="A645" t="s">
        <v>1111</v>
      </c>
      <c r="B645" t="s">
        <v>539</v>
      </c>
      <c r="C645" t="s">
        <v>1112</v>
      </c>
      <c r="D645" t="s">
        <v>90</v>
      </c>
      <c r="E645" t="s">
        <v>117</v>
      </c>
      <c r="F645" s="51" t="str">
        <f>IFERROR(VLOOKUP(D645,'Tabelas auxiliares'!$A$3:$B$61,2,FALSE),"")</f>
        <v>SUGEPE-FOLHA - PASEP + AUX. MORADIA</v>
      </c>
      <c r="G645" s="51" t="str">
        <f>IFERROR(VLOOKUP($B645,'Tabelas auxiliares'!$A$65:$C$102,2,FALSE),"")</f>
        <v>Folha de Pagamento - Benefícios</v>
      </c>
      <c r="H645" s="51" t="str">
        <f>IFERROR(VLOOKUP($B645,'Tabelas auxiliares'!$A$65:$C$102,3,FALSE),"")</f>
        <v xml:space="preserve">AUXILIO FUNERAL / CONTRATACAO POR TEMPO DETERMINADO / BENEF.ASSIST. DO SERVIDOR E DO MILITAR / AUXILIO-ALIMENTACAO / AUXILIO-TRANSPORTE / INDENIZACOES E RESTITUICOES / DESPESAS DE EXERCICIOS ANTERIORES </v>
      </c>
      <c r="I645" t="s">
        <v>1220</v>
      </c>
      <c r="J645" t="s">
        <v>2322</v>
      </c>
      <c r="K645" t="s">
        <v>2449</v>
      </c>
      <c r="L645" t="s">
        <v>2324</v>
      </c>
      <c r="M645" t="s">
        <v>176</v>
      </c>
      <c r="N645" t="s">
        <v>136</v>
      </c>
      <c r="O645" t="s">
        <v>183</v>
      </c>
      <c r="P645" t="s">
        <v>226</v>
      </c>
      <c r="Q645" t="s">
        <v>179</v>
      </c>
      <c r="R645" t="s">
        <v>176</v>
      </c>
      <c r="S645" t="s">
        <v>120</v>
      </c>
      <c r="T645" t="s">
        <v>173</v>
      </c>
      <c r="U645" t="s">
        <v>148</v>
      </c>
      <c r="V645" t="s">
        <v>775</v>
      </c>
      <c r="W645" t="s">
        <v>666</v>
      </c>
      <c r="X645" s="51" t="str">
        <f t="shared" si="20"/>
        <v>3</v>
      </c>
      <c r="Y645" s="51" t="str">
        <f>IF(T645="","",IF(AND(T645&lt;&gt;'Tabelas auxiliares'!$B$236,T645&lt;&gt;'Tabelas auxiliares'!$B$237,T645&lt;&gt;'Tabelas auxiliares'!$C$236,T645&lt;&gt;'Tabelas auxiliares'!$C$237,T645&lt;&gt;'Tabelas auxiliares'!$D$236),"FOLHA DE PESSOAL",IF(X645='Tabelas auxiliares'!$A$237,"CUSTEIO",IF(X645='Tabelas auxiliares'!$A$236,"INVESTIMENTO","ERRO - VERIFICAR"))))</f>
        <v>FOLHA DE PESSOAL</v>
      </c>
      <c r="Z645" s="64">
        <f t="shared" ref="Z645:Z708" si="21">IF(AA645+AB645+AC645&lt;&gt;0,AA645+AB645+AC645,"")</f>
        <v>66126</v>
      </c>
      <c r="AA645" s="44">
        <v>5954.55</v>
      </c>
      <c r="AB645" s="44">
        <v>60171.45</v>
      </c>
    </row>
    <row r="646" spans="1:29" x14ac:dyDescent="0.25">
      <c r="A646" t="s">
        <v>1111</v>
      </c>
      <c r="B646" t="s">
        <v>539</v>
      </c>
      <c r="C646" t="s">
        <v>1112</v>
      </c>
      <c r="D646" t="s">
        <v>90</v>
      </c>
      <c r="E646" t="s">
        <v>117</v>
      </c>
      <c r="F646" s="51" t="str">
        <f>IFERROR(VLOOKUP(D646,'Tabelas auxiliares'!$A$3:$B$61,2,FALSE),"")</f>
        <v>SUGEPE-FOLHA - PASEP + AUX. MORADIA</v>
      </c>
      <c r="G646" s="51" t="str">
        <f>IFERROR(VLOOKUP($B646,'Tabelas auxiliares'!$A$65:$C$102,2,FALSE),"")</f>
        <v>Folha de Pagamento - Benefícios</v>
      </c>
      <c r="H646" s="51" t="str">
        <f>IFERROR(VLOOKUP($B646,'Tabelas auxiliares'!$A$65:$C$102,3,FALSE),"")</f>
        <v xml:space="preserve">AUXILIO FUNERAL / CONTRATACAO POR TEMPO DETERMINADO / BENEF.ASSIST. DO SERVIDOR E DO MILITAR / AUXILIO-ALIMENTACAO / AUXILIO-TRANSPORTE / INDENIZACOES E RESTITUICOES / DESPESAS DE EXERCICIOS ANTERIORES </v>
      </c>
      <c r="I646" t="s">
        <v>1220</v>
      </c>
      <c r="J646" t="s">
        <v>2322</v>
      </c>
      <c r="K646" t="s">
        <v>2450</v>
      </c>
      <c r="L646" t="s">
        <v>2324</v>
      </c>
      <c r="M646" t="s">
        <v>176</v>
      </c>
      <c r="N646" t="s">
        <v>136</v>
      </c>
      <c r="O646" t="s">
        <v>224</v>
      </c>
      <c r="P646" t="s">
        <v>225</v>
      </c>
      <c r="Q646" t="s">
        <v>179</v>
      </c>
      <c r="R646" t="s">
        <v>176</v>
      </c>
      <c r="S646" t="s">
        <v>120</v>
      </c>
      <c r="T646" t="s">
        <v>173</v>
      </c>
      <c r="U646" t="s">
        <v>146</v>
      </c>
      <c r="V646" t="s">
        <v>776</v>
      </c>
      <c r="W646" t="s">
        <v>667</v>
      </c>
      <c r="X646" s="51" t="str">
        <f t="shared" si="20"/>
        <v>3</v>
      </c>
      <c r="Y646" s="51" t="str">
        <f>IF(T646="","",IF(AND(T646&lt;&gt;'Tabelas auxiliares'!$B$236,T646&lt;&gt;'Tabelas auxiliares'!$B$237,T646&lt;&gt;'Tabelas auxiliares'!$C$236,T646&lt;&gt;'Tabelas auxiliares'!$C$237,T646&lt;&gt;'Tabelas auxiliares'!$D$236),"FOLHA DE PESSOAL",IF(X646='Tabelas auxiliares'!$A$237,"CUSTEIO",IF(X646='Tabelas auxiliares'!$A$236,"INVESTIMENTO","ERRO - VERIFICAR"))))</f>
        <v>FOLHA DE PESSOAL</v>
      </c>
      <c r="Z646" s="64">
        <f t="shared" si="21"/>
        <v>955206.62</v>
      </c>
      <c r="AA646" s="44">
        <v>4719.6099999999997</v>
      </c>
      <c r="AB646" s="44">
        <v>950487.01</v>
      </c>
    </row>
    <row r="647" spans="1:29" x14ac:dyDescent="0.25">
      <c r="A647" t="s">
        <v>1111</v>
      </c>
      <c r="B647" t="s">
        <v>539</v>
      </c>
      <c r="C647" t="s">
        <v>1112</v>
      </c>
      <c r="D647" t="s">
        <v>90</v>
      </c>
      <c r="E647" t="s">
        <v>117</v>
      </c>
      <c r="F647" s="51" t="str">
        <f>IFERROR(VLOOKUP(D647,'Tabelas auxiliares'!$A$3:$B$61,2,FALSE),"")</f>
        <v>SUGEPE-FOLHA - PASEP + AUX. MORADIA</v>
      </c>
      <c r="G647" s="51" t="str">
        <f>IFERROR(VLOOKUP($B647,'Tabelas auxiliares'!$A$65:$C$102,2,FALSE),"")</f>
        <v>Folha de Pagamento - Benefícios</v>
      </c>
      <c r="H647" s="51" t="str">
        <f>IFERROR(VLOOKUP($B647,'Tabelas auxiliares'!$A$65:$C$102,3,FALSE),"")</f>
        <v xml:space="preserve">AUXILIO FUNERAL / CONTRATACAO POR TEMPO DETERMINADO / BENEF.ASSIST. DO SERVIDOR E DO MILITAR / AUXILIO-ALIMENTACAO / AUXILIO-TRANSPORTE / INDENIZACOES E RESTITUICOES / DESPESAS DE EXERCICIOS ANTERIORES </v>
      </c>
      <c r="I647" t="s">
        <v>1220</v>
      </c>
      <c r="J647" t="s">
        <v>2322</v>
      </c>
      <c r="K647" t="s">
        <v>2451</v>
      </c>
      <c r="L647" t="s">
        <v>2324</v>
      </c>
      <c r="M647" t="s">
        <v>176</v>
      </c>
      <c r="N647" t="s">
        <v>136</v>
      </c>
      <c r="O647" t="s">
        <v>227</v>
      </c>
      <c r="P647" t="s">
        <v>228</v>
      </c>
      <c r="Q647" t="s">
        <v>179</v>
      </c>
      <c r="R647" t="s">
        <v>176</v>
      </c>
      <c r="S647" t="s">
        <v>120</v>
      </c>
      <c r="T647" t="s">
        <v>173</v>
      </c>
      <c r="U647" t="s">
        <v>145</v>
      </c>
      <c r="V647" t="s">
        <v>777</v>
      </c>
      <c r="W647" t="s">
        <v>668</v>
      </c>
      <c r="X647" s="51" t="str">
        <f t="shared" si="20"/>
        <v>3</v>
      </c>
      <c r="Y647" s="51" t="str">
        <f>IF(T647="","",IF(AND(T647&lt;&gt;'Tabelas auxiliares'!$B$236,T647&lt;&gt;'Tabelas auxiliares'!$B$237,T647&lt;&gt;'Tabelas auxiliares'!$C$236,T647&lt;&gt;'Tabelas auxiliares'!$C$237,T647&lt;&gt;'Tabelas auxiliares'!$D$236),"FOLHA DE PESSOAL",IF(X647='Tabelas auxiliares'!$A$237,"CUSTEIO",IF(X647='Tabelas auxiliares'!$A$236,"INVESTIMENTO","ERRO - VERIFICAR"))))</f>
        <v>FOLHA DE PESSOAL</v>
      </c>
      <c r="Z647" s="64">
        <f t="shared" si="21"/>
        <v>131614.81</v>
      </c>
      <c r="AA647" s="44">
        <v>43878.39</v>
      </c>
      <c r="AB647" s="44">
        <v>87736.42</v>
      </c>
    </row>
    <row r="648" spans="1:29" x14ac:dyDescent="0.25">
      <c r="A648" t="s">
        <v>1111</v>
      </c>
      <c r="B648" t="s">
        <v>539</v>
      </c>
      <c r="C648" t="s">
        <v>1112</v>
      </c>
      <c r="D648" t="s">
        <v>90</v>
      </c>
      <c r="E648" t="s">
        <v>117</v>
      </c>
      <c r="F648" s="51" t="str">
        <f>IFERROR(VLOOKUP(D648,'Tabelas auxiliares'!$A$3:$B$61,2,FALSE),"")</f>
        <v>SUGEPE-FOLHA - PASEP + AUX. MORADIA</v>
      </c>
      <c r="G648" s="51" t="str">
        <f>IFERROR(VLOOKUP($B648,'Tabelas auxiliares'!$A$65:$C$102,2,FALSE),"")</f>
        <v>Folha de Pagamento - Benefícios</v>
      </c>
      <c r="H648" s="51" t="str">
        <f>IFERROR(VLOOKUP($B648,'Tabelas auxiliares'!$A$65:$C$102,3,FALSE),"")</f>
        <v xml:space="preserve">AUXILIO FUNERAL / CONTRATACAO POR TEMPO DETERMINADO / BENEF.ASSIST. DO SERVIDOR E DO MILITAR / AUXILIO-ALIMENTACAO / AUXILIO-TRANSPORTE / INDENIZACOES E RESTITUICOES / DESPESAS DE EXERCICIOS ANTERIORES </v>
      </c>
      <c r="I648" t="s">
        <v>1220</v>
      </c>
      <c r="J648" t="s">
        <v>2322</v>
      </c>
      <c r="K648" t="s">
        <v>2452</v>
      </c>
      <c r="L648" t="s">
        <v>2324</v>
      </c>
      <c r="M648" t="s">
        <v>176</v>
      </c>
      <c r="N648" t="s">
        <v>136</v>
      </c>
      <c r="O648" t="s">
        <v>183</v>
      </c>
      <c r="P648" t="s">
        <v>226</v>
      </c>
      <c r="Q648" t="s">
        <v>179</v>
      </c>
      <c r="R648" t="s">
        <v>176</v>
      </c>
      <c r="S648" t="s">
        <v>120</v>
      </c>
      <c r="T648" t="s">
        <v>173</v>
      </c>
      <c r="U648" t="s">
        <v>148</v>
      </c>
      <c r="V648" t="s">
        <v>940</v>
      </c>
      <c r="W648" t="s">
        <v>941</v>
      </c>
      <c r="X648" s="51" t="str">
        <f t="shared" si="20"/>
        <v>3</v>
      </c>
      <c r="Y648" s="51" t="str">
        <f>IF(T648="","",IF(AND(T648&lt;&gt;'Tabelas auxiliares'!$B$236,T648&lt;&gt;'Tabelas auxiliares'!$B$237,T648&lt;&gt;'Tabelas auxiliares'!$C$236,T648&lt;&gt;'Tabelas auxiliares'!$C$237,T648&lt;&gt;'Tabelas auxiliares'!$D$236),"FOLHA DE PESSOAL",IF(X648='Tabelas auxiliares'!$A$237,"CUSTEIO",IF(X648='Tabelas auxiliares'!$A$236,"INVESTIMENTO","ERRO - VERIFICAR"))))</f>
        <v>FOLHA DE PESSOAL</v>
      </c>
      <c r="Z648" s="64">
        <f t="shared" si="21"/>
        <v>1444.5</v>
      </c>
      <c r="AB648" s="44">
        <v>1444.5</v>
      </c>
    </row>
    <row r="649" spans="1:29" x14ac:dyDescent="0.25">
      <c r="A649" t="s">
        <v>1111</v>
      </c>
      <c r="B649" t="s">
        <v>539</v>
      </c>
      <c r="C649" t="s">
        <v>1112</v>
      </c>
      <c r="D649" t="s">
        <v>90</v>
      </c>
      <c r="E649" t="s">
        <v>117</v>
      </c>
      <c r="F649" s="51" t="str">
        <f>IFERROR(VLOOKUP(D649,'Tabelas auxiliares'!$A$3:$B$61,2,FALSE),"")</f>
        <v>SUGEPE-FOLHA - PASEP + AUX. MORADIA</v>
      </c>
      <c r="G649" s="51" t="str">
        <f>IFERROR(VLOOKUP($B649,'Tabelas auxiliares'!$A$65:$C$102,2,FALSE),"")</f>
        <v>Folha de Pagamento - Benefícios</v>
      </c>
      <c r="H649" s="51" t="str">
        <f>IFERROR(VLOOKUP($B649,'Tabelas auxiliares'!$A$65:$C$102,3,FALSE),"")</f>
        <v xml:space="preserve">AUXILIO FUNERAL / CONTRATACAO POR TEMPO DETERMINADO / BENEF.ASSIST. DO SERVIDOR E DO MILITAR / AUXILIO-ALIMENTACAO / AUXILIO-TRANSPORTE / INDENIZACOES E RESTITUICOES / DESPESAS DE EXERCICIOS ANTERIORES </v>
      </c>
      <c r="I649" t="s">
        <v>1220</v>
      </c>
      <c r="J649" t="s">
        <v>2322</v>
      </c>
      <c r="K649" t="s">
        <v>2453</v>
      </c>
      <c r="L649" t="s">
        <v>2324</v>
      </c>
      <c r="M649" t="s">
        <v>176</v>
      </c>
      <c r="N649" t="s">
        <v>138</v>
      </c>
      <c r="O649" t="s">
        <v>183</v>
      </c>
      <c r="P649" t="s">
        <v>211</v>
      </c>
      <c r="Q649" t="s">
        <v>179</v>
      </c>
      <c r="R649" t="s">
        <v>176</v>
      </c>
      <c r="S649" t="s">
        <v>120</v>
      </c>
      <c r="T649" t="s">
        <v>173</v>
      </c>
      <c r="U649" t="s">
        <v>149</v>
      </c>
      <c r="V649" t="s">
        <v>739</v>
      </c>
      <c r="W649" t="s">
        <v>646</v>
      </c>
      <c r="X649" s="51" t="str">
        <f t="shared" si="20"/>
        <v>3</v>
      </c>
      <c r="Y649" s="51" t="str">
        <f>IF(T649="","",IF(AND(T649&lt;&gt;'Tabelas auxiliares'!$B$236,T649&lt;&gt;'Tabelas auxiliares'!$B$237,T649&lt;&gt;'Tabelas auxiliares'!$C$236,T649&lt;&gt;'Tabelas auxiliares'!$C$237,T649&lt;&gt;'Tabelas auxiliares'!$D$236),"FOLHA DE PESSOAL",IF(X649='Tabelas auxiliares'!$A$237,"CUSTEIO",IF(X649='Tabelas auxiliares'!$A$236,"INVESTIMENTO","ERRO - VERIFICAR"))))</f>
        <v>FOLHA DE PESSOAL</v>
      </c>
      <c r="Z649" s="64">
        <f t="shared" si="21"/>
        <v>166833.85999999999</v>
      </c>
      <c r="AA649" s="44">
        <v>2346.4</v>
      </c>
      <c r="AB649" s="44">
        <v>164487.46</v>
      </c>
    </row>
    <row r="650" spans="1:29" x14ac:dyDescent="0.25">
      <c r="A650" t="s">
        <v>1111</v>
      </c>
      <c r="B650" t="s">
        <v>488</v>
      </c>
      <c r="C650" t="s">
        <v>1112</v>
      </c>
      <c r="D650" t="s">
        <v>45</v>
      </c>
      <c r="E650" t="s">
        <v>117</v>
      </c>
      <c r="F650" s="51" t="str">
        <f>IFERROR(VLOOKUP(D650,'Tabelas auxiliares'!$A$3:$B$61,2,FALSE),"")</f>
        <v>CMCC - CENTRO DE MATEMÁTICA, COMPUTAÇÃO E COGNIÇÃO</v>
      </c>
      <c r="G650" s="51" t="str">
        <f>IFERROR(VLOOKUP($B650,'Tabelas auxiliares'!$A$65:$C$102,2,FALSE),"")</f>
        <v>Internacionalização</v>
      </c>
      <c r="H650" s="51" t="str">
        <f>IFERROR(VLOOKUP($B650,'Tabelas auxiliares'!$A$65:$C$102,3,FALSE),"")</f>
        <v>DIÁRIAS INTERNACIONAIS / PASSAGENS AÉREAS INTERNACIONAIS / AUXÍLIO PARA EVENTOS INTERNACIONAIS / INSCRIÇÃO PARA  EVENTOS INTERNACIONAIS / ANUIDADES ARI / ENCARGO DE CURSOS E CONCURSOS ARI</v>
      </c>
      <c r="I650" t="s">
        <v>1329</v>
      </c>
      <c r="J650" t="s">
        <v>2454</v>
      </c>
      <c r="K650" t="s">
        <v>2455</v>
      </c>
      <c r="L650" t="s">
        <v>232</v>
      </c>
      <c r="M650" t="s">
        <v>176</v>
      </c>
      <c r="N650" t="s">
        <v>177</v>
      </c>
      <c r="O650" t="s">
        <v>178</v>
      </c>
      <c r="P650" t="s">
        <v>288</v>
      </c>
      <c r="Q650" t="s">
        <v>179</v>
      </c>
      <c r="R650" t="s">
        <v>176</v>
      </c>
      <c r="S650" t="s">
        <v>120</v>
      </c>
      <c r="T650" t="s">
        <v>174</v>
      </c>
      <c r="U650" t="s">
        <v>119</v>
      </c>
      <c r="V650" t="s">
        <v>778</v>
      </c>
      <c r="W650" t="s">
        <v>943</v>
      </c>
      <c r="X650" s="51" t="str">
        <f t="shared" si="20"/>
        <v>3</v>
      </c>
      <c r="Y650" s="51" t="str">
        <f>IF(T650="","",IF(AND(T650&lt;&gt;'Tabelas auxiliares'!$B$236,T650&lt;&gt;'Tabelas auxiliares'!$B$237,T650&lt;&gt;'Tabelas auxiliares'!$C$236,T650&lt;&gt;'Tabelas auxiliares'!$C$237,T650&lt;&gt;'Tabelas auxiliares'!$D$236),"FOLHA DE PESSOAL",IF(X650='Tabelas auxiliares'!$A$237,"CUSTEIO",IF(X650='Tabelas auxiliares'!$A$236,"INVESTIMENTO","ERRO - VERIFICAR"))))</f>
        <v>CUSTEIO</v>
      </c>
      <c r="Z650" s="64">
        <f t="shared" si="21"/>
        <v>8893.7000000000007</v>
      </c>
      <c r="AA650" s="44">
        <v>2961.69</v>
      </c>
      <c r="AC650" s="44">
        <v>5932.01</v>
      </c>
    </row>
    <row r="651" spans="1:29" x14ac:dyDescent="0.25">
      <c r="A651" t="s">
        <v>1111</v>
      </c>
      <c r="B651" t="s">
        <v>488</v>
      </c>
      <c r="C651" t="s">
        <v>1112</v>
      </c>
      <c r="D651" t="s">
        <v>45</v>
      </c>
      <c r="E651" t="s">
        <v>117</v>
      </c>
      <c r="F651" s="51" t="str">
        <f>IFERROR(VLOOKUP(D651,'Tabelas auxiliares'!$A$3:$B$61,2,FALSE),"")</f>
        <v>CMCC - CENTRO DE MATEMÁTICA, COMPUTAÇÃO E COGNIÇÃO</v>
      </c>
      <c r="G651" s="51" t="str">
        <f>IFERROR(VLOOKUP($B651,'Tabelas auxiliares'!$A$65:$C$102,2,FALSE),"")</f>
        <v>Internacionalização</v>
      </c>
      <c r="H651" s="51" t="str">
        <f>IFERROR(VLOOKUP($B651,'Tabelas auxiliares'!$A$65:$C$102,3,FALSE),"")</f>
        <v>DIÁRIAS INTERNACIONAIS / PASSAGENS AÉREAS INTERNACIONAIS / AUXÍLIO PARA EVENTOS INTERNACIONAIS / INSCRIÇÃO PARA  EVENTOS INTERNACIONAIS / ANUIDADES ARI / ENCARGO DE CURSOS E CONCURSOS ARI</v>
      </c>
      <c r="I651" t="s">
        <v>2456</v>
      </c>
      <c r="J651" t="s">
        <v>2457</v>
      </c>
      <c r="K651" t="s">
        <v>2458</v>
      </c>
      <c r="L651" t="s">
        <v>2459</v>
      </c>
      <c r="M651" t="s">
        <v>2460</v>
      </c>
      <c r="N651" t="s">
        <v>177</v>
      </c>
      <c r="O651" t="s">
        <v>178</v>
      </c>
      <c r="P651" t="s">
        <v>288</v>
      </c>
      <c r="Q651" t="s">
        <v>179</v>
      </c>
      <c r="R651" t="s">
        <v>176</v>
      </c>
      <c r="S651" t="s">
        <v>120</v>
      </c>
      <c r="T651" t="s">
        <v>174</v>
      </c>
      <c r="U651" t="s">
        <v>119</v>
      </c>
      <c r="V651" t="s">
        <v>787</v>
      </c>
      <c r="W651" t="s">
        <v>676</v>
      </c>
      <c r="X651" s="51" t="str">
        <f t="shared" si="20"/>
        <v>3</v>
      </c>
      <c r="Y651" s="51" t="str">
        <f>IF(T651="","",IF(AND(T651&lt;&gt;'Tabelas auxiliares'!$B$236,T651&lt;&gt;'Tabelas auxiliares'!$B$237,T651&lt;&gt;'Tabelas auxiliares'!$C$236,T651&lt;&gt;'Tabelas auxiliares'!$C$237,T651&lt;&gt;'Tabelas auxiliares'!$D$236),"FOLHA DE PESSOAL",IF(X651='Tabelas auxiliares'!$A$237,"CUSTEIO",IF(X651='Tabelas auxiliares'!$A$236,"INVESTIMENTO","ERRO - VERIFICAR"))))</f>
        <v>CUSTEIO</v>
      </c>
      <c r="Z651" s="64">
        <f t="shared" si="21"/>
        <v>492.86</v>
      </c>
      <c r="AC651" s="44">
        <v>492.86</v>
      </c>
    </row>
    <row r="652" spans="1:29" x14ac:dyDescent="0.25">
      <c r="A652" t="s">
        <v>1111</v>
      </c>
      <c r="B652" t="s">
        <v>488</v>
      </c>
      <c r="C652" t="s">
        <v>1112</v>
      </c>
      <c r="D652" t="s">
        <v>49</v>
      </c>
      <c r="E652" t="s">
        <v>117</v>
      </c>
      <c r="F652" s="51" t="str">
        <f>IFERROR(VLOOKUP(D652,'Tabelas auxiliares'!$A$3:$B$61,2,FALSE),"")</f>
        <v>CCNH - CENTRO DE CIÊNCIAS NATURAIS E HUMANAS</v>
      </c>
      <c r="G652" s="51" t="str">
        <f>IFERROR(VLOOKUP($B652,'Tabelas auxiliares'!$A$65:$C$102,2,FALSE),"")</f>
        <v>Internacionalização</v>
      </c>
      <c r="H652" s="51" t="str">
        <f>IFERROR(VLOOKUP($B652,'Tabelas auxiliares'!$A$65:$C$102,3,FALSE),"")</f>
        <v>DIÁRIAS INTERNACIONAIS / PASSAGENS AÉREAS INTERNACIONAIS / AUXÍLIO PARA EVENTOS INTERNACIONAIS / INSCRIÇÃO PARA  EVENTOS INTERNACIONAIS / ANUIDADES ARI / ENCARGO DE CURSOS E CONCURSOS ARI</v>
      </c>
      <c r="I652" t="s">
        <v>1914</v>
      </c>
      <c r="J652" t="s">
        <v>2461</v>
      </c>
      <c r="K652" t="s">
        <v>2462</v>
      </c>
      <c r="L652" t="s">
        <v>233</v>
      </c>
      <c r="M652" t="s">
        <v>176</v>
      </c>
      <c r="N652" t="s">
        <v>177</v>
      </c>
      <c r="O652" t="s">
        <v>178</v>
      </c>
      <c r="P652" t="s">
        <v>288</v>
      </c>
      <c r="Q652" t="s">
        <v>179</v>
      </c>
      <c r="R652" t="s">
        <v>176</v>
      </c>
      <c r="S652" t="s">
        <v>120</v>
      </c>
      <c r="T652" t="s">
        <v>174</v>
      </c>
      <c r="U652" t="s">
        <v>119</v>
      </c>
      <c r="V652" t="s">
        <v>778</v>
      </c>
      <c r="W652" t="s">
        <v>943</v>
      </c>
      <c r="X652" s="51" t="str">
        <f t="shared" si="20"/>
        <v>3</v>
      </c>
      <c r="Y652" s="51" t="str">
        <f>IF(T652="","",IF(AND(T652&lt;&gt;'Tabelas auxiliares'!$B$236,T652&lt;&gt;'Tabelas auxiliares'!$B$237,T652&lt;&gt;'Tabelas auxiliares'!$C$236,T652&lt;&gt;'Tabelas auxiliares'!$C$237,T652&lt;&gt;'Tabelas auxiliares'!$D$236),"FOLHA DE PESSOAL",IF(X652='Tabelas auxiliares'!$A$237,"CUSTEIO",IF(X652='Tabelas auxiliares'!$A$236,"INVESTIMENTO","ERRO - VERIFICAR"))))</f>
        <v>CUSTEIO</v>
      </c>
      <c r="Z652" s="64">
        <f t="shared" si="21"/>
        <v>1000</v>
      </c>
      <c r="AA652" s="44">
        <v>1000</v>
      </c>
    </row>
    <row r="653" spans="1:29" x14ac:dyDescent="0.25">
      <c r="A653" t="s">
        <v>1111</v>
      </c>
      <c r="B653" t="s">
        <v>488</v>
      </c>
      <c r="C653" t="s">
        <v>1112</v>
      </c>
      <c r="D653" t="s">
        <v>71</v>
      </c>
      <c r="E653" t="s">
        <v>117</v>
      </c>
      <c r="F653" s="51" t="str">
        <f>IFERROR(VLOOKUP(D653,'Tabelas auxiliares'!$A$3:$B$61,2,FALSE),"")</f>
        <v>ARI - ASSESSORIA DE RELAÇÕES INTERNACIONAIS</v>
      </c>
      <c r="G653" s="51" t="str">
        <f>IFERROR(VLOOKUP($B653,'Tabelas auxiliares'!$A$65:$C$102,2,FALSE),"")</f>
        <v>Internacionalização</v>
      </c>
      <c r="H653" s="51" t="str">
        <f>IFERROR(VLOOKUP($B653,'Tabelas auxiliares'!$A$65:$C$102,3,FALSE),"")</f>
        <v>DIÁRIAS INTERNACIONAIS / PASSAGENS AÉREAS INTERNACIONAIS / AUXÍLIO PARA EVENTOS INTERNACIONAIS / INSCRIÇÃO PARA  EVENTOS INTERNACIONAIS / ANUIDADES ARI / ENCARGO DE CURSOS E CONCURSOS ARI</v>
      </c>
      <c r="I653" t="s">
        <v>2463</v>
      </c>
      <c r="J653" t="s">
        <v>2464</v>
      </c>
      <c r="K653" t="s">
        <v>2465</v>
      </c>
      <c r="L653" t="s">
        <v>234</v>
      </c>
      <c r="M653" t="s">
        <v>235</v>
      </c>
      <c r="N653" t="s">
        <v>177</v>
      </c>
      <c r="O653" t="s">
        <v>178</v>
      </c>
      <c r="P653" t="s">
        <v>288</v>
      </c>
      <c r="Q653" t="s">
        <v>179</v>
      </c>
      <c r="R653" t="s">
        <v>176</v>
      </c>
      <c r="S653" t="s">
        <v>120</v>
      </c>
      <c r="T653" t="s">
        <v>174</v>
      </c>
      <c r="U653" t="s">
        <v>119</v>
      </c>
      <c r="V653" t="s">
        <v>727</v>
      </c>
      <c r="W653" t="s">
        <v>637</v>
      </c>
      <c r="X653" s="51" t="str">
        <f t="shared" si="20"/>
        <v>3</v>
      </c>
      <c r="Y653" s="51" t="str">
        <f>IF(T653="","",IF(AND(T653&lt;&gt;'Tabelas auxiliares'!$B$236,T653&lt;&gt;'Tabelas auxiliares'!$B$237,T653&lt;&gt;'Tabelas auxiliares'!$C$236,T653&lt;&gt;'Tabelas auxiliares'!$C$237,T653&lt;&gt;'Tabelas auxiliares'!$D$236),"FOLHA DE PESSOAL",IF(X653='Tabelas auxiliares'!$A$237,"CUSTEIO",IF(X653='Tabelas auxiliares'!$A$236,"INVESTIMENTO","ERRO - VERIFICAR"))))</f>
        <v>CUSTEIO</v>
      </c>
      <c r="Z653" s="64">
        <f t="shared" si="21"/>
        <v>6138.84</v>
      </c>
      <c r="AC653" s="44">
        <v>6138.84</v>
      </c>
    </row>
    <row r="654" spans="1:29" x14ac:dyDescent="0.25">
      <c r="A654" t="s">
        <v>1111</v>
      </c>
      <c r="B654" t="s">
        <v>488</v>
      </c>
      <c r="C654" t="s">
        <v>1112</v>
      </c>
      <c r="D654" t="s">
        <v>71</v>
      </c>
      <c r="E654" t="s">
        <v>117</v>
      </c>
      <c r="F654" s="51" t="str">
        <f>IFERROR(VLOOKUP(D654,'Tabelas auxiliares'!$A$3:$B$61,2,FALSE),"")</f>
        <v>ARI - ASSESSORIA DE RELAÇÕES INTERNACIONAIS</v>
      </c>
      <c r="G654" s="51" t="str">
        <f>IFERROR(VLOOKUP($B654,'Tabelas auxiliares'!$A$65:$C$102,2,FALSE),"")</f>
        <v>Internacionalização</v>
      </c>
      <c r="H654" s="51" t="str">
        <f>IFERROR(VLOOKUP($B654,'Tabelas auxiliares'!$A$65:$C$102,3,FALSE),"")</f>
        <v>DIÁRIAS INTERNACIONAIS / PASSAGENS AÉREAS INTERNACIONAIS / AUXÍLIO PARA EVENTOS INTERNACIONAIS / INSCRIÇÃO PARA  EVENTOS INTERNACIONAIS / ANUIDADES ARI / ENCARGO DE CURSOS E CONCURSOS ARI</v>
      </c>
      <c r="I654" t="s">
        <v>1624</v>
      </c>
      <c r="J654" t="s">
        <v>2466</v>
      </c>
      <c r="K654" t="s">
        <v>2467</v>
      </c>
      <c r="L654" t="s">
        <v>421</v>
      </c>
      <c r="M654" t="s">
        <v>422</v>
      </c>
      <c r="N654" t="s">
        <v>177</v>
      </c>
      <c r="O654" t="s">
        <v>178</v>
      </c>
      <c r="P654" t="s">
        <v>288</v>
      </c>
      <c r="Q654" t="s">
        <v>179</v>
      </c>
      <c r="R654" t="s">
        <v>176</v>
      </c>
      <c r="S654" t="s">
        <v>120</v>
      </c>
      <c r="T654" t="s">
        <v>174</v>
      </c>
      <c r="U654" t="s">
        <v>119</v>
      </c>
      <c r="V654" t="s">
        <v>779</v>
      </c>
      <c r="W654" t="s">
        <v>669</v>
      </c>
      <c r="X654" s="51" t="str">
        <f t="shared" si="20"/>
        <v>3</v>
      </c>
      <c r="Y654" s="51" t="str">
        <f>IF(T654="","",IF(AND(T654&lt;&gt;'Tabelas auxiliares'!$B$236,T654&lt;&gt;'Tabelas auxiliares'!$B$237,T654&lt;&gt;'Tabelas auxiliares'!$C$236,T654&lt;&gt;'Tabelas auxiliares'!$C$237,T654&lt;&gt;'Tabelas auxiliares'!$D$236),"FOLHA DE PESSOAL",IF(X654='Tabelas auxiliares'!$A$237,"CUSTEIO",IF(X654='Tabelas auxiliares'!$A$236,"INVESTIMENTO","ERRO - VERIFICAR"))))</f>
        <v>CUSTEIO</v>
      </c>
      <c r="Z654" s="64">
        <f t="shared" si="21"/>
        <v>11541.76</v>
      </c>
      <c r="AC654" s="44">
        <v>11541.76</v>
      </c>
    </row>
    <row r="655" spans="1:29" x14ac:dyDescent="0.25">
      <c r="A655" t="s">
        <v>1111</v>
      </c>
      <c r="B655" t="s">
        <v>488</v>
      </c>
      <c r="C655" t="s">
        <v>1112</v>
      </c>
      <c r="D655" t="s">
        <v>71</v>
      </c>
      <c r="E655" t="s">
        <v>117</v>
      </c>
      <c r="F655" s="51" t="str">
        <f>IFERROR(VLOOKUP(D655,'Tabelas auxiliares'!$A$3:$B$61,2,FALSE),"")</f>
        <v>ARI - ASSESSORIA DE RELAÇÕES INTERNACIONAIS</v>
      </c>
      <c r="G655" s="51" t="str">
        <f>IFERROR(VLOOKUP($B655,'Tabelas auxiliares'!$A$65:$C$102,2,FALSE),"")</f>
        <v>Internacionalização</v>
      </c>
      <c r="H655" s="51" t="str">
        <f>IFERROR(VLOOKUP($B655,'Tabelas auxiliares'!$A$65:$C$102,3,FALSE),"")</f>
        <v>DIÁRIAS INTERNACIONAIS / PASSAGENS AÉREAS INTERNACIONAIS / AUXÍLIO PARA EVENTOS INTERNACIONAIS / INSCRIÇÃO PARA  EVENTOS INTERNACIONAIS / ANUIDADES ARI / ENCARGO DE CURSOS E CONCURSOS ARI</v>
      </c>
      <c r="I655" t="s">
        <v>2468</v>
      </c>
      <c r="J655" t="s">
        <v>2469</v>
      </c>
      <c r="K655" t="s">
        <v>2470</v>
      </c>
      <c r="L655" t="s">
        <v>944</v>
      </c>
      <c r="M655" t="s">
        <v>945</v>
      </c>
      <c r="N655" t="s">
        <v>177</v>
      </c>
      <c r="O655" t="s">
        <v>178</v>
      </c>
      <c r="P655" t="s">
        <v>288</v>
      </c>
      <c r="Q655" t="s">
        <v>179</v>
      </c>
      <c r="R655" t="s">
        <v>176</v>
      </c>
      <c r="S655" t="s">
        <v>120</v>
      </c>
      <c r="T655" t="s">
        <v>174</v>
      </c>
      <c r="U655" t="s">
        <v>119</v>
      </c>
      <c r="V655" t="s">
        <v>779</v>
      </c>
      <c r="W655" t="s">
        <v>669</v>
      </c>
      <c r="X655" s="51" t="str">
        <f t="shared" si="20"/>
        <v>3</v>
      </c>
      <c r="Y655" s="51" t="str">
        <f>IF(T655="","",IF(AND(T655&lt;&gt;'Tabelas auxiliares'!$B$236,T655&lt;&gt;'Tabelas auxiliares'!$B$237,T655&lt;&gt;'Tabelas auxiliares'!$C$236,T655&lt;&gt;'Tabelas auxiliares'!$C$237,T655&lt;&gt;'Tabelas auxiliares'!$D$236),"FOLHA DE PESSOAL",IF(X655='Tabelas auxiliares'!$A$237,"CUSTEIO",IF(X655='Tabelas auxiliares'!$A$236,"INVESTIMENTO","ERRO - VERIFICAR"))))</f>
        <v>CUSTEIO</v>
      </c>
      <c r="Z655" s="64">
        <f t="shared" si="21"/>
        <v>9000</v>
      </c>
      <c r="AC655" s="44">
        <v>9000</v>
      </c>
    </row>
    <row r="656" spans="1:29" x14ac:dyDescent="0.25">
      <c r="A656" t="s">
        <v>1111</v>
      </c>
      <c r="B656" t="s">
        <v>488</v>
      </c>
      <c r="C656" t="s">
        <v>1112</v>
      </c>
      <c r="D656" t="s">
        <v>71</v>
      </c>
      <c r="E656" t="s">
        <v>117</v>
      </c>
      <c r="F656" s="51" t="str">
        <f>IFERROR(VLOOKUP(D656,'Tabelas auxiliares'!$A$3:$B$61,2,FALSE),"")</f>
        <v>ARI - ASSESSORIA DE RELAÇÕES INTERNACIONAIS</v>
      </c>
      <c r="G656" s="51" t="str">
        <f>IFERROR(VLOOKUP($B656,'Tabelas auxiliares'!$A$65:$C$102,2,FALSE),"")</f>
        <v>Internacionalização</v>
      </c>
      <c r="H656" s="51" t="str">
        <f>IFERROR(VLOOKUP($B656,'Tabelas auxiliares'!$A$65:$C$102,3,FALSE),"")</f>
        <v>DIÁRIAS INTERNACIONAIS / PASSAGENS AÉREAS INTERNACIONAIS / AUXÍLIO PARA EVENTOS INTERNACIONAIS / INSCRIÇÃO PARA  EVENTOS INTERNACIONAIS / ANUIDADES ARI / ENCARGO DE CURSOS E CONCURSOS ARI</v>
      </c>
      <c r="I656" t="s">
        <v>2468</v>
      </c>
      <c r="J656" t="s">
        <v>2469</v>
      </c>
      <c r="K656" t="s">
        <v>2471</v>
      </c>
      <c r="L656" t="s">
        <v>944</v>
      </c>
      <c r="M656" t="s">
        <v>945</v>
      </c>
      <c r="N656" t="s">
        <v>177</v>
      </c>
      <c r="O656" t="s">
        <v>178</v>
      </c>
      <c r="P656" t="s">
        <v>288</v>
      </c>
      <c r="Q656" t="s">
        <v>179</v>
      </c>
      <c r="R656" t="s">
        <v>176</v>
      </c>
      <c r="S656" t="s">
        <v>120</v>
      </c>
      <c r="T656" t="s">
        <v>174</v>
      </c>
      <c r="U656" t="s">
        <v>119</v>
      </c>
      <c r="V656" t="s">
        <v>779</v>
      </c>
      <c r="W656" t="s">
        <v>669</v>
      </c>
      <c r="X656" s="51" t="str">
        <f t="shared" si="20"/>
        <v>3</v>
      </c>
      <c r="Y656" s="51" t="str">
        <f>IF(T656="","",IF(AND(T656&lt;&gt;'Tabelas auxiliares'!$B$236,T656&lt;&gt;'Tabelas auxiliares'!$B$237,T656&lt;&gt;'Tabelas auxiliares'!$C$236,T656&lt;&gt;'Tabelas auxiliares'!$C$237,T656&lt;&gt;'Tabelas auxiliares'!$D$236),"FOLHA DE PESSOAL",IF(X656='Tabelas auxiliares'!$A$237,"CUSTEIO",IF(X656='Tabelas auxiliares'!$A$236,"INVESTIMENTO","ERRO - VERIFICAR"))))</f>
        <v>CUSTEIO</v>
      </c>
      <c r="Z656" s="64">
        <f t="shared" si="21"/>
        <v>81000</v>
      </c>
      <c r="AC656" s="44">
        <v>81000</v>
      </c>
    </row>
    <row r="657" spans="1:29" x14ac:dyDescent="0.25">
      <c r="A657" t="s">
        <v>1111</v>
      </c>
      <c r="B657" t="s">
        <v>488</v>
      </c>
      <c r="C657" t="s">
        <v>1112</v>
      </c>
      <c r="D657" t="s">
        <v>71</v>
      </c>
      <c r="E657" t="s">
        <v>117</v>
      </c>
      <c r="F657" s="51" t="str">
        <f>IFERROR(VLOOKUP(D657,'Tabelas auxiliares'!$A$3:$B$61,2,FALSE),"")</f>
        <v>ARI - ASSESSORIA DE RELAÇÕES INTERNACIONAIS</v>
      </c>
      <c r="G657" s="51" t="str">
        <f>IFERROR(VLOOKUP($B657,'Tabelas auxiliares'!$A$65:$C$102,2,FALSE),"")</f>
        <v>Internacionalização</v>
      </c>
      <c r="H657" s="51" t="str">
        <f>IFERROR(VLOOKUP($B657,'Tabelas auxiliares'!$A$65:$C$102,3,FALSE),"")</f>
        <v>DIÁRIAS INTERNACIONAIS / PASSAGENS AÉREAS INTERNACIONAIS / AUXÍLIO PARA EVENTOS INTERNACIONAIS / INSCRIÇÃO PARA  EVENTOS INTERNACIONAIS / ANUIDADES ARI / ENCARGO DE CURSOS E CONCURSOS ARI</v>
      </c>
      <c r="I657" t="s">
        <v>1880</v>
      </c>
      <c r="J657" t="s">
        <v>2472</v>
      </c>
      <c r="K657" t="s">
        <v>2473</v>
      </c>
      <c r="L657" t="s">
        <v>2474</v>
      </c>
      <c r="M657" t="s">
        <v>176</v>
      </c>
      <c r="N657" t="s">
        <v>177</v>
      </c>
      <c r="O657" t="s">
        <v>178</v>
      </c>
      <c r="P657" t="s">
        <v>288</v>
      </c>
      <c r="Q657" t="s">
        <v>179</v>
      </c>
      <c r="R657" t="s">
        <v>176</v>
      </c>
      <c r="S657" t="s">
        <v>120</v>
      </c>
      <c r="T657" t="s">
        <v>174</v>
      </c>
      <c r="U657" t="s">
        <v>119</v>
      </c>
      <c r="V657" t="s">
        <v>787</v>
      </c>
      <c r="W657" t="s">
        <v>676</v>
      </c>
      <c r="X657" s="51" t="str">
        <f t="shared" si="20"/>
        <v>3</v>
      </c>
      <c r="Y657" s="51" t="str">
        <f>IF(T657="","",IF(AND(T657&lt;&gt;'Tabelas auxiliares'!$B$236,T657&lt;&gt;'Tabelas auxiliares'!$B$237,T657&lt;&gt;'Tabelas auxiliares'!$C$236,T657&lt;&gt;'Tabelas auxiliares'!$C$237,T657&lt;&gt;'Tabelas auxiliares'!$D$236),"FOLHA DE PESSOAL",IF(X657='Tabelas auxiliares'!$A$237,"CUSTEIO",IF(X657='Tabelas auxiliares'!$A$236,"INVESTIMENTO","ERRO - VERIFICAR"))))</f>
        <v>CUSTEIO</v>
      </c>
      <c r="Z657" s="64">
        <f t="shared" si="21"/>
        <v>13950</v>
      </c>
      <c r="AB657" s="44">
        <v>4650</v>
      </c>
      <c r="AC657" s="44">
        <v>9300</v>
      </c>
    </row>
    <row r="658" spans="1:29" x14ac:dyDescent="0.25">
      <c r="A658" t="s">
        <v>1111</v>
      </c>
      <c r="B658" t="s">
        <v>488</v>
      </c>
      <c r="C658" t="s">
        <v>1112</v>
      </c>
      <c r="D658" t="s">
        <v>71</v>
      </c>
      <c r="E658" t="s">
        <v>117</v>
      </c>
      <c r="F658" s="51" t="str">
        <f>IFERROR(VLOOKUP(D658,'Tabelas auxiliares'!$A$3:$B$61,2,FALSE),"")</f>
        <v>ARI - ASSESSORIA DE RELAÇÕES INTERNACIONAIS</v>
      </c>
      <c r="G658" s="51" t="str">
        <f>IFERROR(VLOOKUP($B658,'Tabelas auxiliares'!$A$65:$C$102,2,FALSE),"")</f>
        <v>Internacionalização</v>
      </c>
      <c r="H658" s="51" t="str">
        <f>IFERROR(VLOOKUP($B658,'Tabelas auxiliares'!$A$65:$C$102,3,FALSE),"")</f>
        <v>DIÁRIAS INTERNACIONAIS / PASSAGENS AÉREAS INTERNACIONAIS / AUXÍLIO PARA EVENTOS INTERNACIONAIS / INSCRIÇÃO PARA  EVENTOS INTERNACIONAIS / ANUIDADES ARI / ENCARGO DE CURSOS E CONCURSOS ARI</v>
      </c>
      <c r="I658" t="s">
        <v>1619</v>
      </c>
      <c r="J658" t="s">
        <v>2475</v>
      </c>
      <c r="K658" t="s">
        <v>2476</v>
      </c>
      <c r="L658" t="s">
        <v>2477</v>
      </c>
      <c r="M658" t="s">
        <v>176</v>
      </c>
      <c r="N658" t="s">
        <v>177</v>
      </c>
      <c r="O658" t="s">
        <v>178</v>
      </c>
      <c r="P658" t="s">
        <v>288</v>
      </c>
      <c r="Q658" t="s">
        <v>179</v>
      </c>
      <c r="R658" t="s">
        <v>176</v>
      </c>
      <c r="S658" t="s">
        <v>120</v>
      </c>
      <c r="T658" t="s">
        <v>174</v>
      </c>
      <c r="U658" t="s">
        <v>119</v>
      </c>
      <c r="V658" t="s">
        <v>787</v>
      </c>
      <c r="W658" t="s">
        <v>676</v>
      </c>
      <c r="X658" s="51" t="str">
        <f t="shared" si="20"/>
        <v>3</v>
      </c>
      <c r="Y658" s="51" t="str">
        <f>IF(T658="","",IF(AND(T658&lt;&gt;'Tabelas auxiliares'!$B$236,T658&lt;&gt;'Tabelas auxiliares'!$B$237,T658&lt;&gt;'Tabelas auxiliares'!$C$236,T658&lt;&gt;'Tabelas auxiliares'!$C$237,T658&lt;&gt;'Tabelas auxiliares'!$D$236),"FOLHA DE PESSOAL",IF(X658='Tabelas auxiliares'!$A$237,"CUSTEIO",IF(X658='Tabelas auxiliares'!$A$236,"INVESTIMENTO","ERRO - VERIFICAR"))))</f>
        <v>CUSTEIO</v>
      </c>
      <c r="Z658" s="64">
        <f t="shared" si="21"/>
        <v>4650</v>
      </c>
      <c r="AC658" s="44">
        <v>4650</v>
      </c>
    </row>
    <row r="659" spans="1:29" x14ac:dyDescent="0.25">
      <c r="A659" t="s">
        <v>1111</v>
      </c>
      <c r="B659" t="s">
        <v>488</v>
      </c>
      <c r="C659" t="s">
        <v>1112</v>
      </c>
      <c r="D659" t="s">
        <v>71</v>
      </c>
      <c r="E659" t="s">
        <v>117</v>
      </c>
      <c r="F659" s="51" t="str">
        <f>IFERROR(VLOOKUP(D659,'Tabelas auxiliares'!$A$3:$B$61,2,FALSE),"")</f>
        <v>ARI - ASSESSORIA DE RELAÇÕES INTERNACIONAIS</v>
      </c>
      <c r="G659" s="51" t="str">
        <f>IFERROR(VLOOKUP($B659,'Tabelas auxiliares'!$A$65:$C$102,2,FALSE),"")</f>
        <v>Internacionalização</v>
      </c>
      <c r="H659" s="51" t="str">
        <f>IFERROR(VLOOKUP($B659,'Tabelas auxiliares'!$A$65:$C$102,3,FALSE),"")</f>
        <v>DIÁRIAS INTERNACIONAIS / PASSAGENS AÉREAS INTERNACIONAIS / AUXÍLIO PARA EVENTOS INTERNACIONAIS / INSCRIÇÃO PARA  EVENTOS INTERNACIONAIS / ANUIDADES ARI / ENCARGO DE CURSOS E CONCURSOS ARI</v>
      </c>
      <c r="I659" t="s">
        <v>2478</v>
      </c>
      <c r="J659" t="s">
        <v>2479</v>
      </c>
      <c r="K659" t="s">
        <v>2480</v>
      </c>
      <c r="L659" t="s">
        <v>2481</v>
      </c>
      <c r="M659" t="s">
        <v>2482</v>
      </c>
      <c r="N659" t="s">
        <v>2483</v>
      </c>
      <c r="O659" t="s">
        <v>224</v>
      </c>
      <c r="P659" t="s">
        <v>2484</v>
      </c>
      <c r="Q659" t="s">
        <v>179</v>
      </c>
      <c r="R659" t="s">
        <v>176</v>
      </c>
      <c r="S659" t="s">
        <v>120</v>
      </c>
      <c r="T659" t="s">
        <v>174</v>
      </c>
      <c r="U659" t="s">
        <v>2485</v>
      </c>
      <c r="V659" t="s">
        <v>2486</v>
      </c>
      <c r="W659" t="s">
        <v>2487</v>
      </c>
      <c r="X659" s="51" t="str">
        <f t="shared" si="20"/>
        <v>3</v>
      </c>
      <c r="Y659" s="51" t="str">
        <f>IF(T659="","",IF(AND(T659&lt;&gt;'Tabelas auxiliares'!$B$236,T659&lt;&gt;'Tabelas auxiliares'!$B$237,T659&lt;&gt;'Tabelas auxiliares'!$C$236,T659&lt;&gt;'Tabelas auxiliares'!$C$237,T659&lt;&gt;'Tabelas auxiliares'!$D$236),"FOLHA DE PESSOAL",IF(X659='Tabelas auxiliares'!$A$237,"CUSTEIO",IF(X659='Tabelas auxiliares'!$A$236,"INVESTIMENTO","ERRO - VERIFICAR"))))</f>
        <v>CUSTEIO</v>
      </c>
      <c r="Z659" s="64">
        <f t="shared" si="21"/>
        <v>43016</v>
      </c>
      <c r="AC659" s="44">
        <v>43016</v>
      </c>
    </row>
    <row r="660" spans="1:29" x14ac:dyDescent="0.25">
      <c r="A660" t="s">
        <v>1111</v>
      </c>
      <c r="B660" t="s">
        <v>488</v>
      </c>
      <c r="C660" t="s">
        <v>1112</v>
      </c>
      <c r="D660" t="s">
        <v>71</v>
      </c>
      <c r="E660" t="s">
        <v>117</v>
      </c>
      <c r="F660" s="51" t="str">
        <f>IFERROR(VLOOKUP(D660,'Tabelas auxiliares'!$A$3:$B$61,2,FALSE),"")</f>
        <v>ARI - ASSESSORIA DE RELAÇÕES INTERNACIONAIS</v>
      </c>
      <c r="G660" s="51" t="str">
        <f>IFERROR(VLOOKUP($B660,'Tabelas auxiliares'!$A$65:$C$102,2,FALSE),"")</f>
        <v>Internacionalização</v>
      </c>
      <c r="H660" s="51" t="str">
        <f>IFERROR(VLOOKUP($B660,'Tabelas auxiliares'!$A$65:$C$102,3,FALSE),"")</f>
        <v>DIÁRIAS INTERNACIONAIS / PASSAGENS AÉREAS INTERNACIONAIS / AUXÍLIO PARA EVENTOS INTERNACIONAIS / INSCRIÇÃO PARA  EVENTOS INTERNACIONAIS / ANUIDADES ARI / ENCARGO DE CURSOS E CONCURSOS ARI</v>
      </c>
      <c r="I660" t="s">
        <v>1199</v>
      </c>
      <c r="J660" t="s">
        <v>2488</v>
      </c>
      <c r="K660" t="s">
        <v>2489</v>
      </c>
      <c r="L660" t="s">
        <v>2490</v>
      </c>
      <c r="M660" t="s">
        <v>2491</v>
      </c>
      <c r="N660" t="s">
        <v>177</v>
      </c>
      <c r="O660" t="s">
        <v>178</v>
      </c>
      <c r="P660" t="s">
        <v>288</v>
      </c>
      <c r="Q660" t="s">
        <v>179</v>
      </c>
      <c r="R660" t="s">
        <v>176</v>
      </c>
      <c r="S660" t="s">
        <v>1150</v>
      </c>
      <c r="T660" t="s">
        <v>174</v>
      </c>
      <c r="U660" t="s">
        <v>119</v>
      </c>
      <c r="V660" t="s">
        <v>779</v>
      </c>
      <c r="W660" t="s">
        <v>669</v>
      </c>
      <c r="X660" s="51" t="str">
        <f t="shared" si="20"/>
        <v>3</v>
      </c>
      <c r="Y660" s="51" t="str">
        <f>IF(T660="","",IF(AND(T660&lt;&gt;'Tabelas auxiliares'!$B$236,T660&lt;&gt;'Tabelas auxiliares'!$B$237,T660&lt;&gt;'Tabelas auxiliares'!$C$236,T660&lt;&gt;'Tabelas auxiliares'!$C$237,T660&lt;&gt;'Tabelas auxiliares'!$D$236),"FOLHA DE PESSOAL",IF(X660='Tabelas auxiliares'!$A$237,"CUSTEIO",IF(X660='Tabelas auxiliares'!$A$236,"INVESTIMENTO","ERRO - VERIFICAR"))))</f>
        <v>CUSTEIO</v>
      </c>
      <c r="Z660" s="64">
        <f t="shared" si="21"/>
        <v>11413.4</v>
      </c>
      <c r="AA660" s="44">
        <v>11413.4</v>
      </c>
    </row>
    <row r="661" spans="1:29" x14ac:dyDescent="0.25">
      <c r="A661" t="s">
        <v>1111</v>
      </c>
      <c r="B661" t="s">
        <v>488</v>
      </c>
      <c r="C661" t="s">
        <v>1112</v>
      </c>
      <c r="D661" t="s">
        <v>75</v>
      </c>
      <c r="E661" t="s">
        <v>117</v>
      </c>
      <c r="F661" s="51" t="str">
        <f>IFERROR(VLOOKUP(D661,'Tabelas auxiliares'!$A$3:$B$61,2,FALSE),"")</f>
        <v>BIBLIOTECA</v>
      </c>
      <c r="G661" s="51" t="str">
        <f>IFERROR(VLOOKUP($B661,'Tabelas auxiliares'!$A$65:$C$102,2,FALSE),"")</f>
        <v>Internacionalização</v>
      </c>
      <c r="H661" s="51" t="str">
        <f>IFERROR(VLOOKUP($B661,'Tabelas auxiliares'!$A$65:$C$102,3,FALSE),"")</f>
        <v>DIÁRIAS INTERNACIONAIS / PASSAGENS AÉREAS INTERNACIONAIS / AUXÍLIO PARA EVENTOS INTERNACIONAIS / INSCRIÇÃO PARA  EVENTOS INTERNACIONAIS / ANUIDADES ARI / ENCARGO DE CURSOS E CONCURSOS ARI</v>
      </c>
      <c r="I661" t="s">
        <v>1370</v>
      </c>
      <c r="J661" t="s">
        <v>2492</v>
      </c>
      <c r="K661" t="s">
        <v>2493</v>
      </c>
      <c r="L661" t="s">
        <v>2494</v>
      </c>
      <c r="M661" t="s">
        <v>176</v>
      </c>
      <c r="N661" t="s">
        <v>177</v>
      </c>
      <c r="O661" t="s">
        <v>178</v>
      </c>
      <c r="P661" t="s">
        <v>288</v>
      </c>
      <c r="Q661" t="s">
        <v>179</v>
      </c>
      <c r="R661" t="s">
        <v>176</v>
      </c>
      <c r="S661" t="s">
        <v>120</v>
      </c>
      <c r="T661" t="s">
        <v>174</v>
      </c>
      <c r="U661" t="s">
        <v>119</v>
      </c>
      <c r="V661" t="s">
        <v>778</v>
      </c>
      <c r="W661" t="s">
        <v>943</v>
      </c>
      <c r="X661" s="51" t="str">
        <f t="shared" si="20"/>
        <v>3</v>
      </c>
      <c r="Y661" s="51" t="str">
        <f>IF(T661="","",IF(AND(T661&lt;&gt;'Tabelas auxiliares'!$B$236,T661&lt;&gt;'Tabelas auxiliares'!$B$237,T661&lt;&gt;'Tabelas auxiliares'!$C$236,T661&lt;&gt;'Tabelas auxiliares'!$C$237,T661&lt;&gt;'Tabelas auxiliares'!$D$236),"FOLHA DE PESSOAL",IF(X661='Tabelas auxiliares'!$A$237,"CUSTEIO",IF(X661='Tabelas auxiliares'!$A$236,"INVESTIMENTO","ERRO - VERIFICAR"))))</f>
        <v>CUSTEIO</v>
      </c>
      <c r="Z661" s="64">
        <f t="shared" si="21"/>
        <v>5277.32</v>
      </c>
      <c r="AA661" s="44">
        <v>5277.32</v>
      </c>
    </row>
    <row r="662" spans="1:29" x14ac:dyDescent="0.25">
      <c r="A662" t="s">
        <v>1111</v>
      </c>
      <c r="B662" t="s">
        <v>488</v>
      </c>
      <c r="C662" t="s">
        <v>1117</v>
      </c>
      <c r="D662" t="s">
        <v>71</v>
      </c>
      <c r="E662" t="s">
        <v>117</v>
      </c>
      <c r="F662" s="51" t="str">
        <f>IFERROR(VLOOKUP(D662,'Tabelas auxiliares'!$A$3:$B$61,2,FALSE),"")</f>
        <v>ARI - ASSESSORIA DE RELAÇÕES INTERNACIONAIS</v>
      </c>
      <c r="G662" s="51" t="str">
        <f>IFERROR(VLOOKUP($B662,'Tabelas auxiliares'!$A$65:$C$102,2,FALSE),"")</f>
        <v>Internacionalização</v>
      </c>
      <c r="H662" s="51" t="str">
        <f>IFERROR(VLOOKUP($B662,'Tabelas auxiliares'!$A$65:$C$102,3,FALSE),"")</f>
        <v>DIÁRIAS INTERNACIONAIS / PASSAGENS AÉREAS INTERNACIONAIS / AUXÍLIO PARA EVENTOS INTERNACIONAIS / INSCRIÇÃO PARA  EVENTOS INTERNACIONAIS / ANUIDADES ARI / ENCARGO DE CURSOS E CONCURSOS ARI</v>
      </c>
      <c r="I662" t="s">
        <v>1746</v>
      </c>
      <c r="J662" t="s">
        <v>2495</v>
      </c>
      <c r="K662" t="s">
        <v>2496</v>
      </c>
      <c r="L662" t="s">
        <v>2497</v>
      </c>
      <c r="M662" t="s">
        <v>2498</v>
      </c>
      <c r="N662" t="s">
        <v>177</v>
      </c>
      <c r="O662" t="s">
        <v>178</v>
      </c>
      <c r="P662" t="s">
        <v>288</v>
      </c>
      <c r="Q662" t="s">
        <v>179</v>
      </c>
      <c r="R662" t="s">
        <v>176</v>
      </c>
      <c r="S662" t="s">
        <v>180</v>
      </c>
      <c r="T662" t="s">
        <v>174</v>
      </c>
      <c r="U662" t="s">
        <v>119</v>
      </c>
      <c r="V662" t="s">
        <v>787</v>
      </c>
      <c r="W662" t="s">
        <v>676</v>
      </c>
      <c r="X662" s="51" t="str">
        <f t="shared" si="20"/>
        <v>3</v>
      </c>
      <c r="Y662" s="51" t="str">
        <f>IF(T662="","",IF(AND(T662&lt;&gt;'Tabelas auxiliares'!$B$236,T662&lt;&gt;'Tabelas auxiliares'!$B$237,T662&lt;&gt;'Tabelas auxiliares'!$C$236,T662&lt;&gt;'Tabelas auxiliares'!$C$237,T662&lt;&gt;'Tabelas auxiliares'!$D$236),"FOLHA DE PESSOAL",IF(X662='Tabelas auxiliares'!$A$237,"CUSTEIO",IF(X662='Tabelas auxiliares'!$A$236,"INVESTIMENTO","ERRO - VERIFICAR"))))</f>
        <v>CUSTEIO</v>
      </c>
      <c r="Z662" s="64">
        <f t="shared" si="21"/>
        <v>16260</v>
      </c>
      <c r="AC662" s="44">
        <v>16260</v>
      </c>
    </row>
    <row r="663" spans="1:29" x14ac:dyDescent="0.25">
      <c r="A663" t="s">
        <v>1111</v>
      </c>
      <c r="B663" t="s">
        <v>488</v>
      </c>
      <c r="C663" t="s">
        <v>1473</v>
      </c>
      <c r="D663" t="s">
        <v>71</v>
      </c>
      <c r="E663" t="s">
        <v>117</v>
      </c>
      <c r="F663" s="51" t="str">
        <f>IFERROR(VLOOKUP(D663,'Tabelas auxiliares'!$A$3:$B$61,2,FALSE),"")</f>
        <v>ARI - ASSESSORIA DE RELAÇÕES INTERNACIONAIS</v>
      </c>
      <c r="G663" s="51" t="str">
        <f>IFERROR(VLOOKUP($B663,'Tabelas auxiliares'!$A$65:$C$102,2,FALSE),"")</f>
        <v>Internacionalização</v>
      </c>
      <c r="H663" s="51" t="str">
        <f>IFERROR(VLOOKUP($B663,'Tabelas auxiliares'!$A$65:$C$102,3,FALSE),"")</f>
        <v>DIÁRIAS INTERNACIONAIS / PASSAGENS AÉREAS INTERNACIONAIS / AUXÍLIO PARA EVENTOS INTERNACIONAIS / INSCRIÇÃO PARA  EVENTOS INTERNACIONAIS / ANUIDADES ARI / ENCARGO DE CURSOS E CONCURSOS ARI</v>
      </c>
      <c r="I663" t="s">
        <v>2499</v>
      </c>
      <c r="J663" t="s">
        <v>2500</v>
      </c>
      <c r="K663" t="s">
        <v>2501</v>
      </c>
      <c r="L663" t="s">
        <v>2502</v>
      </c>
      <c r="M663" t="s">
        <v>176</v>
      </c>
      <c r="N663" t="s">
        <v>177</v>
      </c>
      <c r="O663" t="s">
        <v>178</v>
      </c>
      <c r="P663" t="s">
        <v>288</v>
      </c>
      <c r="Q663" t="s">
        <v>179</v>
      </c>
      <c r="R663" t="s">
        <v>176</v>
      </c>
      <c r="S663" t="s">
        <v>120</v>
      </c>
      <c r="T663" t="s">
        <v>174</v>
      </c>
      <c r="U663" t="s">
        <v>119</v>
      </c>
      <c r="V663" t="s">
        <v>721</v>
      </c>
      <c r="W663" t="s">
        <v>631</v>
      </c>
      <c r="X663" s="51" t="str">
        <f t="shared" si="20"/>
        <v>3</v>
      </c>
      <c r="Y663" s="51" t="str">
        <f>IF(T663="","",IF(AND(T663&lt;&gt;'Tabelas auxiliares'!$B$236,T663&lt;&gt;'Tabelas auxiliares'!$B$237,T663&lt;&gt;'Tabelas auxiliares'!$C$236,T663&lt;&gt;'Tabelas auxiliares'!$C$237,T663&lt;&gt;'Tabelas auxiliares'!$D$236),"FOLHA DE PESSOAL",IF(X663='Tabelas auxiliares'!$A$237,"CUSTEIO",IF(X663='Tabelas auxiliares'!$A$236,"INVESTIMENTO","ERRO - VERIFICAR"))))</f>
        <v>CUSTEIO</v>
      </c>
      <c r="Z663" s="64">
        <f t="shared" si="21"/>
        <v>37000</v>
      </c>
      <c r="AC663" s="44">
        <v>37000</v>
      </c>
    </row>
    <row r="664" spans="1:29" x14ac:dyDescent="0.25">
      <c r="A664" t="s">
        <v>1111</v>
      </c>
      <c r="B664" t="s">
        <v>488</v>
      </c>
      <c r="C664" t="s">
        <v>1474</v>
      </c>
      <c r="D664" t="s">
        <v>83</v>
      </c>
      <c r="E664" t="s">
        <v>117</v>
      </c>
      <c r="F664" s="51" t="str">
        <f>IFERROR(VLOOKUP(D664,'Tabelas auxiliares'!$A$3:$B$61,2,FALSE),"")</f>
        <v>NETEL - NÚCLEO EDUCACIONAL DE TECNOLOGIAS E LÍNGUAS</v>
      </c>
      <c r="G664" s="51" t="str">
        <f>IFERROR(VLOOKUP($B664,'Tabelas auxiliares'!$A$65:$C$102,2,FALSE),"")</f>
        <v>Internacionalização</v>
      </c>
      <c r="H664" s="51" t="str">
        <f>IFERROR(VLOOKUP($B664,'Tabelas auxiliares'!$A$65:$C$102,3,FALSE),"")</f>
        <v>DIÁRIAS INTERNACIONAIS / PASSAGENS AÉREAS INTERNACIONAIS / AUXÍLIO PARA EVENTOS INTERNACIONAIS / INSCRIÇÃO PARA  EVENTOS INTERNACIONAIS / ANUIDADES ARI / ENCARGO DE CURSOS E CONCURSOS ARI</v>
      </c>
      <c r="I664" t="s">
        <v>1196</v>
      </c>
      <c r="J664" t="s">
        <v>2503</v>
      </c>
      <c r="K664" t="s">
        <v>2504</v>
      </c>
      <c r="L664" t="s">
        <v>2505</v>
      </c>
      <c r="M664" t="s">
        <v>176</v>
      </c>
      <c r="N664" t="s">
        <v>182</v>
      </c>
      <c r="O664" t="s">
        <v>2506</v>
      </c>
      <c r="P664" t="s">
        <v>2507</v>
      </c>
      <c r="Q664" t="s">
        <v>179</v>
      </c>
      <c r="R664" t="s">
        <v>176</v>
      </c>
      <c r="S664" t="s">
        <v>120</v>
      </c>
      <c r="T664" t="s">
        <v>174</v>
      </c>
      <c r="U664" t="s">
        <v>2508</v>
      </c>
      <c r="V664" t="s">
        <v>719</v>
      </c>
      <c r="W664" t="s">
        <v>628</v>
      </c>
      <c r="X664" s="51" t="str">
        <f t="shared" si="20"/>
        <v>3</v>
      </c>
      <c r="Y664" s="51" t="str">
        <f>IF(T664="","",IF(AND(T664&lt;&gt;'Tabelas auxiliares'!$B$236,T664&lt;&gt;'Tabelas auxiliares'!$B$237,T664&lt;&gt;'Tabelas auxiliares'!$C$236,T664&lt;&gt;'Tabelas auxiliares'!$C$237,T664&lt;&gt;'Tabelas auxiliares'!$D$236),"FOLHA DE PESSOAL",IF(X664='Tabelas auxiliares'!$A$237,"CUSTEIO",IF(X664='Tabelas auxiliares'!$A$236,"INVESTIMENTO","ERRO - VERIFICAR"))))</f>
        <v>CUSTEIO</v>
      </c>
      <c r="Z664" s="64">
        <f t="shared" si="21"/>
        <v>25200</v>
      </c>
      <c r="AA664" s="44">
        <v>25200</v>
      </c>
    </row>
    <row r="665" spans="1:29" x14ac:dyDescent="0.25">
      <c r="A665" t="s">
        <v>1111</v>
      </c>
      <c r="B665" t="s">
        <v>490</v>
      </c>
      <c r="C665" t="s">
        <v>1112</v>
      </c>
      <c r="D665" t="s">
        <v>35</v>
      </c>
      <c r="E665" t="s">
        <v>117</v>
      </c>
      <c r="F665" s="51" t="str">
        <f>IFERROR(VLOOKUP(D665,'Tabelas auxiliares'!$A$3:$B$61,2,FALSE),"")</f>
        <v>PU - PREFEITURA UNIVERSITÁRIA</v>
      </c>
      <c r="G665" s="51" t="str">
        <f>IFERROR(VLOOKUP($B665,'Tabelas auxiliares'!$A$65:$C$102,2,FALSE),"")</f>
        <v>Limpeza e copeiragem</v>
      </c>
      <c r="H665" s="51" t="str">
        <f>IFERROR(VLOOKUP($B665,'Tabelas auxiliares'!$A$65:$C$102,3,FALSE),"")</f>
        <v>LIMPEZA / COPEIRAGEM / COLETA DE LIXO INFECTANTE /MATERIAIS DE LIMPEZA E COPA (PAPEL TOALHA, HIGIÊNICO) / BOMBONAS RESÍDUOS QUÍMICOS</v>
      </c>
      <c r="I665" t="s">
        <v>2509</v>
      </c>
      <c r="J665" t="s">
        <v>2510</v>
      </c>
      <c r="K665" t="s">
        <v>2511</v>
      </c>
      <c r="L665" t="s">
        <v>124</v>
      </c>
      <c r="M665" t="s">
        <v>236</v>
      </c>
      <c r="N665" t="s">
        <v>177</v>
      </c>
      <c r="O665" t="s">
        <v>178</v>
      </c>
      <c r="P665" t="s">
        <v>288</v>
      </c>
      <c r="Q665" t="s">
        <v>179</v>
      </c>
      <c r="R665" t="s">
        <v>176</v>
      </c>
      <c r="S665" t="s">
        <v>120</v>
      </c>
      <c r="T665" t="s">
        <v>174</v>
      </c>
      <c r="U665" t="s">
        <v>119</v>
      </c>
      <c r="V665" t="s">
        <v>780</v>
      </c>
      <c r="W665" t="s">
        <v>670</v>
      </c>
      <c r="X665" s="51" t="str">
        <f t="shared" si="20"/>
        <v>3</v>
      </c>
      <c r="Y665" s="51" t="str">
        <f>IF(T665="","",IF(AND(T665&lt;&gt;'Tabelas auxiliares'!$B$236,T665&lt;&gt;'Tabelas auxiliares'!$B$237,T665&lt;&gt;'Tabelas auxiliares'!$C$236,T665&lt;&gt;'Tabelas auxiliares'!$C$237,T665&lt;&gt;'Tabelas auxiliares'!$D$236),"FOLHA DE PESSOAL",IF(X665='Tabelas auxiliares'!$A$237,"CUSTEIO",IF(X665='Tabelas auxiliares'!$A$236,"INVESTIMENTO","ERRO - VERIFICAR"))))</f>
        <v>CUSTEIO</v>
      </c>
      <c r="Z665" s="64">
        <f t="shared" si="21"/>
        <v>3158439.36</v>
      </c>
      <c r="AC665" s="44">
        <v>3158439.36</v>
      </c>
    </row>
    <row r="666" spans="1:29" x14ac:dyDescent="0.25">
      <c r="A666" t="s">
        <v>1111</v>
      </c>
      <c r="B666" t="s">
        <v>490</v>
      </c>
      <c r="C666" t="s">
        <v>1112</v>
      </c>
      <c r="D666" t="s">
        <v>35</v>
      </c>
      <c r="E666" t="s">
        <v>117</v>
      </c>
      <c r="F666" s="51" t="str">
        <f>IFERROR(VLOOKUP(D666,'Tabelas auxiliares'!$A$3:$B$61,2,FALSE),"")</f>
        <v>PU - PREFEITURA UNIVERSITÁRIA</v>
      </c>
      <c r="G666" s="51" t="str">
        <f>IFERROR(VLOOKUP($B666,'Tabelas auxiliares'!$A$65:$C$102,2,FALSE),"")</f>
        <v>Limpeza e copeiragem</v>
      </c>
      <c r="H666" s="51" t="str">
        <f>IFERROR(VLOOKUP($B666,'Tabelas auxiliares'!$A$65:$C$102,3,FALSE),"")</f>
        <v>LIMPEZA / COPEIRAGEM / COLETA DE LIXO INFECTANTE /MATERIAIS DE LIMPEZA E COPA (PAPEL TOALHA, HIGIÊNICO) / BOMBONAS RESÍDUOS QUÍMICOS</v>
      </c>
      <c r="I666" t="s">
        <v>2512</v>
      </c>
      <c r="J666" t="s">
        <v>2513</v>
      </c>
      <c r="K666" t="s">
        <v>2514</v>
      </c>
      <c r="L666" t="s">
        <v>237</v>
      </c>
      <c r="M666" t="s">
        <v>238</v>
      </c>
      <c r="N666" t="s">
        <v>177</v>
      </c>
      <c r="O666" t="s">
        <v>178</v>
      </c>
      <c r="P666" t="s">
        <v>288</v>
      </c>
      <c r="Q666" t="s">
        <v>179</v>
      </c>
      <c r="R666" t="s">
        <v>176</v>
      </c>
      <c r="S666" t="s">
        <v>120</v>
      </c>
      <c r="T666" t="s">
        <v>174</v>
      </c>
      <c r="U666" t="s">
        <v>119</v>
      </c>
      <c r="V666" t="s">
        <v>781</v>
      </c>
      <c r="W666" t="s">
        <v>671</v>
      </c>
      <c r="X666" s="51" t="str">
        <f t="shared" si="20"/>
        <v>3</v>
      </c>
      <c r="Y666" s="51" t="str">
        <f>IF(T666="","",IF(AND(T666&lt;&gt;'Tabelas auxiliares'!$B$236,T666&lt;&gt;'Tabelas auxiliares'!$B$237,T666&lt;&gt;'Tabelas auxiliares'!$C$236,T666&lt;&gt;'Tabelas auxiliares'!$C$237,T666&lt;&gt;'Tabelas auxiliares'!$D$236),"FOLHA DE PESSOAL",IF(X666='Tabelas auxiliares'!$A$237,"CUSTEIO",IF(X666='Tabelas auxiliares'!$A$236,"INVESTIMENTO","ERRO - VERIFICAR"))))</f>
        <v>CUSTEIO</v>
      </c>
      <c r="Z666" s="64">
        <f t="shared" si="21"/>
        <v>59600</v>
      </c>
      <c r="AC666" s="44">
        <v>59600</v>
      </c>
    </row>
    <row r="667" spans="1:29" x14ac:dyDescent="0.25">
      <c r="A667" t="s">
        <v>1111</v>
      </c>
      <c r="B667" t="s">
        <v>490</v>
      </c>
      <c r="C667" t="s">
        <v>1112</v>
      </c>
      <c r="D667" t="s">
        <v>35</v>
      </c>
      <c r="E667" t="s">
        <v>117</v>
      </c>
      <c r="F667" s="51" t="str">
        <f>IFERROR(VLOOKUP(D667,'Tabelas auxiliares'!$A$3:$B$61,2,FALSE),"")</f>
        <v>PU - PREFEITURA UNIVERSITÁRIA</v>
      </c>
      <c r="G667" s="51" t="str">
        <f>IFERROR(VLOOKUP($B667,'Tabelas auxiliares'!$A$65:$C$102,2,FALSE),"")</f>
        <v>Limpeza e copeiragem</v>
      </c>
      <c r="H667" s="51" t="str">
        <f>IFERROR(VLOOKUP($B667,'Tabelas auxiliares'!$A$65:$C$102,3,FALSE),"")</f>
        <v>LIMPEZA / COPEIRAGEM / COLETA DE LIXO INFECTANTE /MATERIAIS DE LIMPEZA E COPA (PAPEL TOALHA, HIGIÊNICO) / BOMBONAS RESÍDUOS QUÍMICOS</v>
      </c>
      <c r="I667" t="s">
        <v>2064</v>
      </c>
      <c r="J667" t="s">
        <v>2515</v>
      </c>
      <c r="K667" t="s">
        <v>2516</v>
      </c>
      <c r="L667" t="s">
        <v>239</v>
      </c>
      <c r="M667" t="s">
        <v>240</v>
      </c>
      <c r="N667" t="s">
        <v>177</v>
      </c>
      <c r="O667" t="s">
        <v>178</v>
      </c>
      <c r="P667" t="s">
        <v>288</v>
      </c>
      <c r="Q667" t="s">
        <v>179</v>
      </c>
      <c r="R667" t="s">
        <v>176</v>
      </c>
      <c r="S667" t="s">
        <v>120</v>
      </c>
      <c r="T667" t="s">
        <v>174</v>
      </c>
      <c r="U667" t="s">
        <v>119</v>
      </c>
      <c r="V667" t="s">
        <v>782</v>
      </c>
      <c r="W667" t="s">
        <v>946</v>
      </c>
      <c r="X667" s="51" t="str">
        <f t="shared" si="20"/>
        <v>3</v>
      </c>
      <c r="Y667" s="51" t="str">
        <f>IF(T667="","",IF(AND(T667&lt;&gt;'Tabelas auxiliares'!$B$236,T667&lt;&gt;'Tabelas auxiliares'!$B$237,T667&lt;&gt;'Tabelas auxiliares'!$C$236,T667&lt;&gt;'Tabelas auxiliares'!$C$237,T667&lt;&gt;'Tabelas auxiliares'!$D$236),"FOLHA DE PESSOAL",IF(X667='Tabelas auxiliares'!$A$237,"CUSTEIO",IF(X667='Tabelas auxiliares'!$A$236,"INVESTIMENTO","ERRO - VERIFICAR"))))</f>
        <v>CUSTEIO</v>
      </c>
      <c r="Z667" s="64">
        <f t="shared" si="21"/>
        <v>1486.4</v>
      </c>
      <c r="AC667" s="44">
        <v>1486.4</v>
      </c>
    </row>
    <row r="668" spans="1:29" x14ac:dyDescent="0.25">
      <c r="A668" t="s">
        <v>1111</v>
      </c>
      <c r="B668" t="s">
        <v>490</v>
      </c>
      <c r="C668" t="s">
        <v>1112</v>
      </c>
      <c r="D668" t="s">
        <v>35</v>
      </c>
      <c r="E668" t="s">
        <v>117</v>
      </c>
      <c r="F668" s="51" t="str">
        <f>IFERROR(VLOOKUP(D668,'Tabelas auxiliares'!$A$3:$B$61,2,FALSE),"")</f>
        <v>PU - PREFEITURA UNIVERSITÁRIA</v>
      </c>
      <c r="G668" s="51" t="str">
        <f>IFERROR(VLOOKUP($B668,'Tabelas auxiliares'!$A$65:$C$102,2,FALSE),"")</f>
        <v>Limpeza e copeiragem</v>
      </c>
      <c r="H668" s="51" t="str">
        <f>IFERROR(VLOOKUP($B668,'Tabelas auxiliares'!$A$65:$C$102,3,FALSE),"")</f>
        <v>LIMPEZA / COPEIRAGEM / COLETA DE LIXO INFECTANTE /MATERIAIS DE LIMPEZA E COPA (PAPEL TOALHA, HIGIÊNICO) / BOMBONAS RESÍDUOS QUÍMICOS</v>
      </c>
      <c r="I668" t="s">
        <v>2064</v>
      </c>
      <c r="J668" t="s">
        <v>2515</v>
      </c>
      <c r="K668" t="s">
        <v>2517</v>
      </c>
      <c r="L668" t="s">
        <v>239</v>
      </c>
      <c r="M668" t="s">
        <v>241</v>
      </c>
      <c r="N668" t="s">
        <v>177</v>
      </c>
      <c r="O668" t="s">
        <v>178</v>
      </c>
      <c r="P668" t="s">
        <v>288</v>
      </c>
      <c r="Q668" t="s">
        <v>179</v>
      </c>
      <c r="R668" t="s">
        <v>176</v>
      </c>
      <c r="S668" t="s">
        <v>120</v>
      </c>
      <c r="T668" t="s">
        <v>174</v>
      </c>
      <c r="U668" t="s">
        <v>119</v>
      </c>
      <c r="V668" t="s">
        <v>783</v>
      </c>
      <c r="W668" t="s">
        <v>672</v>
      </c>
      <c r="X668" s="51" t="str">
        <f t="shared" si="20"/>
        <v>3</v>
      </c>
      <c r="Y668" s="51" t="str">
        <f>IF(T668="","",IF(AND(T668&lt;&gt;'Tabelas auxiliares'!$B$236,T668&lt;&gt;'Tabelas auxiliares'!$B$237,T668&lt;&gt;'Tabelas auxiliares'!$C$236,T668&lt;&gt;'Tabelas auxiliares'!$C$237,T668&lt;&gt;'Tabelas auxiliares'!$D$236),"FOLHA DE PESSOAL",IF(X668='Tabelas auxiliares'!$A$237,"CUSTEIO",IF(X668='Tabelas auxiliares'!$A$236,"INVESTIMENTO","ERRO - VERIFICAR"))))</f>
        <v>CUSTEIO</v>
      </c>
      <c r="Z668" s="64">
        <f t="shared" si="21"/>
        <v>400</v>
      </c>
      <c r="AC668" s="44">
        <v>400</v>
      </c>
    </row>
    <row r="669" spans="1:29" x14ac:dyDescent="0.25">
      <c r="A669" t="s">
        <v>1111</v>
      </c>
      <c r="B669" t="s">
        <v>490</v>
      </c>
      <c r="C669" t="s">
        <v>1112</v>
      </c>
      <c r="D669" t="s">
        <v>35</v>
      </c>
      <c r="E669" t="s">
        <v>117</v>
      </c>
      <c r="F669" s="51" t="str">
        <f>IFERROR(VLOOKUP(D669,'Tabelas auxiliares'!$A$3:$B$61,2,FALSE),"")</f>
        <v>PU - PREFEITURA UNIVERSITÁRIA</v>
      </c>
      <c r="G669" s="51" t="str">
        <f>IFERROR(VLOOKUP($B669,'Tabelas auxiliares'!$A$65:$C$102,2,FALSE),"")</f>
        <v>Limpeza e copeiragem</v>
      </c>
      <c r="H669" s="51" t="str">
        <f>IFERROR(VLOOKUP($B669,'Tabelas auxiliares'!$A$65:$C$102,3,FALSE),"")</f>
        <v>LIMPEZA / COPEIRAGEM / COLETA DE LIXO INFECTANTE /MATERIAIS DE LIMPEZA E COPA (PAPEL TOALHA, HIGIÊNICO) / BOMBONAS RESÍDUOS QUÍMICOS</v>
      </c>
      <c r="I669" t="s">
        <v>2064</v>
      </c>
      <c r="J669" t="s">
        <v>2515</v>
      </c>
      <c r="K669" t="s">
        <v>2517</v>
      </c>
      <c r="L669" t="s">
        <v>239</v>
      </c>
      <c r="M669" t="s">
        <v>241</v>
      </c>
      <c r="N669" t="s">
        <v>177</v>
      </c>
      <c r="O669" t="s">
        <v>178</v>
      </c>
      <c r="P669" t="s">
        <v>288</v>
      </c>
      <c r="Q669" t="s">
        <v>179</v>
      </c>
      <c r="R669" t="s">
        <v>176</v>
      </c>
      <c r="S669" t="s">
        <v>120</v>
      </c>
      <c r="T669" t="s">
        <v>174</v>
      </c>
      <c r="U669" t="s">
        <v>119</v>
      </c>
      <c r="V669" t="s">
        <v>782</v>
      </c>
      <c r="W669" t="s">
        <v>946</v>
      </c>
      <c r="X669" s="51" t="str">
        <f t="shared" si="20"/>
        <v>3</v>
      </c>
      <c r="Y669" s="51" t="str">
        <f>IF(T669="","",IF(AND(T669&lt;&gt;'Tabelas auxiliares'!$B$236,T669&lt;&gt;'Tabelas auxiliares'!$B$237,T669&lt;&gt;'Tabelas auxiliares'!$C$236,T669&lt;&gt;'Tabelas auxiliares'!$C$237,T669&lt;&gt;'Tabelas auxiliares'!$D$236),"FOLHA DE PESSOAL",IF(X669='Tabelas auxiliares'!$A$237,"CUSTEIO",IF(X669='Tabelas auxiliares'!$A$236,"INVESTIMENTO","ERRO - VERIFICAR"))))</f>
        <v>CUSTEIO</v>
      </c>
      <c r="Z669" s="64">
        <f t="shared" si="21"/>
        <v>102</v>
      </c>
      <c r="AC669" s="44">
        <v>102</v>
      </c>
    </row>
    <row r="670" spans="1:29" x14ac:dyDescent="0.25">
      <c r="A670" t="s">
        <v>1111</v>
      </c>
      <c r="B670" t="s">
        <v>490</v>
      </c>
      <c r="C670" t="s">
        <v>1112</v>
      </c>
      <c r="D670" t="s">
        <v>35</v>
      </c>
      <c r="E670" t="s">
        <v>117</v>
      </c>
      <c r="F670" s="51" t="str">
        <f>IFERROR(VLOOKUP(D670,'Tabelas auxiliares'!$A$3:$B$61,2,FALSE),"")</f>
        <v>PU - PREFEITURA UNIVERSITÁRIA</v>
      </c>
      <c r="G670" s="51" t="str">
        <f>IFERROR(VLOOKUP($B670,'Tabelas auxiliares'!$A$65:$C$102,2,FALSE),"")</f>
        <v>Limpeza e copeiragem</v>
      </c>
      <c r="H670" s="51" t="str">
        <f>IFERROR(VLOOKUP($B670,'Tabelas auxiliares'!$A$65:$C$102,3,FALSE),"")</f>
        <v>LIMPEZA / COPEIRAGEM / COLETA DE LIXO INFECTANTE /MATERIAIS DE LIMPEZA E COPA (PAPEL TOALHA, HIGIÊNICO) / BOMBONAS RESÍDUOS QUÍMICOS</v>
      </c>
      <c r="I670" t="s">
        <v>2064</v>
      </c>
      <c r="J670" t="s">
        <v>2515</v>
      </c>
      <c r="K670" t="s">
        <v>2517</v>
      </c>
      <c r="L670" t="s">
        <v>239</v>
      </c>
      <c r="M670" t="s">
        <v>241</v>
      </c>
      <c r="N670" t="s">
        <v>177</v>
      </c>
      <c r="O670" t="s">
        <v>178</v>
      </c>
      <c r="P670" t="s">
        <v>288</v>
      </c>
      <c r="Q670" t="s">
        <v>179</v>
      </c>
      <c r="R670" t="s">
        <v>176</v>
      </c>
      <c r="S670" t="s">
        <v>120</v>
      </c>
      <c r="T670" t="s">
        <v>174</v>
      </c>
      <c r="U670" t="s">
        <v>119</v>
      </c>
      <c r="V670" t="s">
        <v>781</v>
      </c>
      <c r="W670" t="s">
        <v>671</v>
      </c>
      <c r="X670" s="51" t="str">
        <f t="shared" si="20"/>
        <v>3</v>
      </c>
      <c r="Y670" s="51" t="str">
        <f>IF(T670="","",IF(AND(T670&lt;&gt;'Tabelas auxiliares'!$B$236,T670&lt;&gt;'Tabelas auxiliares'!$B$237,T670&lt;&gt;'Tabelas auxiliares'!$C$236,T670&lt;&gt;'Tabelas auxiliares'!$C$237,T670&lt;&gt;'Tabelas auxiliares'!$D$236),"FOLHA DE PESSOAL",IF(X670='Tabelas auxiliares'!$A$237,"CUSTEIO",IF(X670='Tabelas auxiliares'!$A$236,"INVESTIMENTO","ERRO - VERIFICAR"))))</f>
        <v>CUSTEIO</v>
      </c>
      <c r="Z670" s="64">
        <f t="shared" si="21"/>
        <v>302</v>
      </c>
      <c r="AC670" s="44">
        <v>302</v>
      </c>
    </row>
    <row r="671" spans="1:29" x14ac:dyDescent="0.25">
      <c r="A671" t="s">
        <v>1111</v>
      </c>
      <c r="B671" t="s">
        <v>490</v>
      </c>
      <c r="C671" t="s">
        <v>1112</v>
      </c>
      <c r="D671" t="s">
        <v>35</v>
      </c>
      <c r="E671" t="s">
        <v>117</v>
      </c>
      <c r="F671" s="51" t="str">
        <f>IFERROR(VLOOKUP(D671,'Tabelas auxiliares'!$A$3:$B$61,2,FALSE),"")</f>
        <v>PU - PREFEITURA UNIVERSITÁRIA</v>
      </c>
      <c r="G671" s="51" t="str">
        <f>IFERROR(VLOOKUP($B671,'Tabelas auxiliares'!$A$65:$C$102,2,FALSE),"")</f>
        <v>Limpeza e copeiragem</v>
      </c>
      <c r="H671" s="51" t="str">
        <f>IFERROR(VLOOKUP($B671,'Tabelas auxiliares'!$A$65:$C$102,3,FALSE),"")</f>
        <v>LIMPEZA / COPEIRAGEM / COLETA DE LIXO INFECTANTE /MATERIAIS DE LIMPEZA E COPA (PAPEL TOALHA, HIGIÊNICO) / BOMBONAS RESÍDUOS QUÍMICOS</v>
      </c>
      <c r="I671" t="s">
        <v>2064</v>
      </c>
      <c r="J671" t="s">
        <v>2515</v>
      </c>
      <c r="K671" t="s">
        <v>2518</v>
      </c>
      <c r="L671" t="s">
        <v>239</v>
      </c>
      <c r="M671" t="s">
        <v>242</v>
      </c>
      <c r="N671" t="s">
        <v>177</v>
      </c>
      <c r="O671" t="s">
        <v>178</v>
      </c>
      <c r="P671" t="s">
        <v>288</v>
      </c>
      <c r="Q671" t="s">
        <v>179</v>
      </c>
      <c r="R671" t="s">
        <v>176</v>
      </c>
      <c r="S671" t="s">
        <v>120</v>
      </c>
      <c r="T671" t="s">
        <v>174</v>
      </c>
      <c r="U671" t="s">
        <v>119</v>
      </c>
      <c r="V671" t="s">
        <v>781</v>
      </c>
      <c r="W671" t="s">
        <v>671</v>
      </c>
      <c r="X671" s="51" t="str">
        <f t="shared" si="20"/>
        <v>3</v>
      </c>
      <c r="Y671" s="51" t="str">
        <f>IF(T671="","",IF(AND(T671&lt;&gt;'Tabelas auxiliares'!$B$236,T671&lt;&gt;'Tabelas auxiliares'!$B$237,T671&lt;&gt;'Tabelas auxiliares'!$C$236,T671&lt;&gt;'Tabelas auxiliares'!$C$237,T671&lt;&gt;'Tabelas auxiliares'!$D$236),"FOLHA DE PESSOAL",IF(X671='Tabelas auxiliares'!$A$237,"CUSTEIO",IF(X671='Tabelas auxiliares'!$A$236,"INVESTIMENTO","ERRO - VERIFICAR"))))</f>
        <v>CUSTEIO</v>
      </c>
      <c r="Z671" s="64">
        <f t="shared" si="21"/>
        <v>1787.7</v>
      </c>
      <c r="AC671" s="44">
        <v>1787.7</v>
      </c>
    </row>
    <row r="672" spans="1:29" x14ac:dyDescent="0.25">
      <c r="A672" t="s">
        <v>1111</v>
      </c>
      <c r="B672" t="s">
        <v>490</v>
      </c>
      <c r="C672" t="s">
        <v>1112</v>
      </c>
      <c r="D672" t="s">
        <v>35</v>
      </c>
      <c r="E672" t="s">
        <v>117</v>
      </c>
      <c r="F672" s="51" t="str">
        <f>IFERROR(VLOOKUP(D672,'Tabelas auxiliares'!$A$3:$B$61,2,FALSE),"")</f>
        <v>PU - PREFEITURA UNIVERSITÁRIA</v>
      </c>
      <c r="G672" s="51" t="str">
        <f>IFERROR(VLOOKUP($B672,'Tabelas auxiliares'!$A$65:$C$102,2,FALSE),"")</f>
        <v>Limpeza e copeiragem</v>
      </c>
      <c r="H672" s="51" t="str">
        <f>IFERROR(VLOOKUP($B672,'Tabelas auxiliares'!$A$65:$C$102,3,FALSE),"")</f>
        <v>LIMPEZA / COPEIRAGEM / COLETA DE LIXO INFECTANTE /MATERIAIS DE LIMPEZA E COPA (PAPEL TOALHA, HIGIÊNICO) / BOMBONAS RESÍDUOS QUÍMICOS</v>
      </c>
      <c r="I672" t="s">
        <v>1825</v>
      </c>
      <c r="J672" t="s">
        <v>2062</v>
      </c>
      <c r="K672" t="s">
        <v>2519</v>
      </c>
      <c r="L672" t="s">
        <v>201</v>
      </c>
      <c r="M672" t="s">
        <v>243</v>
      </c>
      <c r="N672" t="s">
        <v>177</v>
      </c>
      <c r="O672" t="s">
        <v>178</v>
      </c>
      <c r="P672" t="s">
        <v>288</v>
      </c>
      <c r="Q672" t="s">
        <v>179</v>
      </c>
      <c r="R672" t="s">
        <v>176</v>
      </c>
      <c r="S672" t="s">
        <v>120</v>
      </c>
      <c r="T672" t="s">
        <v>174</v>
      </c>
      <c r="U672" t="s">
        <v>119</v>
      </c>
      <c r="V672" t="s">
        <v>784</v>
      </c>
      <c r="W672" t="s">
        <v>947</v>
      </c>
      <c r="X672" s="51" t="str">
        <f t="shared" si="20"/>
        <v>3</v>
      </c>
      <c r="Y672" s="51" t="str">
        <f>IF(T672="","",IF(AND(T672&lt;&gt;'Tabelas auxiliares'!$B$236,T672&lt;&gt;'Tabelas auxiliares'!$B$237,T672&lt;&gt;'Tabelas auxiliares'!$C$236,T672&lt;&gt;'Tabelas auxiliares'!$C$237,T672&lt;&gt;'Tabelas auxiliares'!$D$236),"FOLHA DE PESSOAL",IF(X672='Tabelas auxiliares'!$A$237,"CUSTEIO",IF(X672='Tabelas auxiliares'!$A$236,"INVESTIMENTO","ERRO - VERIFICAR"))))</f>
        <v>CUSTEIO</v>
      </c>
      <c r="Z672" s="64">
        <f t="shared" si="21"/>
        <v>1139.5999999999999</v>
      </c>
      <c r="AC672" s="44">
        <v>1139.5999999999999</v>
      </c>
    </row>
    <row r="673" spans="1:29" x14ac:dyDescent="0.25">
      <c r="A673" t="s">
        <v>1111</v>
      </c>
      <c r="B673" t="s">
        <v>490</v>
      </c>
      <c r="C673" t="s">
        <v>1112</v>
      </c>
      <c r="D673" t="s">
        <v>35</v>
      </c>
      <c r="E673" t="s">
        <v>117</v>
      </c>
      <c r="F673" s="51" t="str">
        <f>IFERROR(VLOOKUP(D673,'Tabelas auxiliares'!$A$3:$B$61,2,FALSE),"")</f>
        <v>PU - PREFEITURA UNIVERSITÁRIA</v>
      </c>
      <c r="G673" s="51" t="str">
        <f>IFERROR(VLOOKUP($B673,'Tabelas auxiliares'!$A$65:$C$102,2,FALSE),"")</f>
        <v>Limpeza e copeiragem</v>
      </c>
      <c r="H673" s="51" t="str">
        <f>IFERROR(VLOOKUP($B673,'Tabelas auxiliares'!$A$65:$C$102,3,FALSE),"")</f>
        <v>LIMPEZA / COPEIRAGEM / COLETA DE LIXO INFECTANTE /MATERIAIS DE LIMPEZA E COPA (PAPEL TOALHA, HIGIÊNICO) / BOMBONAS RESÍDUOS QUÍMICOS</v>
      </c>
      <c r="I673" t="s">
        <v>1825</v>
      </c>
      <c r="J673" t="s">
        <v>2062</v>
      </c>
      <c r="K673" t="s">
        <v>2520</v>
      </c>
      <c r="L673" t="s">
        <v>201</v>
      </c>
      <c r="M673" t="s">
        <v>242</v>
      </c>
      <c r="N673" t="s">
        <v>177</v>
      </c>
      <c r="O673" t="s">
        <v>178</v>
      </c>
      <c r="P673" t="s">
        <v>288</v>
      </c>
      <c r="Q673" t="s">
        <v>179</v>
      </c>
      <c r="R673" t="s">
        <v>176</v>
      </c>
      <c r="S673" t="s">
        <v>120</v>
      </c>
      <c r="T673" t="s">
        <v>174</v>
      </c>
      <c r="U673" t="s">
        <v>119</v>
      </c>
      <c r="V673" t="s">
        <v>781</v>
      </c>
      <c r="W673" t="s">
        <v>671</v>
      </c>
      <c r="X673" s="51" t="str">
        <f t="shared" si="20"/>
        <v>3</v>
      </c>
      <c r="Y673" s="51" t="str">
        <f>IF(T673="","",IF(AND(T673&lt;&gt;'Tabelas auxiliares'!$B$236,T673&lt;&gt;'Tabelas auxiliares'!$B$237,T673&lt;&gt;'Tabelas auxiliares'!$C$236,T673&lt;&gt;'Tabelas auxiliares'!$C$237,T673&lt;&gt;'Tabelas auxiliares'!$D$236),"FOLHA DE PESSOAL",IF(X673='Tabelas auxiliares'!$A$237,"CUSTEIO",IF(X673='Tabelas auxiliares'!$A$236,"INVESTIMENTO","ERRO - VERIFICAR"))))</f>
        <v>CUSTEIO</v>
      </c>
      <c r="Z673" s="64">
        <f t="shared" si="21"/>
        <v>1940.4</v>
      </c>
      <c r="AC673" s="44">
        <v>1940.4</v>
      </c>
    </row>
    <row r="674" spans="1:29" x14ac:dyDescent="0.25">
      <c r="A674" t="s">
        <v>1111</v>
      </c>
      <c r="B674" t="s">
        <v>490</v>
      </c>
      <c r="C674" t="s">
        <v>1112</v>
      </c>
      <c r="D674" t="s">
        <v>35</v>
      </c>
      <c r="E674" t="s">
        <v>117</v>
      </c>
      <c r="F674" s="51" t="str">
        <f>IFERROR(VLOOKUP(D674,'Tabelas auxiliares'!$A$3:$B$61,2,FALSE),"")</f>
        <v>PU - PREFEITURA UNIVERSITÁRIA</v>
      </c>
      <c r="G674" s="51" t="str">
        <f>IFERROR(VLOOKUP($B674,'Tabelas auxiliares'!$A$65:$C$102,2,FALSE),"")</f>
        <v>Limpeza e copeiragem</v>
      </c>
      <c r="H674" s="51" t="str">
        <f>IFERROR(VLOOKUP($B674,'Tabelas auxiliares'!$A$65:$C$102,3,FALSE),"")</f>
        <v>LIMPEZA / COPEIRAGEM / COLETA DE LIXO INFECTANTE /MATERIAIS DE LIMPEZA E COPA (PAPEL TOALHA, HIGIÊNICO) / BOMBONAS RESÍDUOS QUÍMICOS</v>
      </c>
      <c r="I674" t="s">
        <v>1825</v>
      </c>
      <c r="J674" t="s">
        <v>2062</v>
      </c>
      <c r="K674" t="s">
        <v>2521</v>
      </c>
      <c r="L674" t="s">
        <v>201</v>
      </c>
      <c r="M674" t="s">
        <v>244</v>
      </c>
      <c r="N674" t="s">
        <v>177</v>
      </c>
      <c r="O674" t="s">
        <v>178</v>
      </c>
      <c r="P674" t="s">
        <v>288</v>
      </c>
      <c r="Q674" t="s">
        <v>179</v>
      </c>
      <c r="R674" t="s">
        <v>176</v>
      </c>
      <c r="S674" t="s">
        <v>120</v>
      </c>
      <c r="T674" t="s">
        <v>174</v>
      </c>
      <c r="U674" t="s">
        <v>119</v>
      </c>
      <c r="V674" t="s">
        <v>781</v>
      </c>
      <c r="W674" t="s">
        <v>671</v>
      </c>
      <c r="X674" s="51" t="str">
        <f t="shared" si="20"/>
        <v>3</v>
      </c>
      <c r="Y674" s="51" t="str">
        <f>IF(T674="","",IF(AND(T674&lt;&gt;'Tabelas auxiliares'!$B$236,T674&lt;&gt;'Tabelas auxiliares'!$B$237,T674&lt;&gt;'Tabelas auxiliares'!$C$236,T674&lt;&gt;'Tabelas auxiliares'!$C$237,T674&lt;&gt;'Tabelas auxiliares'!$D$236),"FOLHA DE PESSOAL",IF(X674='Tabelas auxiliares'!$A$237,"CUSTEIO",IF(X674='Tabelas auxiliares'!$A$236,"INVESTIMENTO","ERRO - VERIFICAR"))))</f>
        <v>CUSTEIO</v>
      </c>
      <c r="Z674" s="64">
        <f t="shared" si="21"/>
        <v>315</v>
      </c>
      <c r="AC674" s="44">
        <v>315</v>
      </c>
    </row>
    <row r="675" spans="1:29" x14ac:dyDescent="0.25">
      <c r="A675" t="s">
        <v>1111</v>
      </c>
      <c r="B675" t="s">
        <v>490</v>
      </c>
      <c r="C675" t="s">
        <v>1112</v>
      </c>
      <c r="D675" t="s">
        <v>35</v>
      </c>
      <c r="E675" t="s">
        <v>117</v>
      </c>
      <c r="F675" s="51" t="str">
        <f>IFERROR(VLOOKUP(D675,'Tabelas auxiliares'!$A$3:$B$61,2,FALSE),"")</f>
        <v>PU - PREFEITURA UNIVERSITÁRIA</v>
      </c>
      <c r="G675" s="51" t="str">
        <f>IFERROR(VLOOKUP($B675,'Tabelas auxiliares'!$A$65:$C$102,2,FALSE),"")</f>
        <v>Limpeza e copeiragem</v>
      </c>
      <c r="H675" s="51" t="str">
        <f>IFERROR(VLOOKUP($B675,'Tabelas auxiliares'!$A$65:$C$102,3,FALSE),"")</f>
        <v>LIMPEZA / COPEIRAGEM / COLETA DE LIXO INFECTANTE /MATERIAIS DE LIMPEZA E COPA (PAPEL TOALHA, HIGIÊNICO) / BOMBONAS RESÍDUOS QUÍMICOS</v>
      </c>
      <c r="I675" t="s">
        <v>1971</v>
      </c>
      <c r="J675" t="s">
        <v>2513</v>
      </c>
      <c r="K675" t="s">
        <v>2522</v>
      </c>
      <c r="L675" t="s">
        <v>245</v>
      </c>
      <c r="M675" t="s">
        <v>238</v>
      </c>
      <c r="N675" t="s">
        <v>177</v>
      </c>
      <c r="O675" t="s">
        <v>178</v>
      </c>
      <c r="P675" t="s">
        <v>288</v>
      </c>
      <c r="Q675" t="s">
        <v>179</v>
      </c>
      <c r="R675" t="s">
        <v>176</v>
      </c>
      <c r="S675" t="s">
        <v>120</v>
      </c>
      <c r="T675" t="s">
        <v>174</v>
      </c>
      <c r="U675" t="s">
        <v>119</v>
      </c>
      <c r="V675" t="s">
        <v>781</v>
      </c>
      <c r="W675" t="s">
        <v>671</v>
      </c>
      <c r="X675" s="51" t="str">
        <f t="shared" si="20"/>
        <v>3</v>
      </c>
      <c r="Y675" s="51" t="str">
        <f>IF(T675="","",IF(AND(T675&lt;&gt;'Tabelas auxiliares'!$B$236,T675&lt;&gt;'Tabelas auxiliares'!$B$237,T675&lt;&gt;'Tabelas auxiliares'!$C$236,T675&lt;&gt;'Tabelas auxiliares'!$C$237,T675&lt;&gt;'Tabelas auxiliares'!$D$236),"FOLHA DE PESSOAL",IF(X675='Tabelas auxiliares'!$A$237,"CUSTEIO",IF(X675='Tabelas auxiliares'!$A$236,"INVESTIMENTO","ERRO - VERIFICAR"))))</f>
        <v>CUSTEIO</v>
      </c>
      <c r="Z675" s="64">
        <f t="shared" si="21"/>
        <v>238400</v>
      </c>
      <c r="AC675" s="44">
        <v>238400</v>
      </c>
    </row>
    <row r="676" spans="1:29" x14ac:dyDescent="0.25">
      <c r="A676" t="s">
        <v>1111</v>
      </c>
      <c r="B676" t="s">
        <v>490</v>
      </c>
      <c r="C676" t="s">
        <v>1112</v>
      </c>
      <c r="D676" t="s">
        <v>35</v>
      </c>
      <c r="E676" t="s">
        <v>117</v>
      </c>
      <c r="F676" s="51" t="str">
        <f>IFERROR(VLOOKUP(D676,'Tabelas auxiliares'!$A$3:$B$61,2,FALSE),"")</f>
        <v>PU - PREFEITURA UNIVERSITÁRIA</v>
      </c>
      <c r="G676" s="51" t="str">
        <f>IFERROR(VLOOKUP($B676,'Tabelas auxiliares'!$A$65:$C$102,2,FALSE),"")</f>
        <v>Limpeza e copeiragem</v>
      </c>
      <c r="H676" s="51" t="str">
        <f>IFERROR(VLOOKUP($B676,'Tabelas auxiliares'!$A$65:$C$102,3,FALSE),"")</f>
        <v>LIMPEZA / COPEIRAGEM / COLETA DE LIXO INFECTANTE /MATERIAIS DE LIMPEZA E COPA (PAPEL TOALHA, HIGIÊNICO) / BOMBONAS RESÍDUOS QUÍMICOS</v>
      </c>
      <c r="I676" t="s">
        <v>1525</v>
      </c>
      <c r="J676" t="s">
        <v>2523</v>
      </c>
      <c r="K676" t="s">
        <v>2524</v>
      </c>
      <c r="L676" t="s">
        <v>346</v>
      </c>
      <c r="M676" t="s">
        <v>347</v>
      </c>
      <c r="N676" t="s">
        <v>177</v>
      </c>
      <c r="O676" t="s">
        <v>178</v>
      </c>
      <c r="P676" t="s">
        <v>288</v>
      </c>
      <c r="Q676" t="s">
        <v>179</v>
      </c>
      <c r="R676" t="s">
        <v>176</v>
      </c>
      <c r="S676" t="s">
        <v>120</v>
      </c>
      <c r="T676" t="s">
        <v>174</v>
      </c>
      <c r="U676" t="s">
        <v>119</v>
      </c>
      <c r="V676" t="s">
        <v>785</v>
      </c>
      <c r="W676" t="s">
        <v>673</v>
      </c>
      <c r="X676" s="51" t="str">
        <f t="shared" si="20"/>
        <v>3</v>
      </c>
      <c r="Y676" s="51" t="str">
        <f>IF(T676="","",IF(AND(T676&lt;&gt;'Tabelas auxiliares'!$B$236,T676&lt;&gt;'Tabelas auxiliares'!$B$237,T676&lt;&gt;'Tabelas auxiliares'!$C$236,T676&lt;&gt;'Tabelas auxiliares'!$C$237,T676&lt;&gt;'Tabelas auxiliares'!$D$236),"FOLHA DE PESSOAL",IF(X676='Tabelas auxiliares'!$A$237,"CUSTEIO",IF(X676='Tabelas auxiliares'!$A$236,"INVESTIMENTO","ERRO - VERIFICAR"))))</f>
        <v>CUSTEIO</v>
      </c>
      <c r="Z676" s="64">
        <f t="shared" si="21"/>
        <v>64047.42</v>
      </c>
      <c r="AA676" s="44">
        <v>48202.080000000002</v>
      </c>
      <c r="AC676" s="44">
        <v>15845.34</v>
      </c>
    </row>
    <row r="677" spans="1:29" x14ac:dyDescent="0.25">
      <c r="A677" t="s">
        <v>1111</v>
      </c>
      <c r="B677" t="s">
        <v>490</v>
      </c>
      <c r="C677" t="s">
        <v>1112</v>
      </c>
      <c r="D677" t="s">
        <v>35</v>
      </c>
      <c r="E677" t="s">
        <v>117</v>
      </c>
      <c r="F677" s="51" t="str">
        <f>IFERROR(VLOOKUP(D677,'Tabelas auxiliares'!$A$3:$B$61,2,FALSE),"")</f>
        <v>PU - PREFEITURA UNIVERSITÁRIA</v>
      </c>
      <c r="G677" s="51" t="str">
        <f>IFERROR(VLOOKUP($B677,'Tabelas auxiliares'!$A$65:$C$102,2,FALSE),"")</f>
        <v>Limpeza e copeiragem</v>
      </c>
      <c r="H677" s="51" t="str">
        <f>IFERROR(VLOOKUP($B677,'Tabelas auxiliares'!$A$65:$C$102,3,FALSE),"")</f>
        <v>LIMPEZA / COPEIRAGEM / COLETA DE LIXO INFECTANTE /MATERIAIS DE LIMPEZA E COPA (PAPEL TOALHA, HIGIÊNICO) / BOMBONAS RESÍDUOS QUÍMICOS</v>
      </c>
      <c r="I677" t="s">
        <v>2525</v>
      </c>
      <c r="J677" t="s">
        <v>2526</v>
      </c>
      <c r="K677" t="s">
        <v>2527</v>
      </c>
      <c r="L677" t="s">
        <v>125</v>
      </c>
      <c r="M677" t="s">
        <v>343</v>
      </c>
      <c r="N677" t="s">
        <v>177</v>
      </c>
      <c r="O677" t="s">
        <v>178</v>
      </c>
      <c r="P677" t="s">
        <v>288</v>
      </c>
      <c r="Q677" t="s">
        <v>179</v>
      </c>
      <c r="R677" t="s">
        <v>176</v>
      </c>
      <c r="S677" t="s">
        <v>120</v>
      </c>
      <c r="T677" t="s">
        <v>174</v>
      </c>
      <c r="U677" t="s">
        <v>119</v>
      </c>
      <c r="V677" t="s">
        <v>794</v>
      </c>
      <c r="W677" t="s">
        <v>670</v>
      </c>
      <c r="X677" s="51" t="str">
        <f t="shared" si="20"/>
        <v>3</v>
      </c>
      <c r="Y677" s="51" t="str">
        <f>IF(T677="","",IF(AND(T677&lt;&gt;'Tabelas auxiliares'!$B$236,T677&lt;&gt;'Tabelas auxiliares'!$B$237,T677&lt;&gt;'Tabelas auxiliares'!$C$236,T677&lt;&gt;'Tabelas auxiliares'!$C$237,T677&lt;&gt;'Tabelas auxiliares'!$D$236),"FOLHA DE PESSOAL",IF(X677='Tabelas auxiliares'!$A$237,"CUSTEIO",IF(X677='Tabelas auxiliares'!$A$236,"INVESTIMENTO","ERRO - VERIFICAR"))))</f>
        <v>CUSTEIO</v>
      </c>
      <c r="Z677" s="64">
        <f t="shared" si="21"/>
        <v>1138.08</v>
      </c>
      <c r="AA677" s="44">
        <v>592.9</v>
      </c>
      <c r="AC677" s="44">
        <v>545.17999999999995</v>
      </c>
    </row>
    <row r="678" spans="1:29" x14ac:dyDescent="0.25">
      <c r="A678" t="s">
        <v>1111</v>
      </c>
      <c r="B678" t="s">
        <v>490</v>
      </c>
      <c r="C678" t="s">
        <v>1112</v>
      </c>
      <c r="D678" t="s">
        <v>35</v>
      </c>
      <c r="E678" t="s">
        <v>117</v>
      </c>
      <c r="F678" s="51" t="str">
        <f>IFERROR(VLOOKUP(D678,'Tabelas auxiliares'!$A$3:$B$61,2,FALSE),"")</f>
        <v>PU - PREFEITURA UNIVERSITÁRIA</v>
      </c>
      <c r="G678" s="51" t="str">
        <f>IFERROR(VLOOKUP($B678,'Tabelas auxiliares'!$A$65:$C$102,2,FALSE),"")</f>
        <v>Limpeza e copeiragem</v>
      </c>
      <c r="H678" s="51" t="str">
        <f>IFERROR(VLOOKUP($B678,'Tabelas auxiliares'!$A$65:$C$102,3,FALSE),"")</f>
        <v>LIMPEZA / COPEIRAGEM / COLETA DE LIXO INFECTANTE /MATERIAIS DE LIMPEZA E COPA (PAPEL TOALHA, HIGIÊNICO) / BOMBONAS RESÍDUOS QUÍMICOS</v>
      </c>
      <c r="I678" t="s">
        <v>2468</v>
      </c>
      <c r="J678" t="s">
        <v>2528</v>
      </c>
      <c r="K678" t="s">
        <v>2529</v>
      </c>
      <c r="L678" t="s">
        <v>349</v>
      </c>
      <c r="M678" t="s">
        <v>351</v>
      </c>
      <c r="N678" t="s">
        <v>177</v>
      </c>
      <c r="O678" t="s">
        <v>178</v>
      </c>
      <c r="P678" t="s">
        <v>288</v>
      </c>
      <c r="Q678" t="s">
        <v>179</v>
      </c>
      <c r="R678" t="s">
        <v>176</v>
      </c>
      <c r="S678" t="s">
        <v>120</v>
      </c>
      <c r="T678" t="s">
        <v>174</v>
      </c>
      <c r="U678" t="s">
        <v>119</v>
      </c>
      <c r="V678" t="s">
        <v>783</v>
      </c>
      <c r="W678" t="s">
        <v>672</v>
      </c>
      <c r="X678" s="51" t="str">
        <f t="shared" si="20"/>
        <v>3</v>
      </c>
      <c r="Y678" s="51" t="str">
        <f>IF(T678="","",IF(AND(T678&lt;&gt;'Tabelas auxiliares'!$B$236,T678&lt;&gt;'Tabelas auxiliares'!$B$237,T678&lt;&gt;'Tabelas auxiliares'!$C$236,T678&lt;&gt;'Tabelas auxiliares'!$C$237,T678&lt;&gt;'Tabelas auxiliares'!$D$236),"FOLHA DE PESSOAL",IF(X678='Tabelas auxiliares'!$A$237,"CUSTEIO",IF(X678='Tabelas auxiliares'!$A$236,"INVESTIMENTO","ERRO - VERIFICAR"))))</f>
        <v>CUSTEIO</v>
      </c>
      <c r="Z678" s="64">
        <f t="shared" si="21"/>
        <v>1260</v>
      </c>
      <c r="AC678" s="44">
        <v>1260</v>
      </c>
    </row>
    <row r="679" spans="1:29" x14ac:dyDescent="0.25">
      <c r="A679" t="s">
        <v>1111</v>
      </c>
      <c r="B679" t="s">
        <v>490</v>
      </c>
      <c r="C679" t="s">
        <v>1112</v>
      </c>
      <c r="D679" t="s">
        <v>35</v>
      </c>
      <c r="E679" t="s">
        <v>117</v>
      </c>
      <c r="F679" s="51" t="str">
        <f>IFERROR(VLOOKUP(D679,'Tabelas auxiliares'!$A$3:$B$61,2,FALSE),"")</f>
        <v>PU - PREFEITURA UNIVERSITÁRIA</v>
      </c>
      <c r="G679" s="51" t="str">
        <f>IFERROR(VLOOKUP($B679,'Tabelas auxiliares'!$A$65:$C$102,2,FALSE),"")</f>
        <v>Limpeza e copeiragem</v>
      </c>
      <c r="H679" s="51" t="str">
        <f>IFERROR(VLOOKUP($B679,'Tabelas auxiliares'!$A$65:$C$102,3,FALSE),"")</f>
        <v>LIMPEZA / COPEIRAGEM / COLETA DE LIXO INFECTANTE /MATERIAIS DE LIMPEZA E COPA (PAPEL TOALHA, HIGIÊNICO) / BOMBONAS RESÍDUOS QUÍMICOS</v>
      </c>
      <c r="I679" t="s">
        <v>2468</v>
      </c>
      <c r="J679" t="s">
        <v>2528</v>
      </c>
      <c r="K679" t="s">
        <v>2530</v>
      </c>
      <c r="L679" t="s">
        <v>349</v>
      </c>
      <c r="M679" t="s">
        <v>350</v>
      </c>
      <c r="N679" t="s">
        <v>177</v>
      </c>
      <c r="O679" t="s">
        <v>178</v>
      </c>
      <c r="P679" t="s">
        <v>288</v>
      </c>
      <c r="Q679" t="s">
        <v>179</v>
      </c>
      <c r="R679" t="s">
        <v>176</v>
      </c>
      <c r="S679" t="s">
        <v>120</v>
      </c>
      <c r="T679" t="s">
        <v>174</v>
      </c>
      <c r="U679" t="s">
        <v>119</v>
      </c>
      <c r="V679" t="s">
        <v>783</v>
      </c>
      <c r="W679" t="s">
        <v>672</v>
      </c>
      <c r="X679" s="51" t="str">
        <f t="shared" si="20"/>
        <v>3</v>
      </c>
      <c r="Y679" s="51" t="str">
        <f>IF(T679="","",IF(AND(T679&lt;&gt;'Tabelas auxiliares'!$B$236,T679&lt;&gt;'Tabelas auxiliares'!$B$237,T679&lt;&gt;'Tabelas auxiliares'!$C$236,T679&lt;&gt;'Tabelas auxiliares'!$C$237,T679&lt;&gt;'Tabelas auxiliares'!$D$236),"FOLHA DE PESSOAL",IF(X679='Tabelas auxiliares'!$A$237,"CUSTEIO",IF(X679='Tabelas auxiliares'!$A$236,"INVESTIMENTO","ERRO - VERIFICAR"))))</f>
        <v>CUSTEIO</v>
      </c>
      <c r="Z679" s="64">
        <f t="shared" si="21"/>
        <v>11992</v>
      </c>
      <c r="AC679" s="44">
        <v>11992</v>
      </c>
    </row>
    <row r="680" spans="1:29" x14ac:dyDescent="0.25">
      <c r="A680" t="s">
        <v>1111</v>
      </c>
      <c r="B680" t="s">
        <v>490</v>
      </c>
      <c r="C680" t="s">
        <v>1112</v>
      </c>
      <c r="D680" t="s">
        <v>35</v>
      </c>
      <c r="E680" t="s">
        <v>117</v>
      </c>
      <c r="F680" s="51" t="str">
        <f>IFERROR(VLOOKUP(D680,'Tabelas auxiliares'!$A$3:$B$61,2,FALSE),"")</f>
        <v>PU - PREFEITURA UNIVERSITÁRIA</v>
      </c>
      <c r="G680" s="51" t="str">
        <f>IFERROR(VLOOKUP($B680,'Tabelas auxiliares'!$A$65:$C$102,2,FALSE),"")</f>
        <v>Limpeza e copeiragem</v>
      </c>
      <c r="H680" s="51" t="str">
        <f>IFERROR(VLOOKUP($B680,'Tabelas auxiliares'!$A$65:$C$102,3,FALSE),"")</f>
        <v>LIMPEZA / COPEIRAGEM / COLETA DE LIXO INFECTANTE /MATERIAIS DE LIMPEZA E COPA (PAPEL TOALHA, HIGIÊNICO) / BOMBONAS RESÍDUOS QUÍMICOS</v>
      </c>
      <c r="I680" t="s">
        <v>2531</v>
      </c>
      <c r="J680" t="s">
        <v>2532</v>
      </c>
      <c r="K680" t="s">
        <v>2533</v>
      </c>
      <c r="L680" t="s">
        <v>348</v>
      </c>
      <c r="M680" t="s">
        <v>1048</v>
      </c>
      <c r="N680" t="s">
        <v>177</v>
      </c>
      <c r="O680" t="s">
        <v>178</v>
      </c>
      <c r="P680" t="s">
        <v>288</v>
      </c>
      <c r="Q680" t="s">
        <v>179</v>
      </c>
      <c r="R680" t="s">
        <v>176</v>
      </c>
      <c r="S680" t="s">
        <v>120</v>
      </c>
      <c r="T680" t="s">
        <v>174</v>
      </c>
      <c r="U680" t="s">
        <v>119</v>
      </c>
      <c r="V680" t="s">
        <v>781</v>
      </c>
      <c r="W680" t="s">
        <v>671</v>
      </c>
      <c r="X680" s="51" t="str">
        <f t="shared" si="20"/>
        <v>3</v>
      </c>
      <c r="Y680" s="51" t="str">
        <f>IF(T680="","",IF(AND(T680&lt;&gt;'Tabelas auxiliares'!$B$236,T680&lt;&gt;'Tabelas auxiliares'!$B$237,T680&lt;&gt;'Tabelas auxiliares'!$C$236,T680&lt;&gt;'Tabelas auxiliares'!$C$237,T680&lt;&gt;'Tabelas auxiliares'!$D$236),"FOLHA DE PESSOAL",IF(X680='Tabelas auxiliares'!$A$237,"CUSTEIO",IF(X680='Tabelas auxiliares'!$A$236,"INVESTIMENTO","ERRO - VERIFICAR"))))</f>
        <v>CUSTEIO</v>
      </c>
      <c r="Z680" s="64">
        <f t="shared" si="21"/>
        <v>416.3</v>
      </c>
      <c r="AC680" s="44">
        <v>416.3</v>
      </c>
    </row>
    <row r="681" spans="1:29" x14ac:dyDescent="0.25">
      <c r="A681" t="s">
        <v>1111</v>
      </c>
      <c r="B681" t="s">
        <v>490</v>
      </c>
      <c r="C681" t="s">
        <v>1112</v>
      </c>
      <c r="D681" t="s">
        <v>35</v>
      </c>
      <c r="E681" t="s">
        <v>117</v>
      </c>
      <c r="F681" s="51" t="str">
        <f>IFERROR(VLOOKUP(D681,'Tabelas auxiliares'!$A$3:$B$61,2,FALSE),"")</f>
        <v>PU - PREFEITURA UNIVERSITÁRIA</v>
      </c>
      <c r="G681" s="51" t="str">
        <f>IFERROR(VLOOKUP($B681,'Tabelas auxiliares'!$A$65:$C$102,2,FALSE),"")</f>
        <v>Limpeza e copeiragem</v>
      </c>
      <c r="H681" s="51" t="str">
        <f>IFERROR(VLOOKUP($B681,'Tabelas auxiliares'!$A$65:$C$102,3,FALSE),"")</f>
        <v>LIMPEZA / COPEIRAGEM / COLETA DE LIXO INFECTANTE /MATERIAIS DE LIMPEZA E COPA (PAPEL TOALHA, HIGIÊNICO) / BOMBONAS RESÍDUOS QUÍMICOS</v>
      </c>
      <c r="I681" t="s">
        <v>1399</v>
      </c>
      <c r="J681" t="s">
        <v>2534</v>
      </c>
      <c r="K681" t="s">
        <v>2535</v>
      </c>
      <c r="L681" t="s">
        <v>948</v>
      </c>
      <c r="M681" t="s">
        <v>949</v>
      </c>
      <c r="N681" t="s">
        <v>177</v>
      </c>
      <c r="O681" t="s">
        <v>178</v>
      </c>
      <c r="P681" t="s">
        <v>288</v>
      </c>
      <c r="Q681" t="s">
        <v>179</v>
      </c>
      <c r="R681" t="s">
        <v>176</v>
      </c>
      <c r="S681" t="s">
        <v>120</v>
      </c>
      <c r="T681" t="s">
        <v>174</v>
      </c>
      <c r="U681" t="s">
        <v>119</v>
      </c>
      <c r="V681" t="s">
        <v>820</v>
      </c>
      <c r="W681" t="s">
        <v>705</v>
      </c>
      <c r="X681" s="51" t="str">
        <f t="shared" si="20"/>
        <v>3</v>
      </c>
      <c r="Y681" s="51" t="str">
        <f>IF(T681="","",IF(AND(T681&lt;&gt;'Tabelas auxiliares'!$B$236,T681&lt;&gt;'Tabelas auxiliares'!$B$237,T681&lt;&gt;'Tabelas auxiliares'!$C$236,T681&lt;&gt;'Tabelas auxiliares'!$C$237,T681&lt;&gt;'Tabelas auxiliares'!$D$236),"FOLHA DE PESSOAL",IF(X681='Tabelas auxiliares'!$A$237,"CUSTEIO",IF(X681='Tabelas auxiliares'!$A$236,"INVESTIMENTO","ERRO - VERIFICAR"))))</f>
        <v>CUSTEIO</v>
      </c>
      <c r="Z681" s="64">
        <f t="shared" si="21"/>
        <v>155884.77000000002</v>
      </c>
      <c r="AA681" s="44">
        <v>129998.6</v>
      </c>
      <c r="AC681" s="44">
        <v>25886.17</v>
      </c>
    </row>
    <row r="682" spans="1:29" x14ac:dyDescent="0.25">
      <c r="A682" t="s">
        <v>1111</v>
      </c>
      <c r="B682" t="s">
        <v>490</v>
      </c>
      <c r="C682" t="s">
        <v>1112</v>
      </c>
      <c r="D682" t="s">
        <v>35</v>
      </c>
      <c r="E682" t="s">
        <v>117</v>
      </c>
      <c r="F682" s="51" t="str">
        <f>IFERROR(VLOOKUP(D682,'Tabelas auxiliares'!$A$3:$B$61,2,FALSE),"")</f>
        <v>PU - PREFEITURA UNIVERSITÁRIA</v>
      </c>
      <c r="G682" s="51" t="str">
        <f>IFERROR(VLOOKUP($B682,'Tabelas auxiliares'!$A$65:$C$102,2,FALSE),"")</f>
        <v>Limpeza e copeiragem</v>
      </c>
      <c r="H682" s="51" t="str">
        <f>IFERROR(VLOOKUP($B682,'Tabelas auxiliares'!$A$65:$C$102,3,FALSE),"")</f>
        <v>LIMPEZA / COPEIRAGEM / COLETA DE LIXO INFECTANTE /MATERIAIS DE LIMPEZA E COPA (PAPEL TOALHA, HIGIÊNICO) / BOMBONAS RESÍDUOS QUÍMICOS</v>
      </c>
      <c r="I682" t="s">
        <v>2536</v>
      </c>
      <c r="J682" t="s">
        <v>2537</v>
      </c>
      <c r="K682" t="s">
        <v>2538</v>
      </c>
      <c r="L682" t="s">
        <v>1015</v>
      </c>
      <c r="M682" t="s">
        <v>1016</v>
      </c>
      <c r="N682" t="s">
        <v>177</v>
      </c>
      <c r="O682" t="s">
        <v>178</v>
      </c>
      <c r="P682" t="s">
        <v>288</v>
      </c>
      <c r="Q682" t="s">
        <v>179</v>
      </c>
      <c r="R682" t="s">
        <v>176</v>
      </c>
      <c r="S682" t="s">
        <v>120</v>
      </c>
      <c r="T682" t="s">
        <v>174</v>
      </c>
      <c r="U682" t="s">
        <v>119</v>
      </c>
      <c r="V682" t="s">
        <v>780</v>
      </c>
      <c r="W682" t="s">
        <v>670</v>
      </c>
      <c r="X682" s="51" t="str">
        <f t="shared" si="20"/>
        <v>3</v>
      </c>
      <c r="Y682" s="51" t="str">
        <f>IF(T682="","",IF(AND(T682&lt;&gt;'Tabelas auxiliares'!$B$236,T682&lt;&gt;'Tabelas auxiliares'!$B$237,T682&lt;&gt;'Tabelas auxiliares'!$C$236,T682&lt;&gt;'Tabelas auxiliares'!$C$237,T682&lt;&gt;'Tabelas auxiliares'!$D$236),"FOLHA DE PESSOAL",IF(X682='Tabelas auxiliares'!$A$237,"CUSTEIO",IF(X682='Tabelas auxiliares'!$A$236,"INVESTIMENTO","ERRO - VERIFICAR"))))</f>
        <v>CUSTEIO</v>
      </c>
      <c r="Z682" s="64">
        <f t="shared" si="21"/>
        <v>1733213.1600000001</v>
      </c>
      <c r="AA682" s="44">
        <v>1296073.3400000001</v>
      </c>
      <c r="AB682" s="44">
        <v>437139.82</v>
      </c>
    </row>
    <row r="683" spans="1:29" x14ac:dyDescent="0.25">
      <c r="A683" t="s">
        <v>1111</v>
      </c>
      <c r="B683" t="s">
        <v>490</v>
      </c>
      <c r="C683" t="s">
        <v>1112</v>
      </c>
      <c r="D683" t="s">
        <v>35</v>
      </c>
      <c r="E683" t="s">
        <v>117</v>
      </c>
      <c r="F683" s="51" t="str">
        <f>IFERROR(VLOOKUP(D683,'Tabelas auxiliares'!$A$3:$B$61,2,FALSE),"")</f>
        <v>PU - PREFEITURA UNIVERSITÁRIA</v>
      </c>
      <c r="G683" s="51" t="str">
        <f>IFERROR(VLOOKUP($B683,'Tabelas auxiliares'!$A$65:$C$102,2,FALSE),"")</f>
        <v>Limpeza e copeiragem</v>
      </c>
      <c r="H683" s="51" t="str">
        <f>IFERROR(VLOOKUP($B683,'Tabelas auxiliares'!$A$65:$C$102,3,FALSE),"")</f>
        <v>LIMPEZA / COPEIRAGEM / COLETA DE LIXO INFECTANTE /MATERIAIS DE LIMPEZA E COPA (PAPEL TOALHA, HIGIÊNICO) / BOMBONAS RESÍDUOS QUÍMICOS</v>
      </c>
      <c r="I683" t="s">
        <v>1388</v>
      </c>
      <c r="J683" t="s">
        <v>1353</v>
      </c>
      <c r="K683" t="s">
        <v>2539</v>
      </c>
      <c r="L683" t="s">
        <v>1004</v>
      </c>
      <c r="M683" t="s">
        <v>1035</v>
      </c>
      <c r="N683" t="s">
        <v>177</v>
      </c>
      <c r="O683" t="s">
        <v>178</v>
      </c>
      <c r="P683" t="s">
        <v>288</v>
      </c>
      <c r="Q683" t="s">
        <v>179</v>
      </c>
      <c r="R683" t="s">
        <v>176</v>
      </c>
      <c r="S683" t="s">
        <v>120</v>
      </c>
      <c r="T683" t="s">
        <v>174</v>
      </c>
      <c r="U683" t="s">
        <v>119</v>
      </c>
      <c r="V683" t="s">
        <v>784</v>
      </c>
      <c r="W683" t="s">
        <v>947</v>
      </c>
      <c r="X683" s="51" t="str">
        <f t="shared" si="20"/>
        <v>3</v>
      </c>
      <c r="Y683" s="51" t="str">
        <f>IF(T683="","",IF(AND(T683&lt;&gt;'Tabelas auxiliares'!$B$236,T683&lt;&gt;'Tabelas auxiliares'!$B$237,T683&lt;&gt;'Tabelas auxiliares'!$C$236,T683&lt;&gt;'Tabelas auxiliares'!$C$237,T683&lt;&gt;'Tabelas auxiliares'!$D$236),"FOLHA DE PESSOAL",IF(X683='Tabelas auxiliares'!$A$237,"CUSTEIO",IF(X683='Tabelas auxiliares'!$A$236,"INVESTIMENTO","ERRO - VERIFICAR"))))</f>
        <v>CUSTEIO</v>
      </c>
      <c r="Z683" s="64">
        <f t="shared" si="21"/>
        <v>3155</v>
      </c>
      <c r="AC683" s="44">
        <v>3155</v>
      </c>
    </row>
    <row r="684" spans="1:29" x14ac:dyDescent="0.25">
      <c r="A684" t="s">
        <v>1111</v>
      </c>
      <c r="B684" t="s">
        <v>490</v>
      </c>
      <c r="C684" t="s">
        <v>1112</v>
      </c>
      <c r="D684" t="s">
        <v>35</v>
      </c>
      <c r="E684" t="s">
        <v>117</v>
      </c>
      <c r="F684" s="51" t="str">
        <f>IFERROR(VLOOKUP(D684,'Tabelas auxiliares'!$A$3:$B$61,2,FALSE),"")</f>
        <v>PU - PREFEITURA UNIVERSITÁRIA</v>
      </c>
      <c r="G684" s="51" t="str">
        <f>IFERROR(VLOOKUP($B684,'Tabelas auxiliares'!$A$65:$C$102,2,FALSE),"")</f>
        <v>Limpeza e copeiragem</v>
      </c>
      <c r="H684" s="51" t="str">
        <f>IFERROR(VLOOKUP($B684,'Tabelas auxiliares'!$A$65:$C$102,3,FALSE),"")</f>
        <v>LIMPEZA / COPEIRAGEM / COLETA DE LIXO INFECTANTE /MATERIAIS DE LIMPEZA E COPA (PAPEL TOALHA, HIGIÊNICO) / BOMBONAS RESÍDUOS QUÍMICOS</v>
      </c>
      <c r="I684" t="s">
        <v>1242</v>
      </c>
      <c r="J684" t="s">
        <v>2523</v>
      </c>
      <c r="K684" t="s">
        <v>2540</v>
      </c>
      <c r="L684" t="s">
        <v>346</v>
      </c>
      <c r="M684" t="s">
        <v>347</v>
      </c>
      <c r="N684" t="s">
        <v>177</v>
      </c>
      <c r="O684" t="s">
        <v>178</v>
      </c>
      <c r="P684" t="s">
        <v>288</v>
      </c>
      <c r="Q684" t="s">
        <v>179</v>
      </c>
      <c r="R684" t="s">
        <v>176</v>
      </c>
      <c r="S684" t="s">
        <v>120</v>
      </c>
      <c r="T684" t="s">
        <v>174</v>
      </c>
      <c r="U684" t="s">
        <v>119</v>
      </c>
      <c r="V684" t="s">
        <v>785</v>
      </c>
      <c r="W684" t="s">
        <v>673</v>
      </c>
      <c r="X684" s="51" t="str">
        <f t="shared" si="20"/>
        <v>3</v>
      </c>
      <c r="Y684" s="51" t="str">
        <f>IF(T684="","",IF(AND(T684&lt;&gt;'Tabelas auxiliares'!$B$236,T684&lt;&gt;'Tabelas auxiliares'!$B$237,T684&lt;&gt;'Tabelas auxiliares'!$C$236,T684&lt;&gt;'Tabelas auxiliares'!$C$237,T684&lt;&gt;'Tabelas auxiliares'!$D$236),"FOLHA DE PESSOAL",IF(X684='Tabelas auxiliares'!$A$237,"CUSTEIO",IF(X684='Tabelas auxiliares'!$A$236,"INVESTIMENTO","ERRO - VERIFICAR"))))</f>
        <v>CUSTEIO</v>
      </c>
      <c r="Z684" s="64">
        <f t="shared" si="21"/>
        <v>124326.57</v>
      </c>
      <c r="AA684" s="44">
        <v>124326.57</v>
      </c>
    </row>
    <row r="685" spans="1:29" x14ac:dyDescent="0.25">
      <c r="A685" t="s">
        <v>1111</v>
      </c>
      <c r="B685" t="s">
        <v>490</v>
      </c>
      <c r="C685" t="s">
        <v>1112</v>
      </c>
      <c r="D685" t="s">
        <v>35</v>
      </c>
      <c r="E685" t="s">
        <v>117</v>
      </c>
      <c r="F685" s="51" t="str">
        <f>IFERROR(VLOOKUP(D685,'Tabelas auxiliares'!$A$3:$B$61,2,FALSE),"")</f>
        <v>PU - PREFEITURA UNIVERSITÁRIA</v>
      </c>
      <c r="G685" s="51" t="str">
        <f>IFERROR(VLOOKUP($B685,'Tabelas auxiliares'!$A$65:$C$102,2,FALSE),"")</f>
        <v>Limpeza e copeiragem</v>
      </c>
      <c r="H685" s="51" t="str">
        <f>IFERROR(VLOOKUP($B685,'Tabelas auxiliares'!$A$65:$C$102,3,FALSE),"")</f>
        <v>LIMPEZA / COPEIRAGEM / COLETA DE LIXO INFECTANTE /MATERIAIS DE LIMPEZA E COPA (PAPEL TOALHA, HIGIÊNICO) / BOMBONAS RESÍDUOS QUÍMICOS</v>
      </c>
      <c r="I685" t="s">
        <v>1834</v>
      </c>
      <c r="J685" t="s">
        <v>2532</v>
      </c>
      <c r="K685" t="s">
        <v>2541</v>
      </c>
      <c r="L685" t="s">
        <v>2542</v>
      </c>
      <c r="M685" t="s">
        <v>2543</v>
      </c>
      <c r="N685" t="s">
        <v>177</v>
      </c>
      <c r="O685" t="s">
        <v>178</v>
      </c>
      <c r="P685" t="s">
        <v>288</v>
      </c>
      <c r="Q685" t="s">
        <v>179</v>
      </c>
      <c r="R685" t="s">
        <v>176</v>
      </c>
      <c r="S685" t="s">
        <v>120</v>
      </c>
      <c r="T685" t="s">
        <v>174</v>
      </c>
      <c r="U685" t="s">
        <v>119</v>
      </c>
      <c r="V685" t="s">
        <v>781</v>
      </c>
      <c r="W685" t="s">
        <v>671</v>
      </c>
      <c r="X685" s="51" t="str">
        <f t="shared" si="20"/>
        <v>3</v>
      </c>
      <c r="Y685" s="51" t="str">
        <f>IF(T685="","",IF(AND(T685&lt;&gt;'Tabelas auxiliares'!$B$236,T685&lt;&gt;'Tabelas auxiliares'!$B$237,T685&lt;&gt;'Tabelas auxiliares'!$C$236,T685&lt;&gt;'Tabelas auxiliares'!$C$237,T685&lt;&gt;'Tabelas auxiliares'!$D$236),"FOLHA DE PESSOAL",IF(X685='Tabelas auxiliares'!$A$237,"CUSTEIO",IF(X685='Tabelas auxiliares'!$A$236,"INVESTIMENTO","ERRO - VERIFICAR"))))</f>
        <v>CUSTEIO</v>
      </c>
      <c r="Z685" s="64">
        <f t="shared" si="21"/>
        <v>6270</v>
      </c>
      <c r="AC685" s="44">
        <v>6270</v>
      </c>
    </row>
    <row r="686" spans="1:29" x14ac:dyDescent="0.25">
      <c r="A686" t="s">
        <v>1111</v>
      </c>
      <c r="B686" t="s">
        <v>490</v>
      </c>
      <c r="C686" t="s">
        <v>1112</v>
      </c>
      <c r="D686" t="s">
        <v>35</v>
      </c>
      <c r="E686" t="s">
        <v>117</v>
      </c>
      <c r="F686" s="51" t="str">
        <f>IFERROR(VLOOKUP(D686,'Tabelas auxiliares'!$A$3:$B$61,2,FALSE),"")</f>
        <v>PU - PREFEITURA UNIVERSITÁRIA</v>
      </c>
      <c r="G686" s="51" t="str">
        <f>IFERROR(VLOOKUP($B686,'Tabelas auxiliares'!$A$65:$C$102,2,FALSE),"")</f>
        <v>Limpeza e copeiragem</v>
      </c>
      <c r="H686" s="51" t="str">
        <f>IFERROR(VLOOKUP($B686,'Tabelas auxiliares'!$A$65:$C$102,3,FALSE),"")</f>
        <v>LIMPEZA / COPEIRAGEM / COLETA DE LIXO INFECTANTE /MATERIAIS DE LIMPEZA E COPA (PAPEL TOALHA, HIGIÊNICO) / BOMBONAS RESÍDUOS QUÍMICOS</v>
      </c>
      <c r="I686" t="s">
        <v>1834</v>
      </c>
      <c r="J686" t="s">
        <v>2513</v>
      </c>
      <c r="K686" t="s">
        <v>2544</v>
      </c>
      <c r="L686" t="s">
        <v>237</v>
      </c>
      <c r="M686" t="s">
        <v>238</v>
      </c>
      <c r="N686" t="s">
        <v>177</v>
      </c>
      <c r="O686" t="s">
        <v>178</v>
      </c>
      <c r="P686" t="s">
        <v>288</v>
      </c>
      <c r="Q686" t="s">
        <v>179</v>
      </c>
      <c r="R686" t="s">
        <v>176</v>
      </c>
      <c r="S686" t="s">
        <v>120</v>
      </c>
      <c r="T686" t="s">
        <v>174</v>
      </c>
      <c r="U686" t="s">
        <v>119</v>
      </c>
      <c r="V686" t="s">
        <v>781</v>
      </c>
      <c r="W686" t="s">
        <v>671</v>
      </c>
      <c r="X686" s="51" t="str">
        <f t="shared" si="20"/>
        <v>3</v>
      </c>
      <c r="Y686" s="51" t="str">
        <f>IF(T686="","",IF(AND(T686&lt;&gt;'Tabelas auxiliares'!$B$236,T686&lt;&gt;'Tabelas auxiliares'!$B$237,T686&lt;&gt;'Tabelas auxiliares'!$C$236,T686&lt;&gt;'Tabelas auxiliares'!$C$237,T686&lt;&gt;'Tabelas auxiliares'!$D$236),"FOLHA DE PESSOAL",IF(X686='Tabelas auxiliares'!$A$237,"CUSTEIO",IF(X686='Tabelas auxiliares'!$A$236,"INVESTIMENTO","ERRO - VERIFICAR"))))</f>
        <v>CUSTEIO</v>
      </c>
      <c r="Z686" s="64">
        <f t="shared" si="21"/>
        <v>59600</v>
      </c>
      <c r="AC686" s="44">
        <v>59600</v>
      </c>
    </row>
    <row r="687" spans="1:29" x14ac:dyDescent="0.25">
      <c r="A687" t="s">
        <v>1111</v>
      </c>
      <c r="B687" t="s">
        <v>490</v>
      </c>
      <c r="C687" t="s">
        <v>1112</v>
      </c>
      <c r="D687" t="s">
        <v>35</v>
      </c>
      <c r="E687" t="s">
        <v>117</v>
      </c>
      <c r="F687" s="51" t="str">
        <f>IFERROR(VLOOKUP(D687,'Tabelas auxiliares'!$A$3:$B$61,2,FALSE),"")</f>
        <v>PU - PREFEITURA UNIVERSITÁRIA</v>
      </c>
      <c r="G687" s="51" t="str">
        <f>IFERROR(VLOOKUP($B687,'Tabelas auxiliares'!$A$65:$C$102,2,FALSE),"")</f>
        <v>Limpeza e copeiragem</v>
      </c>
      <c r="H687" s="51" t="str">
        <f>IFERROR(VLOOKUP($B687,'Tabelas auxiliares'!$A$65:$C$102,3,FALSE),"")</f>
        <v>LIMPEZA / COPEIRAGEM / COLETA DE LIXO INFECTANTE /MATERIAIS DE LIMPEZA E COPA (PAPEL TOALHA, HIGIÊNICO) / BOMBONAS RESÍDUOS QUÍMICOS</v>
      </c>
      <c r="I687" t="s">
        <v>1834</v>
      </c>
      <c r="J687" t="s">
        <v>2515</v>
      </c>
      <c r="K687" t="s">
        <v>2545</v>
      </c>
      <c r="L687" t="s">
        <v>2546</v>
      </c>
      <c r="M687" t="s">
        <v>241</v>
      </c>
      <c r="N687" t="s">
        <v>177</v>
      </c>
      <c r="O687" t="s">
        <v>178</v>
      </c>
      <c r="P687" t="s">
        <v>288</v>
      </c>
      <c r="Q687" t="s">
        <v>179</v>
      </c>
      <c r="R687" t="s">
        <v>176</v>
      </c>
      <c r="S687" t="s">
        <v>120</v>
      </c>
      <c r="T687" t="s">
        <v>174</v>
      </c>
      <c r="U687" t="s">
        <v>119</v>
      </c>
      <c r="V687" t="s">
        <v>781</v>
      </c>
      <c r="W687" t="s">
        <v>671</v>
      </c>
      <c r="X687" s="51" t="str">
        <f t="shared" si="20"/>
        <v>3</v>
      </c>
      <c r="Y687" s="51" t="str">
        <f>IF(T687="","",IF(AND(T687&lt;&gt;'Tabelas auxiliares'!$B$236,T687&lt;&gt;'Tabelas auxiliares'!$B$237,T687&lt;&gt;'Tabelas auxiliares'!$C$236,T687&lt;&gt;'Tabelas auxiliares'!$C$237,T687&lt;&gt;'Tabelas auxiliares'!$D$236),"FOLHA DE PESSOAL",IF(X687='Tabelas auxiliares'!$A$237,"CUSTEIO",IF(X687='Tabelas auxiliares'!$A$236,"INVESTIMENTO","ERRO - VERIFICAR"))))</f>
        <v>CUSTEIO</v>
      </c>
      <c r="Z687" s="64">
        <f t="shared" si="21"/>
        <v>155</v>
      </c>
      <c r="AC687" s="44">
        <v>155</v>
      </c>
    </row>
    <row r="688" spans="1:29" x14ac:dyDescent="0.25">
      <c r="A688" t="s">
        <v>1111</v>
      </c>
      <c r="B688" t="s">
        <v>490</v>
      </c>
      <c r="C688" t="s">
        <v>1112</v>
      </c>
      <c r="D688" t="s">
        <v>35</v>
      </c>
      <c r="E688" t="s">
        <v>117</v>
      </c>
      <c r="F688" s="51" t="str">
        <f>IFERROR(VLOOKUP(D688,'Tabelas auxiliares'!$A$3:$B$61,2,FALSE),"")</f>
        <v>PU - PREFEITURA UNIVERSITÁRIA</v>
      </c>
      <c r="G688" s="51" t="str">
        <f>IFERROR(VLOOKUP($B688,'Tabelas auxiliares'!$A$65:$C$102,2,FALSE),"")</f>
        <v>Limpeza e copeiragem</v>
      </c>
      <c r="H688" s="51" t="str">
        <f>IFERROR(VLOOKUP($B688,'Tabelas auxiliares'!$A$65:$C$102,3,FALSE),"")</f>
        <v>LIMPEZA / COPEIRAGEM / COLETA DE LIXO INFECTANTE /MATERIAIS DE LIMPEZA E COPA (PAPEL TOALHA, HIGIÊNICO) / BOMBONAS RESÍDUOS QUÍMICOS</v>
      </c>
      <c r="I688" t="s">
        <v>1405</v>
      </c>
      <c r="J688" t="s">
        <v>1353</v>
      </c>
      <c r="K688" t="s">
        <v>2547</v>
      </c>
      <c r="L688" t="s">
        <v>2548</v>
      </c>
      <c r="M688" t="s">
        <v>1035</v>
      </c>
      <c r="N688" t="s">
        <v>177</v>
      </c>
      <c r="O688" t="s">
        <v>178</v>
      </c>
      <c r="P688" t="s">
        <v>288</v>
      </c>
      <c r="Q688" t="s">
        <v>179</v>
      </c>
      <c r="R688" t="s">
        <v>176</v>
      </c>
      <c r="S688" t="s">
        <v>120</v>
      </c>
      <c r="T688" t="s">
        <v>174</v>
      </c>
      <c r="U688" t="s">
        <v>119</v>
      </c>
      <c r="V688" t="s">
        <v>784</v>
      </c>
      <c r="W688" t="s">
        <v>947</v>
      </c>
      <c r="X688" s="51" t="str">
        <f t="shared" si="20"/>
        <v>3</v>
      </c>
      <c r="Y688" s="51" t="str">
        <f>IF(T688="","",IF(AND(T688&lt;&gt;'Tabelas auxiliares'!$B$236,T688&lt;&gt;'Tabelas auxiliares'!$B$237,T688&lt;&gt;'Tabelas auxiliares'!$C$236,T688&lt;&gt;'Tabelas auxiliares'!$C$237,T688&lt;&gt;'Tabelas auxiliares'!$D$236),"FOLHA DE PESSOAL",IF(X688='Tabelas auxiliares'!$A$237,"CUSTEIO",IF(X688='Tabelas auxiliares'!$A$236,"INVESTIMENTO","ERRO - VERIFICAR"))))</f>
        <v>CUSTEIO</v>
      </c>
      <c r="Z688" s="64">
        <f t="shared" si="21"/>
        <v>725</v>
      </c>
      <c r="AC688" s="44">
        <v>725</v>
      </c>
    </row>
    <row r="689" spans="1:29" x14ac:dyDescent="0.25">
      <c r="A689" t="s">
        <v>1111</v>
      </c>
      <c r="B689" t="s">
        <v>490</v>
      </c>
      <c r="C689" t="s">
        <v>1112</v>
      </c>
      <c r="D689" t="s">
        <v>35</v>
      </c>
      <c r="E689" t="s">
        <v>117</v>
      </c>
      <c r="F689" s="51" t="str">
        <f>IFERROR(VLOOKUP(D689,'Tabelas auxiliares'!$A$3:$B$61,2,FALSE),"")</f>
        <v>PU - PREFEITURA UNIVERSITÁRIA</v>
      </c>
      <c r="G689" s="51" t="str">
        <f>IFERROR(VLOOKUP($B689,'Tabelas auxiliares'!$A$65:$C$102,2,FALSE),"")</f>
        <v>Limpeza e copeiragem</v>
      </c>
      <c r="H689" s="51" t="str">
        <f>IFERROR(VLOOKUP($B689,'Tabelas auxiliares'!$A$65:$C$102,3,FALSE),"")</f>
        <v>LIMPEZA / COPEIRAGEM / COLETA DE LIXO INFECTANTE /MATERIAIS DE LIMPEZA E COPA (PAPEL TOALHA, HIGIÊNICO) / BOMBONAS RESÍDUOS QUÍMICOS</v>
      </c>
      <c r="I689" t="s">
        <v>1926</v>
      </c>
      <c r="J689" t="s">
        <v>2513</v>
      </c>
      <c r="K689" t="s">
        <v>2549</v>
      </c>
      <c r="L689" t="s">
        <v>237</v>
      </c>
      <c r="M689" t="s">
        <v>238</v>
      </c>
      <c r="N689" t="s">
        <v>177</v>
      </c>
      <c r="O689" t="s">
        <v>178</v>
      </c>
      <c r="P689" t="s">
        <v>288</v>
      </c>
      <c r="Q689" t="s">
        <v>179</v>
      </c>
      <c r="R689" t="s">
        <v>176</v>
      </c>
      <c r="S689" t="s">
        <v>1150</v>
      </c>
      <c r="T689" t="s">
        <v>174</v>
      </c>
      <c r="U689" t="s">
        <v>119</v>
      </c>
      <c r="V689" t="s">
        <v>781</v>
      </c>
      <c r="W689" t="s">
        <v>671</v>
      </c>
      <c r="X689" s="51" t="str">
        <f t="shared" si="20"/>
        <v>3</v>
      </c>
      <c r="Y689" s="51" t="str">
        <f>IF(T689="","",IF(AND(T689&lt;&gt;'Tabelas auxiliares'!$B$236,T689&lt;&gt;'Tabelas auxiliares'!$B$237,T689&lt;&gt;'Tabelas auxiliares'!$C$236,T689&lt;&gt;'Tabelas auxiliares'!$C$237,T689&lt;&gt;'Tabelas auxiliares'!$D$236),"FOLHA DE PESSOAL",IF(X689='Tabelas auxiliares'!$A$237,"CUSTEIO",IF(X689='Tabelas auxiliares'!$A$236,"INVESTIMENTO","ERRO - VERIFICAR"))))</f>
        <v>CUSTEIO</v>
      </c>
      <c r="Z689" s="64">
        <f t="shared" si="21"/>
        <v>59600</v>
      </c>
      <c r="AC689" s="44">
        <v>59600</v>
      </c>
    </row>
    <row r="690" spans="1:29" x14ac:dyDescent="0.25">
      <c r="A690" t="s">
        <v>1111</v>
      </c>
      <c r="B690" t="s">
        <v>490</v>
      </c>
      <c r="C690" t="s">
        <v>1112</v>
      </c>
      <c r="D690" t="s">
        <v>35</v>
      </c>
      <c r="E690" t="s">
        <v>117</v>
      </c>
      <c r="F690" s="51" t="str">
        <f>IFERROR(VLOOKUP(D690,'Tabelas auxiliares'!$A$3:$B$61,2,FALSE),"")</f>
        <v>PU - PREFEITURA UNIVERSITÁRIA</v>
      </c>
      <c r="G690" s="51" t="str">
        <f>IFERROR(VLOOKUP($B690,'Tabelas auxiliares'!$A$65:$C$102,2,FALSE),"")</f>
        <v>Limpeza e copeiragem</v>
      </c>
      <c r="H690" s="51" t="str">
        <f>IFERROR(VLOOKUP($B690,'Tabelas auxiliares'!$A$65:$C$102,3,FALSE),"")</f>
        <v>LIMPEZA / COPEIRAGEM / COLETA DE LIXO INFECTANTE /MATERIAIS DE LIMPEZA E COPA (PAPEL TOALHA, HIGIÊNICO) / BOMBONAS RESÍDUOS QUÍMICOS</v>
      </c>
      <c r="I690" t="s">
        <v>2550</v>
      </c>
      <c r="J690" t="s">
        <v>2510</v>
      </c>
      <c r="K690" t="s">
        <v>2551</v>
      </c>
      <c r="L690" t="s">
        <v>124</v>
      </c>
      <c r="M690" t="s">
        <v>236</v>
      </c>
      <c r="N690" t="s">
        <v>177</v>
      </c>
      <c r="O690" t="s">
        <v>178</v>
      </c>
      <c r="P690" t="s">
        <v>288</v>
      </c>
      <c r="Q690" t="s">
        <v>179</v>
      </c>
      <c r="R690" t="s">
        <v>176</v>
      </c>
      <c r="S690" t="s">
        <v>1150</v>
      </c>
      <c r="T690" t="s">
        <v>174</v>
      </c>
      <c r="U690" t="s">
        <v>119</v>
      </c>
      <c r="V690" t="s">
        <v>780</v>
      </c>
      <c r="W690" t="s">
        <v>670</v>
      </c>
      <c r="X690" s="51" t="str">
        <f t="shared" si="20"/>
        <v>3</v>
      </c>
      <c r="Y690" s="51" t="str">
        <f>IF(T690="","",IF(AND(T690&lt;&gt;'Tabelas auxiliares'!$B$236,T690&lt;&gt;'Tabelas auxiliares'!$B$237,T690&lt;&gt;'Tabelas auxiliares'!$C$236,T690&lt;&gt;'Tabelas auxiliares'!$C$237,T690&lt;&gt;'Tabelas auxiliares'!$D$236),"FOLHA DE PESSOAL",IF(X690='Tabelas auxiliares'!$A$237,"CUSTEIO",IF(X690='Tabelas auxiliares'!$A$236,"INVESTIMENTO","ERRO - VERIFICAR"))))</f>
        <v>CUSTEIO</v>
      </c>
      <c r="Z690" s="64">
        <f t="shared" si="21"/>
        <v>553632.22</v>
      </c>
      <c r="AA690" s="44">
        <v>389908.18</v>
      </c>
      <c r="AC690" s="44">
        <v>163724.04</v>
      </c>
    </row>
    <row r="691" spans="1:29" x14ac:dyDescent="0.25">
      <c r="A691" t="s">
        <v>1111</v>
      </c>
      <c r="B691" t="s">
        <v>490</v>
      </c>
      <c r="C691" t="s">
        <v>1112</v>
      </c>
      <c r="D691" t="s">
        <v>35</v>
      </c>
      <c r="E691" t="s">
        <v>117</v>
      </c>
      <c r="F691" s="51" t="str">
        <f>IFERROR(VLOOKUP(D691,'Tabelas auxiliares'!$A$3:$B$61,2,FALSE),"")</f>
        <v>PU - PREFEITURA UNIVERSITÁRIA</v>
      </c>
      <c r="G691" s="51" t="str">
        <f>IFERROR(VLOOKUP($B691,'Tabelas auxiliares'!$A$65:$C$102,2,FALSE),"")</f>
        <v>Limpeza e copeiragem</v>
      </c>
      <c r="H691" s="51" t="str">
        <f>IFERROR(VLOOKUP($B691,'Tabelas auxiliares'!$A$65:$C$102,3,FALSE),"")</f>
        <v>LIMPEZA / COPEIRAGEM / COLETA DE LIXO INFECTANTE /MATERIAIS DE LIMPEZA E COPA (PAPEL TOALHA, HIGIÊNICO) / BOMBONAS RESÍDUOS QUÍMICOS</v>
      </c>
      <c r="I691" t="s">
        <v>1476</v>
      </c>
      <c r="J691" t="s">
        <v>2062</v>
      </c>
      <c r="K691" t="s">
        <v>2552</v>
      </c>
      <c r="L691" t="s">
        <v>201</v>
      </c>
      <c r="M691" t="s">
        <v>244</v>
      </c>
      <c r="N691" t="s">
        <v>177</v>
      </c>
      <c r="O691" t="s">
        <v>178</v>
      </c>
      <c r="P691" t="s">
        <v>288</v>
      </c>
      <c r="Q691" t="s">
        <v>179</v>
      </c>
      <c r="R691" t="s">
        <v>176</v>
      </c>
      <c r="S691" t="s">
        <v>120</v>
      </c>
      <c r="T691" t="s">
        <v>174</v>
      </c>
      <c r="U691" t="s">
        <v>119</v>
      </c>
      <c r="V691" t="s">
        <v>781</v>
      </c>
      <c r="W691" t="s">
        <v>671</v>
      </c>
      <c r="X691" s="51" t="str">
        <f t="shared" si="20"/>
        <v>3</v>
      </c>
      <c r="Y691" s="51" t="str">
        <f>IF(T691="","",IF(AND(T691&lt;&gt;'Tabelas auxiliares'!$B$236,T691&lt;&gt;'Tabelas auxiliares'!$B$237,T691&lt;&gt;'Tabelas auxiliares'!$C$236,T691&lt;&gt;'Tabelas auxiliares'!$C$237,T691&lt;&gt;'Tabelas auxiliares'!$D$236),"FOLHA DE PESSOAL",IF(X691='Tabelas auxiliares'!$A$237,"CUSTEIO",IF(X691='Tabelas auxiliares'!$A$236,"INVESTIMENTO","ERRO - VERIFICAR"))))</f>
        <v>CUSTEIO</v>
      </c>
      <c r="Z691" s="64">
        <f t="shared" si="21"/>
        <v>315</v>
      </c>
      <c r="AC691" s="44">
        <v>315</v>
      </c>
    </row>
    <row r="692" spans="1:29" x14ac:dyDescent="0.25">
      <c r="A692" t="s">
        <v>1111</v>
      </c>
      <c r="B692" t="s">
        <v>490</v>
      </c>
      <c r="C692" t="s">
        <v>1112</v>
      </c>
      <c r="D692" t="s">
        <v>35</v>
      </c>
      <c r="E692" t="s">
        <v>117</v>
      </c>
      <c r="F692" s="51" t="str">
        <f>IFERROR(VLOOKUP(D692,'Tabelas auxiliares'!$A$3:$B$61,2,FALSE),"")</f>
        <v>PU - PREFEITURA UNIVERSITÁRIA</v>
      </c>
      <c r="G692" s="51" t="str">
        <f>IFERROR(VLOOKUP($B692,'Tabelas auxiliares'!$A$65:$C$102,2,FALSE),"")</f>
        <v>Limpeza e copeiragem</v>
      </c>
      <c r="H692" s="51" t="str">
        <f>IFERROR(VLOOKUP($B692,'Tabelas auxiliares'!$A$65:$C$102,3,FALSE),"")</f>
        <v>LIMPEZA / COPEIRAGEM / COLETA DE LIXO INFECTANTE /MATERIAIS DE LIMPEZA E COPA (PAPEL TOALHA, HIGIÊNICO) / BOMBONAS RESÍDUOS QUÍMICOS</v>
      </c>
      <c r="I692" t="s">
        <v>2499</v>
      </c>
      <c r="J692" t="s">
        <v>2553</v>
      </c>
      <c r="K692" t="s">
        <v>2554</v>
      </c>
      <c r="L692" t="s">
        <v>349</v>
      </c>
      <c r="M692" t="s">
        <v>2555</v>
      </c>
      <c r="N692" t="s">
        <v>177</v>
      </c>
      <c r="O692" t="s">
        <v>178</v>
      </c>
      <c r="P692" t="s">
        <v>288</v>
      </c>
      <c r="Q692" t="s">
        <v>179</v>
      </c>
      <c r="R692" t="s">
        <v>176</v>
      </c>
      <c r="S692" t="s">
        <v>1150</v>
      </c>
      <c r="T692" t="s">
        <v>174</v>
      </c>
      <c r="U692" t="s">
        <v>119</v>
      </c>
      <c r="V692" t="s">
        <v>782</v>
      </c>
      <c r="W692" t="s">
        <v>946</v>
      </c>
      <c r="X692" s="51" t="str">
        <f t="shared" si="20"/>
        <v>3</v>
      </c>
      <c r="Y692" s="51" t="str">
        <f>IF(T692="","",IF(AND(T692&lt;&gt;'Tabelas auxiliares'!$B$236,T692&lt;&gt;'Tabelas auxiliares'!$B$237,T692&lt;&gt;'Tabelas auxiliares'!$C$236,T692&lt;&gt;'Tabelas auxiliares'!$C$237,T692&lt;&gt;'Tabelas auxiliares'!$D$236),"FOLHA DE PESSOAL",IF(X692='Tabelas auxiliares'!$A$237,"CUSTEIO",IF(X692='Tabelas auxiliares'!$A$236,"INVESTIMENTO","ERRO - VERIFICAR"))))</f>
        <v>CUSTEIO</v>
      </c>
      <c r="Z692" s="64">
        <f t="shared" si="21"/>
        <v>15427.5</v>
      </c>
      <c r="AA692" s="44">
        <v>15427.5</v>
      </c>
    </row>
    <row r="693" spans="1:29" x14ac:dyDescent="0.25">
      <c r="A693" t="s">
        <v>1111</v>
      </c>
      <c r="B693" t="s">
        <v>490</v>
      </c>
      <c r="C693" t="s">
        <v>1112</v>
      </c>
      <c r="D693" t="s">
        <v>35</v>
      </c>
      <c r="E693" t="s">
        <v>117</v>
      </c>
      <c r="F693" s="51" t="str">
        <f>IFERROR(VLOOKUP(D693,'Tabelas auxiliares'!$A$3:$B$61,2,FALSE),"")</f>
        <v>PU - PREFEITURA UNIVERSITÁRIA</v>
      </c>
      <c r="G693" s="51" t="str">
        <f>IFERROR(VLOOKUP($B693,'Tabelas auxiliares'!$A$65:$C$102,2,FALSE),"")</f>
        <v>Limpeza e copeiragem</v>
      </c>
      <c r="H693" s="51" t="str">
        <f>IFERROR(VLOOKUP($B693,'Tabelas auxiliares'!$A$65:$C$102,3,FALSE),"")</f>
        <v>LIMPEZA / COPEIRAGEM / COLETA DE LIXO INFECTANTE /MATERIAIS DE LIMPEZA E COPA (PAPEL TOALHA, HIGIÊNICO) / BOMBONAS RESÍDUOS QUÍMICOS</v>
      </c>
      <c r="I693" t="s">
        <v>2499</v>
      </c>
      <c r="J693" t="s">
        <v>2553</v>
      </c>
      <c r="K693" t="s">
        <v>2556</v>
      </c>
      <c r="L693" t="s">
        <v>349</v>
      </c>
      <c r="M693" t="s">
        <v>351</v>
      </c>
      <c r="N693" t="s">
        <v>177</v>
      </c>
      <c r="O693" t="s">
        <v>178</v>
      </c>
      <c r="P693" t="s">
        <v>288</v>
      </c>
      <c r="Q693" t="s">
        <v>179</v>
      </c>
      <c r="R693" t="s">
        <v>176</v>
      </c>
      <c r="S693" t="s">
        <v>120</v>
      </c>
      <c r="T693" t="s">
        <v>174</v>
      </c>
      <c r="U693" t="s">
        <v>119</v>
      </c>
      <c r="V693" t="s">
        <v>783</v>
      </c>
      <c r="W693" t="s">
        <v>672</v>
      </c>
      <c r="X693" s="51" t="str">
        <f t="shared" si="20"/>
        <v>3</v>
      </c>
      <c r="Y693" s="51" t="str">
        <f>IF(T693="","",IF(AND(T693&lt;&gt;'Tabelas auxiliares'!$B$236,T693&lt;&gt;'Tabelas auxiliares'!$B$237,T693&lt;&gt;'Tabelas auxiliares'!$C$236,T693&lt;&gt;'Tabelas auxiliares'!$C$237,T693&lt;&gt;'Tabelas auxiliares'!$D$236),"FOLHA DE PESSOAL",IF(X693='Tabelas auxiliares'!$A$237,"CUSTEIO",IF(X693='Tabelas auxiliares'!$A$236,"INVESTIMENTO","ERRO - VERIFICAR"))))</f>
        <v>CUSTEIO</v>
      </c>
      <c r="Z693" s="64">
        <f t="shared" si="21"/>
        <v>3815.7</v>
      </c>
      <c r="AC693" s="44">
        <v>3815.7</v>
      </c>
    </row>
    <row r="694" spans="1:29" x14ac:dyDescent="0.25">
      <c r="A694" t="s">
        <v>1111</v>
      </c>
      <c r="B694" t="s">
        <v>490</v>
      </c>
      <c r="C694" t="s">
        <v>1112</v>
      </c>
      <c r="D694" t="s">
        <v>35</v>
      </c>
      <c r="E694" t="s">
        <v>117</v>
      </c>
      <c r="F694" s="51" t="str">
        <f>IFERROR(VLOOKUP(D694,'Tabelas auxiliares'!$A$3:$B$61,2,FALSE),"")</f>
        <v>PU - PREFEITURA UNIVERSITÁRIA</v>
      </c>
      <c r="G694" s="51" t="str">
        <f>IFERROR(VLOOKUP($B694,'Tabelas auxiliares'!$A$65:$C$102,2,FALSE),"")</f>
        <v>Limpeza e copeiragem</v>
      </c>
      <c r="H694" s="51" t="str">
        <f>IFERROR(VLOOKUP($B694,'Tabelas auxiliares'!$A$65:$C$102,3,FALSE),"")</f>
        <v>LIMPEZA / COPEIRAGEM / COLETA DE LIXO INFECTANTE /MATERIAIS DE LIMPEZA E COPA (PAPEL TOALHA, HIGIÊNICO) / BOMBONAS RESÍDUOS QUÍMICOS</v>
      </c>
      <c r="I694" t="s">
        <v>2499</v>
      </c>
      <c r="J694" t="s">
        <v>2553</v>
      </c>
      <c r="K694" t="s">
        <v>2557</v>
      </c>
      <c r="L694" t="s">
        <v>349</v>
      </c>
      <c r="M694" t="s">
        <v>351</v>
      </c>
      <c r="N694" t="s">
        <v>177</v>
      </c>
      <c r="O694" t="s">
        <v>178</v>
      </c>
      <c r="P694" t="s">
        <v>288</v>
      </c>
      <c r="Q694" t="s">
        <v>179</v>
      </c>
      <c r="R694" t="s">
        <v>176</v>
      </c>
      <c r="S694" t="s">
        <v>1150</v>
      </c>
      <c r="T694" t="s">
        <v>174</v>
      </c>
      <c r="U694" t="s">
        <v>119</v>
      </c>
      <c r="V694" t="s">
        <v>783</v>
      </c>
      <c r="W694" t="s">
        <v>672</v>
      </c>
      <c r="X694" s="51" t="str">
        <f t="shared" si="20"/>
        <v>3</v>
      </c>
      <c r="Y694" s="51" t="str">
        <f>IF(T694="","",IF(AND(T694&lt;&gt;'Tabelas auxiliares'!$B$236,T694&lt;&gt;'Tabelas auxiliares'!$B$237,T694&lt;&gt;'Tabelas auxiliares'!$C$236,T694&lt;&gt;'Tabelas auxiliares'!$C$237,T694&lt;&gt;'Tabelas auxiliares'!$D$236),"FOLHA DE PESSOAL",IF(X694='Tabelas auxiliares'!$A$237,"CUSTEIO",IF(X694='Tabelas auxiliares'!$A$236,"INVESTIMENTO","ERRO - VERIFICAR"))))</f>
        <v>CUSTEIO</v>
      </c>
      <c r="Z694" s="64">
        <f t="shared" si="21"/>
        <v>134.30000000000001</v>
      </c>
      <c r="AC694" s="44">
        <v>134.30000000000001</v>
      </c>
    </row>
    <row r="695" spans="1:29" x14ac:dyDescent="0.25">
      <c r="A695" t="s">
        <v>1111</v>
      </c>
      <c r="B695" t="s">
        <v>490</v>
      </c>
      <c r="C695" t="s">
        <v>1112</v>
      </c>
      <c r="D695" t="s">
        <v>35</v>
      </c>
      <c r="E695" t="s">
        <v>117</v>
      </c>
      <c r="F695" s="51" t="str">
        <f>IFERROR(VLOOKUP(D695,'Tabelas auxiliares'!$A$3:$B$61,2,FALSE),"")</f>
        <v>PU - PREFEITURA UNIVERSITÁRIA</v>
      </c>
      <c r="G695" s="51" t="str">
        <f>IFERROR(VLOOKUP($B695,'Tabelas auxiliares'!$A$65:$C$102,2,FALSE),"")</f>
        <v>Limpeza e copeiragem</v>
      </c>
      <c r="H695" s="51" t="str">
        <f>IFERROR(VLOOKUP($B695,'Tabelas auxiliares'!$A$65:$C$102,3,FALSE),"")</f>
        <v>LIMPEZA / COPEIRAGEM / COLETA DE LIXO INFECTANTE /MATERIAIS DE LIMPEZA E COPA (PAPEL TOALHA, HIGIÊNICO) / BOMBONAS RESÍDUOS QUÍMICOS</v>
      </c>
      <c r="I695" t="s">
        <v>2499</v>
      </c>
      <c r="J695" t="s">
        <v>2553</v>
      </c>
      <c r="K695" t="s">
        <v>2558</v>
      </c>
      <c r="L695" t="s">
        <v>349</v>
      </c>
      <c r="M695" t="s">
        <v>2559</v>
      </c>
      <c r="N695" t="s">
        <v>177</v>
      </c>
      <c r="O695" t="s">
        <v>178</v>
      </c>
      <c r="P695" t="s">
        <v>288</v>
      </c>
      <c r="Q695" t="s">
        <v>179</v>
      </c>
      <c r="R695" t="s">
        <v>176</v>
      </c>
      <c r="S695" t="s">
        <v>1150</v>
      </c>
      <c r="T695" t="s">
        <v>174</v>
      </c>
      <c r="U695" t="s">
        <v>119</v>
      </c>
      <c r="V695" t="s">
        <v>783</v>
      </c>
      <c r="W695" t="s">
        <v>672</v>
      </c>
      <c r="X695" s="51" t="str">
        <f t="shared" si="20"/>
        <v>3</v>
      </c>
      <c r="Y695" s="51" t="str">
        <f>IF(T695="","",IF(AND(T695&lt;&gt;'Tabelas auxiliares'!$B$236,T695&lt;&gt;'Tabelas auxiliares'!$B$237,T695&lt;&gt;'Tabelas auxiliares'!$C$236,T695&lt;&gt;'Tabelas auxiliares'!$C$237,T695&lt;&gt;'Tabelas auxiliares'!$D$236),"FOLHA DE PESSOAL",IF(X695='Tabelas auxiliares'!$A$237,"CUSTEIO",IF(X695='Tabelas auxiliares'!$A$236,"INVESTIMENTO","ERRO - VERIFICAR"))))</f>
        <v>CUSTEIO</v>
      </c>
      <c r="Z695" s="64">
        <f t="shared" si="21"/>
        <v>10800</v>
      </c>
      <c r="AA695" s="44">
        <v>10800</v>
      </c>
    </row>
    <row r="696" spans="1:29" x14ac:dyDescent="0.25">
      <c r="A696" t="s">
        <v>1111</v>
      </c>
      <c r="B696" t="s">
        <v>493</v>
      </c>
      <c r="C696" t="s">
        <v>1112</v>
      </c>
      <c r="D696" t="s">
        <v>43</v>
      </c>
      <c r="E696" t="s">
        <v>117</v>
      </c>
      <c r="F696" s="51" t="str">
        <f>IFERROR(VLOOKUP(D696,'Tabelas auxiliares'!$A$3:$B$61,2,FALSE),"")</f>
        <v>CECS - COMPRAS COMPARTILHADAS</v>
      </c>
      <c r="G696" s="51" t="str">
        <f>IFERROR(VLOOKUP($B696,'Tabelas auxiliares'!$A$65:$C$102,2,FALSE),"")</f>
        <v>Materiais didáticos e serviços - Graduação</v>
      </c>
      <c r="H696" s="51" t="str">
        <f>IFERROR(VLOOKUP($B696,'Tabelas auxiliares'!$A$65:$C$102,3,FALSE),"")</f>
        <v xml:space="preserve">VIDRARIAS / MATERIAL DE CONSUMO / MANUTENÇÃO DE EQUIPAMENTOS / REAGENTES QUIMICOS / MATERIAIS E SERVIÇOS DIVERSOS PARA LABORATORIOS DIDÁTICOS E CURSOS DE GRADUAÇÃO / EPIS PARA LABORATÓRIOS </v>
      </c>
      <c r="I696" t="s">
        <v>1159</v>
      </c>
      <c r="J696" t="s">
        <v>2560</v>
      </c>
      <c r="K696" t="s">
        <v>2561</v>
      </c>
      <c r="L696" t="s">
        <v>2562</v>
      </c>
      <c r="M696" t="s">
        <v>2563</v>
      </c>
      <c r="N696" t="s">
        <v>177</v>
      </c>
      <c r="O696" t="s">
        <v>178</v>
      </c>
      <c r="P696" t="s">
        <v>288</v>
      </c>
      <c r="Q696" t="s">
        <v>179</v>
      </c>
      <c r="R696" t="s">
        <v>176</v>
      </c>
      <c r="S696" t="s">
        <v>120</v>
      </c>
      <c r="T696" t="s">
        <v>174</v>
      </c>
      <c r="U696" t="s">
        <v>119</v>
      </c>
      <c r="V696" t="s">
        <v>821</v>
      </c>
      <c r="W696" t="s">
        <v>706</v>
      </c>
      <c r="X696" s="51" t="str">
        <f t="shared" si="20"/>
        <v>3</v>
      </c>
      <c r="Y696" s="51" t="str">
        <f>IF(T696="","",IF(AND(T696&lt;&gt;'Tabelas auxiliares'!$B$236,T696&lt;&gt;'Tabelas auxiliares'!$B$237,T696&lt;&gt;'Tabelas auxiliares'!$C$236,T696&lt;&gt;'Tabelas auxiliares'!$C$237,T696&lt;&gt;'Tabelas auxiliares'!$D$236),"FOLHA DE PESSOAL",IF(X696='Tabelas auxiliares'!$A$237,"CUSTEIO",IF(X696='Tabelas auxiliares'!$A$236,"INVESTIMENTO","ERRO - VERIFICAR"))))</f>
        <v>CUSTEIO</v>
      </c>
      <c r="Z696" s="64">
        <f t="shared" si="21"/>
        <v>1325.8</v>
      </c>
      <c r="AC696" s="44">
        <v>1325.8</v>
      </c>
    </row>
    <row r="697" spans="1:29" x14ac:dyDescent="0.25">
      <c r="A697" t="s">
        <v>1111</v>
      </c>
      <c r="B697" t="s">
        <v>493</v>
      </c>
      <c r="C697" t="s">
        <v>1112</v>
      </c>
      <c r="D697" t="s">
        <v>43</v>
      </c>
      <c r="E697" t="s">
        <v>117</v>
      </c>
      <c r="F697" s="51" t="str">
        <f>IFERROR(VLOOKUP(D697,'Tabelas auxiliares'!$A$3:$B$61,2,FALSE),"")</f>
        <v>CECS - COMPRAS COMPARTILHADAS</v>
      </c>
      <c r="G697" s="51" t="str">
        <f>IFERROR(VLOOKUP($B697,'Tabelas auxiliares'!$A$65:$C$102,2,FALSE),"")</f>
        <v>Materiais didáticos e serviços - Graduação</v>
      </c>
      <c r="H697" s="51" t="str">
        <f>IFERROR(VLOOKUP($B697,'Tabelas auxiliares'!$A$65:$C$102,3,FALSE),"")</f>
        <v xml:space="preserve">VIDRARIAS / MATERIAL DE CONSUMO / MANUTENÇÃO DE EQUIPAMENTOS / REAGENTES QUIMICOS / MATERIAIS E SERVIÇOS DIVERSOS PARA LABORATORIOS DIDÁTICOS E CURSOS DE GRADUAÇÃO / EPIS PARA LABORATÓRIOS </v>
      </c>
      <c r="I697" t="s">
        <v>1159</v>
      </c>
      <c r="J697" t="s">
        <v>2560</v>
      </c>
      <c r="K697" t="s">
        <v>2564</v>
      </c>
      <c r="L697" t="s">
        <v>2562</v>
      </c>
      <c r="M697" t="s">
        <v>2565</v>
      </c>
      <c r="N697" t="s">
        <v>177</v>
      </c>
      <c r="O697" t="s">
        <v>178</v>
      </c>
      <c r="P697" t="s">
        <v>288</v>
      </c>
      <c r="Q697" t="s">
        <v>179</v>
      </c>
      <c r="R697" t="s">
        <v>176</v>
      </c>
      <c r="S697" t="s">
        <v>120</v>
      </c>
      <c r="T697" t="s">
        <v>174</v>
      </c>
      <c r="U697" t="s">
        <v>119</v>
      </c>
      <c r="V697" t="s">
        <v>821</v>
      </c>
      <c r="W697" t="s">
        <v>706</v>
      </c>
      <c r="X697" s="51" t="str">
        <f t="shared" si="20"/>
        <v>3</v>
      </c>
      <c r="Y697" s="51" t="str">
        <f>IF(T697="","",IF(AND(T697&lt;&gt;'Tabelas auxiliares'!$B$236,T697&lt;&gt;'Tabelas auxiliares'!$B$237,T697&lt;&gt;'Tabelas auxiliares'!$C$236,T697&lt;&gt;'Tabelas auxiliares'!$C$237,T697&lt;&gt;'Tabelas auxiliares'!$D$236),"FOLHA DE PESSOAL",IF(X697='Tabelas auxiliares'!$A$237,"CUSTEIO",IF(X697='Tabelas auxiliares'!$A$236,"INVESTIMENTO","ERRO - VERIFICAR"))))</f>
        <v>CUSTEIO</v>
      </c>
      <c r="Z697" s="64">
        <f t="shared" si="21"/>
        <v>6913</v>
      </c>
      <c r="AC697" s="44">
        <v>6913</v>
      </c>
    </row>
    <row r="698" spans="1:29" x14ac:dyDescent="0.25">
      <c r="A698" t="s">
        <v>1111</v>
      </c>
      <c r="B698" t="s">
        <v>493</v>
      </c>
      <c r="C698" t="s">
        <v>1112</v>
      </c>
      <c r="D698" t="s">
        <v>43</v>
      </c>
      <c r="E698" t="s">
        <v>117</v>
      </c>
      <c r="F698" s="51" t="str">
        <f>IFERROR(VLOOKUP(D698,'Tabelas auxiliares'!$A$3:$B$61,2,FALSE),"")</f>
        <v>CECS - COMPRAS COMPARTILHADAS</v>
      </c>
      <c r="G698" s="51" t="str">
        <f>IFERROR(VLOOKUP($B698,'Tabelas auxiliares'!$A$65:$C$102,2,FALSE),"")</f>
        <v>Materiais didáticos e serviços - Graduação</v>
      </c>
      <c r="H698" s="51" t="str">
        <f>IFERROR(VLOOKUP($B698,'Tabelas auxiliares'!$A$65:$C$102,3,FALSE),"")</f>
        <v xml:space="preserve">VIDRARIAS / MATERIAL DE CONSUMO / MANUTENÇÃO DE EQUIPAMENTOS / REAGENTES QUIMICOS / MATERIAIS E SERVIÇOS DIVERSOS PARA LABORATORIOS DIDÁTICOS E CURSOS DE GRADUAÇÃO / EPIS PARA LABORATÓRIOS </v>
      </c>
      <c r="I698" t="s">
        <v>1159</v>
      </c>
      <c r="J698" t="s">
        <v>2560</v>
      </c>
      <c r="K698" t="s">
        <v>2566</v>
      </c>
      <c r="L698" t="s">
        <v>2562</v>
      </c>
      <c r="M698" t="s">
        <v>2567</v>
      </c>
      <c r="N698" t="s">
        <v>177</v>
      </c>
      <c r="O698" t="s">
        <v>178</v>
      </c>
      <c r="P698" t="s">
        <v>288</v>
      </c>
      <c r="Q698" t="s">
        <v>179</v>
      </c>
      <c r="R698" t="s">
        <v>176</v>
      </c>
      <c r="S698" t="s">
        <v>120</v>
      </c>
      <c r="T698" t="s">
        <v>174</v>
      </c>
      <c r="U698" t="s">
        <v>119</v>
      </c>
      <c r="V698" t="s">
        <v>821</v>
      </c>
      <c r="W698" t="s">
        <v>706</v>
      </c>
      <c r="X698" s="51" t="str">
        <f t="shared" si="20"/>
        <v>3</v>
      </c>
      <c r="Y698" s="51" t="str">
        <f>IF(T698="","",IF(AND(T698&lt;&gt;'Tabelas auxiliares'!$B$236,T698&lt;&gt;'Tabelas auxiliares'!$B$237,T698&lt;&gt;'Tabelas auxiliares'!$C$236,T698&lt;&gt;'Tabelas auxiliares'!$C$237,T698&lt;&gt;'Tabelas auxiliares'!$D$236),"FOLHA DE PESSOAL",IF(X698='Tabelas auxiliares'!$A$237,"CUSTEIO",IF(X698='Tabelas auxiliares'!$A$236,"INVESTIMENTO","ERRO - VERIFICAR"))))</f>
        <v>CUSTEIO</v>
      </c>
      <c r="Z698" s="64">
        <f t="shared" si="21"/>
        <v>16660</v>
      </c>
      <c r="AC698" s="44">
        <v>16660</v>
      </c>
    </row>
    <row r="699" spans="1:29" x14ac:dyDescent="0.25">
      <c r="A699" t="s">
        <v>1111</v>
      </c>
      <c r="B699" t="s">
        <v>493</v>
      </c>
      <c r="C699" t="s">
        <v>1112</v>
      </c>
      <c r="D699" t="s">
        <v>43</v>
      </c>
      <c r="E699" t="s">
        <v>117</v>
      </c>
      <c r="F699" s="51" t="str">
        <f>IFERROR(VLOOKUP(D699,'Tabelas auxiliares'!$A$3:$B$61,2,FALSE),"")</f>
        <v>CECS - COMPRAS COMPARTILHADAS</v>
      </c>
      <c r="G699" s="51" t="str">
        <f>IFERROR(VLOOKUP($B699,'Tabelas auxiliares'!$A$65:$C$102,2,FALSE),"")</f>
        <v>Materiais didáticos e serviços - Graduação</v>
      </c>
      <c r="H699" s="51" t="str">
        <f>IFERROR(VLOOKUP($B699,'Tabelas auxiliares'!$A$65:$C$102,3,FALSE),"")</f>
        <v xml:space="preserve">VIDRARIAS / MATERIAL DE CONSUMO / MANUTENÇÃO DE EQUIPAMENTOS / REAGENTES QUIMICOS / MATERIAIS E SERVIÇOS DIVERSOS PARA LABORATORIOS DIDÁTICOS E CURSOS DE GRADUAÇÃO / EPIS PARA LABORATÓRIOS </v>
      </c>
      <c r="I699" t="s">
        <v>1159</v>
      </c>
      <c r="J699" t="s">
        <v>2560</v>
      </c>
      <c r="K699" t="s">
        <v>2568</v>
      </c>
      <c r="L699" t="s">
        <v>2562</v>
      </c>
      <c r="M699" t="s">
        <v>2569</v>
      </c>
      <c r="N699" t="s">
        <v>177</v>
      </c>
      <c r="O699" t="s">
        <v>178</v>
      </c>
      <c r="P699" t="s">
        <v>288</v>
      </c>
      <c r="Q699" t="s">
        <v>179</v>
      </c>
      <c r="R699" t="s">
        <v>176</v>
      </c>
      <c r="S699" t="s">
        <v>120</v>
      </c>
      <c r="T699" t="s">
        <v>174</v>
      </c>
      <c r="U699" t="s">
        <v>119</v>
      </c>
      <c r="V699" t="s">
        <v>821</v>
      </c>
      <c r="W699" t="s">
        <v>706</v>
      </c>
      <c r="X699" s="51" t="str">
        <f t="shared" si="20"/>
        <v>3</v>
      </c>
      <c r="Y699" s="51" t="str">
        <f>IF(T699="","",IF(AND(T699&lt;&gt;'Tabelas auxiliares'!$B$236,T699&lt;&gt;'Tabelas auxiliares'!$B$237,T699&lt;&gt;'Tabelas auxiliares'!$C$236,T699&lt;&gt;'Tabelas auxiliares'!$C$237,T699&lt;&gt;'Tabelas auxiliares'!$D$236),"FOLHA DE PESSOAL",IF(X699='Tabelas auxiliares'!$A$237,"CUSTEIO",IF(X699='Tabelas auxiliares'!$A$236,"INVESTIMENTO","ERRO - VERIFICAR"))))</f>
        <v>CUSTEIO</v>
      </c>
      <c r="Z699" s="64">
        <f t="shared" si="21"/>
        <v>993.4</v>
      </c>
      <c r="AA699" s="44">
        <v>993.4</v>
      </c>
    </row>
    <row r="700" spans="1:29" x14ac:dyDescent="0.25">
      <c r="A700" t="s">
        <v>1111</v>
      </c>
      <c r="B700" t="s">
        <v>493</v>
      </c>
      <c r="C700" t="s">
        <v>1112</v>
      </c>
      <c r="D700" t="s">
        <v>45</v>
      </c>
      <c r="E700" t="s">
        <v>117</v>
      </c>
      <c r="F700" s="51" t="str">
        <f>IFERROR(VLOOKUP(D700,'Tabelas auxiliares'!$A$3:$B$61,2,FALSE),"")</f>
        <v>CMCC - CENTRO DE MATEMÁTICA, COMPUTAÇÃO E COGNIÇÃO</v>
      </c>
      <c r="G700" s="51" t="str">
        <f>IFERROR(VLOOKUP($B700,'Tabelas auxiliares'!$A$65:$C$102,2,FALSE),"")</f>
        <v>Materiais didáticos e serviços - Graduação</v>
      </c>
      <c r="H700" s="51" t="str">
        <f>IFERROR(VLOOKUP($B700,'Tabelas auxiliares'!$A$65:$C$102,3,FALSE),"")</f>
        <v xml:space="preserve">VIDRARIAS / MATERIAL DE CONSUMO / MANUTENÇÃO DE EQUIPAMENTOS / REAGENTES QUIMICOS / MATERIAIS E SERVIÇOS DIVERSOS PARA LABORATORIOS DIDÁTICOS E CURSOS DE GRADUAÇÃO / EPIS PARA LABORATÓRIOS </v>
      </c>
      <c r="I700" t="s">
        <v>2478</v>
      </c>
      <c r="J700" t="s">
        <v>2570</v>
      </c>
      <c r="K700" t="s">
        <v>2571</v>
      </c>
      <c r="L700" t="s">
        <v>2572</v>
      </c>
      <c r="M700" t="s">
        <v>2122</v>
      </c>
      <c r="N700" t="s">
        <v>177</v>
      </c>
      <c r="O700" t="s">
        <v>178</v>
      </c>
      <c r="P700" t="s">
        <v>288</v>
      </c>
      <c r="Q700" t="s">
        <v>179</v>
      </c>
      <c r="R700" t="s">
        <v>176</v>
      </c>
      <c r="S700" t="s">
        <v>120</v>
      </c>
      <c r="T700" t="s">
        <v>174</v>
      </c>
      <c r="U700" t="s">
        <v>119</v>
      </c>
      <c r="V700" t="s">
        <v>793</v>
      </c>
      <c r="W700" t="s">
        <v>680</v>
      </c>
      <c r="X700" s="51" t="str">
        <f t="shared" si="20"/>
        <v>3</v>
      </c>
      <c r="Y700" s="51" t="str">
        <f>IF(T700="","",IF(AND(T700&lt;&gt;'Tabelas auxiliares'!$B$236,T700&lt;&gt;'Tabelas auxiliares'!$B$237,T700&lt;&gt;'Tabelas auxiliares'!$C$236,T700&lt;&gt;'Tabelas auxiliares'!$C$237,T700&lt;&gt;'Tabelas auxiliares'!$D$236),"FOLHA DE PESSOAL",IF(X700='Tabelas auxiliares'!$A$237,"CUSTEIO",IF(X700='Tabelas auxiliares'!$A$236,"INVESTIMENTO","ERRO - VERIFICAR"))))</f>
        <v>CUSTEIO</v>
      </c>
      <c r="Z700" s="64">
        <f t="shared" si="21"/>
        <v>7700</v>
      </c>
      <c r="AA700" s="44">
        <v>7700</v>
      </c>
    </row>
    <row r="701" spans="1:29" x14ac:dyDescent="0.25">
      <c r="A701" t="s">
        <v>1111</v>
      </c>
      <c r="B701" t="s">
        <v>493</v>
      </c>
      <c r="C701" t="s">
        <v>1112</v>
      </c>
      <c r="D701" t="s">
        <v>49</v>
      </c>
      <c r="E701" t="s">
        <v>117</v>
      </c>
      <c r="F701" s="51" t="str">
        <f>IFERROR(VLOOKUP(D701,'Tabelas auxiliares'!$A$3:$B$61,2,FALSE),"")</f>
        <v>CCNH - CENTRO DE CIÊNCIAS NATURAIS E HUMANAS</v>
      </c>
      <c r="G701" s="51" t="str">
        <f>IFERROR(VLOOKUP($B701,'Tabelas auxiliares'!$A$65:$C$102,2,FALSE),"")</f>
        <v>Materiais didáticos e serviços - Graduação</v>
      </c>
      <c r="H701" s="51" t="str">
        <f>IFERROR(VLOOKUP($B701,'Tabelas auxiliares'!$A$65:$C$102,3,FALSE),"")</f>
        <v xml:space="preserve">VIDRARIAS / MATERIAL DE CONSUMO / MANUTENÇÃO DE EQUIPAMENTOS / REAGENTES QUIMICOS / MATERIAIS E SERVIÇOS DIVERSOS PARA LABORATORIOS DIDÁTICOS E CURSOS DE GRADUAÇÃO / EPIS PARA LABORATÓRIOS </v>
      </c>
      <c r="I701" t="s">
        <v>1543</v>
      </c>
      <c r="J701" t="s">
        <v>2573</v>
      </c>
      <c r="K701" t="s">
        <v>2574</v>
      </c>
      <c r="L701" t="s">
        <v>2575</v>
      </c>
      <c r="M701" t="s">
        <v>2576</v>
      </c>
      <c r="N701" t="s">
        <v>177</v>
      </c>
      <c r="O701" t="s">
        <v>178</v>
      </c>
      <c r="P701" t="s">
        <v>288</v>
      </c>
      <c r="Q701" t="s">
        <v>179</v>
      </c>
      <c r="R701" t="s">
        <v>176</v>
      </c>
      <c r="S701" t="s">
        <v>120</v>
      </c>
      <c r="T701" t="s">
        <v>174</v>
      </c>
      <c r="U701" t="s">
        <v>119</v>
      </c>
      <c r="V701" t="s">
        <v>2577</v>
      </c>
      <c r="W701" t="s">
        <v>2578</v>
      </c>
      <c r="X701" s="51" t="str">
        <f t="shared" si="20"/>
        <v>3</v>
      </c>
      <c r="Y701" s="51" t="str">
        <f>IF(T701="","",IF(AND(T701&lt;&gt;'Tabelas auxiliares'!$B$236,T701&lt;&gt;'Tabelas auxiliares'!$B$237,T701&lt;&gt;'Tabelas auxiliares'!$C$236,T701&lt;&gt;'Tabelas auxiliares'!$C$237,T701&lt;&gt;'Tabelas auxiliares'!$D$236),"FOLHA DE PESSOAL",IF(X701='Tabelas auxiliares'!$A$237,"CUSTEIO",IF(X701='Tabelas auxiliares'!$A$236,"INVESTIMENTO","ERRO - VERIFICAR"))))</f>
        <v>CUSTEIO</v>
      </c>
      <c r="Z701" s="64">
        <f t="shared" si="21"/>
        <v>249.55</v>
      </c>
      <c r="AA701" s="44">
        <v>249.55</v>
      </c>
    </row>
    <row r="702" spans="1:29" x14ac:dyDescent="0.25">
      <c r="A702" t="s">
        <v>1111</v>
      </c>
      <c r="B702" t="s">
        <v>493</v>
      </c>
      <c r="C702" t="s">
        <v>1112</v>
      </c>
      <c r="D702" t="s">
        <v>49</v>
      </c>
      <c r="E702" t="s">
        <v>117</v>
      </c>
      <c r="F702" s="51" t="str">
        <f>IFERROR(VLOOKUP(D702,'Tabelas auxiliares'!$A$3:$B$61,2,FALSE),"")</f>
        <v>CCNH - CENTRO DE CIÊNCIAS NATURAIS E HUMANAS</v>
      </c>
      <c r="G702" s="51" t="str">
        <f>IFERROR(VLOOKUP($B702,'Tabelas auxiliares'!$A$65:$C$102,2,FALSE),"")</f>
        <v>Materiais didáticos e serviços - Graduação</v>
      </c>
      <c r="H702" s="51" t="str">
        <f>IFERROR(VLOOKUP($B702,'Tabelas auxiliares'!$A$65:$C$102,3,FALSE),"")</f>
        <v xml:space="preserve">VIDRARIAS / MATERIAL DE CONSUMO / MANUTENÇÃO DE EQUIPAMENTOS / REAGENTES QUIMICOS / MATERIAIS E SERVIÇOS DIVERSOS PARA LABORATORIOS DIDÁTICOS E CURSOS DE GRADUAÇÃO / EPIS PARA LABORATÓRIOS </v>
      </c>
      <c r="I702" t="s">
        <v>1543</v>
      </c>
      <c r="J702" t="s">
        <v>2573</v>
      </c>
      <c r="K702" t="s">
        <v>2579</v>
      </c>
      <c r="L702" t="s">
        <v>2575</v>
      </c>
      <c r="M702" t="s">
        <v>2580</v>
      </c>
      <c r="N702" t="s">
        <v>177</v>
      </c>
      <c r="O702" t="s">
        <v>178</v>
      </c>
      <c r="P702" t="s">
        <v>288</v>
      </c>
      <c r="Q702" t="s">
        <v>179</v>
      </c>
      <c r="R702" t="s">
        <v>176</v>
      </c>
      <c r="S702" t="s">
        <v>120</v>
      </c>
      <c r="T702" t="s">
        <v>174</v>
      </c>
      <c r="U702" t="s">
        <v>119</v>
      </c>
      <c r="V702" t="s">
        <v>2577</v>
      </c>
      <c r="W702" t="s">
        <v>2578</v>
      </c>
      <c r="X702" s="51" t="str">
        <f t="shared" si="20"/>
        <v>3</v>
      </c>
      <c r="Y702" s="51" t="str">
        <f>IF(T702="","",IF(AND(T702&lt;&gt;'Tabelas auxiliares'!$B$236,T702&lt;&gt;'Tabelas auxiliares'!$B$237,T702&lt;&gt;'Tabelas auxiliares'!$C$236,T702&lt;&gt;'Tabelas auxiliares'!$C$237,T702&lt;&gt;'Tabelas auxiliares'!$D$236),"FOLHA DE PESSOAL",IF(X702='Tabelas auxiliares'!$A$237,"CUSTEIO",IF(X702='Tabelas auxiliares'!$A$236,"INVESTIMENTO","ERRO - VERIFICAR"))))</f>
        <v>CUSTEIO</v>
      </c>
      <c r="Z702" s="64">
        <f t="shared" si="21"/>
        <v>1594.7</v>
      </c>
      <c r="AA702" s="44">
        <v>1594.7</v>
      </c>
    </row>
    <row r="703" spans="1:29" x14ac:dyDescent="0.25">
      <c r="A703" t="s">
        <v>1111</v>
      </c>
      <c r="B703" t="s">
        <v>493</v>
      </c>
      <c r="C703" t="s">
        <v>1112</v>
      </c>
      <c r="D703" t="s">
        <v>49</v>
      </c>
      <c r="E703" t="s">
        <v>117</v>
      </c>
      <c r="F703" s="51" t="str">
        <f>IFERROR(VLOOKUP(D703,'Tabelas auxiliares'!$A$3:$B$61,2,FALSE),"")</f>
        <v>CCNH - CENTRO DE CIÊNCIAS NATURAIS E HUMANAS</v>
      </c>
      <c r="G703" s="51" t="str">
        <f>IFERROR(VLOOKUP($B703,'Tabelas auxiliares'!$A$65:$C$102,2,FALSE),"")</f>
        <v>Materiais didáticos e serviços - Graduação</v>
      </c>
      <c r="H703" s="51" t="str">
        <f>IFERROR(VLOOKUP($B703,'Tabelas auxiliares'!$A$65:$C$102,3,FALSE),"")</f>
        <v xml:space="preserve">VIDRARIAS / MATERIAL DE CONSUMO / MANUTENÇÃO DE EQUIPAMENTOS / REAGENTES QUIMICOS / MATERIAIS E SERVIÇOS DIVERSOS PARA LABORATORIOS DIDÁTICOS E CURSOS DE GRADUAÇÃO / EPIS PARA LABORATÓRIOS </v>
      </c>
      <c r="I703" t="s">
        <v>1543</v>
      </c>
      <c r="J703" t="s">
        <v>2573</v>
      </c>
      <c r="K703" t="s">
        <v>2581</v>
      </c>
      <c r="L703" t="s">
        <v>2575</v>
      </c>
      <c r="M703" t="s">
        <v>2582</v>
      </c>
      <c r="N703" t="s">
        <v>177</v>
      </c>
      <c r="O703" t="s">
        <v>178</v>
      </c>
      <c r="P703" t="s">
        <v>288</v>
      </c>
      <c r="Q703" t="s">
        <v>179</v>
      </c>
      <c r="R703" t="s">
        <v>176</v>
      </c>
      <c r="S703" t="s">
        <v>120</v>
      </c>
      <c r="T703" t="s">
        <v>174</v>
      </c>
      <c r="U703" t="s">
        <v>119</v>
      </c>
      <c r="V703" t="s">
        <v>2577</v>
      </c>
      <c r="W703" t="s">
        <v>2578</v>
      </c>
      <c r="X703" s="51" t="str">
        <f t="shared" si="20"/>
        <v>3</v>
      </c>
      <c r="Y703" s="51" t="str">
        <f>IF(T703="","",IF(AND(T703&lt;&gt;'Tabelas auxiliares'!$B$236,T703&lt;&gt;'Tabelas auxiliares'!$B$237,T703&lt;&gt;'Tabelas auxiliares'!$C$236,T703&lt;&gt;'Tabelas auxiliares'!$C$237,T703&lt;&gt;'Tabelas auxiliares'!$D$236),"FOLHA DE PESSOAL",IF(X703='Tabelas auxiliares'!$A$237,"CUSTEIO",IF(X703='Tabelas auxiliares'!$A$236,"INVESTIMENTO","ERRO - VERIFICAR"))))</f>
        <v>CUSTEIO</v>
      </c>
      <c r="Z703" s="64">
        <f t="shared" si="21"/>
        <v>1562.22</v>
      </c>
      <c r="AA703" s="44">
        <v>1562.22</v>
      </c>
    </row>
    <row r="704" spans="1:29" x14ac:dyDescent="0.25">
      <c r="A704" t="s">
        <v>1111</v>
      </c>
      <c r="B704" t="s">
        <v>493</v>
      </c>
      <c r="C704" t="s">
        <v>1112</v>
      </c>
      <c r="D704" t="s">
        <v>51</v>
      </c>
      <c r="E704" t="s">
        <v>117</v>
      </c>
      <c r="F704" s="51" t="str">
        <f>IFERROR(VLOOKUP(D704,'Tabelas auxiliares'!$A$3:$B$61,2,FALSE),"")</f>
        <v>CCNH - COMPRAS COMPARTILHADAS</v>
      </c>
      <c r="G704" s="51" t="str">
        <f>IFERROR(VLOOKUP($B704,'Tabelas auxiliares'!$A$65:$C$102,2,FALSE),"")</f>
        <v>Materiais didáticos e serviços - Graduação</v>
      </c>
      <c r="H704" s="51" t="str">
        <f>IFERROR(VLOOKUP($B704,'Tabelas auxiliares'!$A$65:$C$102,3,FALSE),"")</f>
        <v xml:space="preserve">VIDRARIAS / MATERIAL DE CONSUMO / MANUTENÇÃO DE EQUIPAMENTOS / REAGENTES QUIMICOS / MATERIAIS E SERVIÇOS DIVERSOS PARA LABORATORIOS DIDÁTICOS E CURSOS DE GRADUAÇÃO / EPIS PARA LABORATÓRIOS </v>
      </c>
      <c r="I704" t="s">
        <v>2463</v>
      </c>
      <c r="J704" t="s">
        <v>2583</v>
      </c>
      <c r="K704" t="s">
        <v>2584</v>
      </c>
      <c r="L704" t="s">
        <v>246</v>
      </c>
      <c r="M704" t="s">
        <v>247</v>
      </c>
      <c r="N704" t="s">
        <v>177</v>
      </c>
      <c r="O704" t="s">
        <v>178</v>
      </c>
      <c r="P704" t="s">
        <v>288</v>
      </c>
      <c r="Q704" t="s">
        <v>179</v>
      </c>
      <c r="R704" t="s">
        <v>176</v>
      </c>
      <c r="S704" t="s">
        <v>120</v>
      </c>
      <c r="T704" t="s">
        <v>174</v>
      </c>
      <c r="U704" t="s">
        <v>119</v>
      </c>
      <c r="V704" t="s">
        <v>786</v>
      </c>
      <c r="W704" t="s">
        <v>674</v>
      </c>
      <c r="X704" s="51" t="str">
        <f t="shared" si="20"/>
        <v>3</v>
      </c>
      <c r="Y704" s="51" t="str">
        <f>IF(T704="","",IF(AND(T704&lt;&gt;'Tabelas auxiliares'!$B$236,T704&lt;&gt;'Tabelas auxiliares'!$B$237,T704&lt;&gt;'Tabelas auxiliares'!$C$236,T704&lt;&gt;'Tabelas auxiliares'!$C$237,T704&lt;&gt;'Tabelas auxiliares'!$D$236),"FOLHA DE PESSOAL",IF(X704='Tabelas auxiliares'!$A$237,"CUSTEIO",IF(X704='Tabelas auxiliares'!$A$236,"INVESTIMENTO","ERRO - VERIFICAR"))))</f>
        <v>CUSTEIO</v>
      </c>
      <c r="Z704" s="64">
        <f t="shared" si="21"/>
        <v>1800</v>
      </c>
      <c r="AC704" s="44">
        <v>1800</v>
      </c>
    </row>
    <row r="705" spans="1:29" x14ac:dyDescent="0.25">
      <c r="A705" t="s">
        <v>1111</v>
      </c>
      <c r="B705" t="s">
        <v>493</v>
      </c>
      <c r="C705" t="s">
        <v>1112</v>
      </c>
      <c r="D705" t="s">
        <v>51</v>
      </c>
      <c r="E705" t="s">
        <v>117</v>
      </c>
      <c r="F705" s="51" t="str">
        <f>IFERROR(VLOOKUP(D705,'Tabelas auxiliares'!$A$3:$B$61,2,FALSE),"")</f>
        <v>CCNH - COMPRAS COMPARTILHADAS</v>
      </c>
      <c r="G705" s="51" t="str">
        <f>IFERROR(VLOOKUP($B705,'Tabelas auxiliares'!$A$65:$C$102,2,FALSE),"")</f>
        <v>Materiais didáticos e serviços - Graduação</v>
      </c>
      <c r="H705" s="51" t="str">
        <f>IFERROR(VLOOKUP($B705,'Tabelas auxiliares'!$A$65:$C$102,3,FALSE),"")</f>
        <v xml:space="preserve">VIDRARIAS / MATERIAL DE CONSUMO / MANUTENÇÃO DE EQUIPAMENTOS / REAGENTES QUIMICOS / MATERIAIS E SERVIÇOS DIVERSOS PARA LABORATORIOS DIDÁTICOS E CURSOS DE GRADUAÇÃO / EPIS PARA LABORATÓRIOS </v>
      </c>
      <c r="I705" t="s">
        <v>1569</v>
      </c>
      <c r="J705" t="s">
        <v>1093</v>
      </c>
      <c r="K705" t="s">
        <v>2585</v>
      </c>
      <c r="L705" t="s">
        <v>1017</v>
      </c>
      <c r="M705" t="s">
        <v>1018</v>
      </c>
      <c r="N705" t="s">
        <v>177</v>
      </c>
      <c r="O705" t="s">
        <v>178</v>
      </c>
      <c r="P705" t="s">
        <v>288</v>
      </c>
      <c r="Q705" t="s">
        <v>179</v>
      </c>
      <c r="R705" t="s">
        <v>176</v>
      </c>
      <c r="S705" t="s">
        <v>120</v>
      </c>
      <c r="T705" t="s">
        <v>174</v>
      </c>
      <c r="U705" t="s">
        <v>119</v>
      </c>
      <c r="V705" t="s">
        <v>786</v>
      </c>
      <c r="W705" t="s">
        <v>674</v>
      </c>
      <c r="X705" s="51" t="str">
        <f t="shared" si="20"/>
        <v>3</v>
      </c>
      <c r="Y705" s="51" t="str">
        <f>IF(T705="","",IF(AND(T705&lt;&gt;'Tabelas auxiliares'!$B$236,T705&lt;&gt;'Tabelas auxiliares'!$B$237,T705&lt;&gt;'Tabelas auxiliares'!$C$236,T705&lt;&gt;'Tabelas auxiliares'!$C$237,T705&lt;&gt;'Tabelas auxiliares'!$D$236),"FOLHA DE PESSOAL",IF(X705='Tabelas auxiliares'!$A$237,"CUSTEIO",IF(X705='Tabelas auxiliares'!$A$236,"INVESTIMENTO","ERRO - VERIFICAR"))))</f>
        <v>CUSTEIO</v>
      </c>
      <c r="Z705" s="64">
        <f t="shared" si="21"/>
        <v>514</v>
      </c>
      <c r="AC705" s="44">
        <v>514</v>
      </c>
    </row>
    <row r="706" spans="1:29" x14ac:dyDescent="0.25">
      <c r="A706" t="s">
        <v>1111</v>
      </c>
      <c r="B706" t="s">
        <v>493</v>
      </c>
      <c r="C706" t="s">
        <v>1112</v>
      </c>
      <c r="D706" t="s">
        <v>51</v>
      </c>
      <c r="E706" t="s">
        <v>117</v>
      </c>
      <c r="F706" s="51" t="str">
        <f>IFERROR(VLOOKUP(D706,'Tabelas auxiliares'!$A$3:$B$61,2,FALSE),"")</f>
        <v>CCNH - COMPRAS COMPARTILHADAS</v>
      </c>
      <c r="G706" s="51" t="str">
        <f>IFERROR(VLOOKUP($B706,'Tabelas auxiliares'!$A$65:$C$102,2,FALSE),"")</f>
        <v>Materiais didáticos e serviços - Graduação</v>
      </c>
      <c r="H706" s="51" t="str">
        <f>IFERROR(VLOOKUP($B706,'Tabelas auxiliares'!$A$65:$C$102,3,FALSE),"")</f>
        <v xml:space="preserve">VIDRARIAS / MATERIAL DE CONSUMO / MANUTENÇÃO DE EQUIPAMENTOS / REAGENTES QUIMICOS / MATERIAIS E SERVIÇOS DIVERSOS PARA LABORATORIOS DIDÁTICOS E CURSOS DE GRADUAÇÃO / EPIS PARA LABORATÓRIOS </v>
      </c>
      <c r="I706" t="s">
        <v>1569</v>
      </c>
      <c r="J706" t="s">
        <v>1093</v>
      </c>
      <c r="K706" t="s">
        <v>2586</v>
      </c>
      <c r="L706" t="s">
        <v>1017</v>
      </c>
      <c r="M706" t="s">
        <v>2587</v>
      </c>
      <c r="N706" t="s">
        <v>177</v>
      </c>
      <c r="O706" t="s">
        <v>178</v>
      </c>
      <c r="P706" t="s">
        <v>288</v>
      </c>
      <c r="Q706" t="s">
        <v>179</v>
      </c>
      <c r="R706" t="s">
        <v>176</v>
      </c>
      <c r="S706" t="s">
        <v>120</v>
      </c>
      <c r="T706" t="s">
        <v>174</v>
      </c>
      <c r="U706" t="s">
        <v>119</v>
      </c>
      <c r="V706" t="s">
        <v>786</v>
      </c>
      <c r="W706" t="s">
        <v>674</v>
      </c>
      <c r="X706" s="51" t="str">
        <f t="shared" si="20"/>
        <v>3</v>
      </c>
      <c r="Y706" s="51" t="str">
        <f>IF(T706="","",IF(AND(T706&lt;&gt;'Tabelas auxiliares'!$B$236,T706&lt;&gt;'Tabelas auxiliares'!$B$237,T706&lt;&gt;'Tabelas auxiliares'!$C$236,T706&lt;&gt;'Tabelas auxiliares'!$C$237,T706&lt;&gt;'Tabelas auxiliares'!$D$236),"FOLHA DE PESSOAL",IF(X706='Tabelas auxiliares'!$A$237,"CUSTEIO",IF(X706='Tabelas auxiliares'!$A$236,"INVESTIMENTO","ERRO - VERIFICAR"))))</f>
        <v>CUSTEIO</v>
      </c>
      <c r="Z706" s="64">
        <f t="shared" si="21"/>
        <v>350.46</v>
      </c>
      <c r="AC706" s="44">
        <v>350.46</v>
      </c>
    </row>
    <row r="707" spans="1:29" x14ac:dyDescent="0.25">
      <c r="A707" t="s">
        <v>1111</v>
      </c>
      <c r="B707" t="s">
        <v>493</v>
      </c>
      <c r="C707" t="s">
        <v>1112</v>
      </c>
      <c r="D707" t="s">
        <v>51</v>
      </c>
      <c r="E707" t="s">
        <v>117</v>
      </c>
      <c r="F707" s="51" t="str">
        <f>IFERROR(VLOOKUP(D707,'Tabelas auxiliares'!$A$3:$B$61,2,FALSE),"")</f>
        <v>CCNH - COMPRAS COMPARTILHADAS</v>
      </c>
      <c r="G707" s="51" t="str">
        <f>IFERROR(VLOOKUP($B707,'Tabelas auxiliares'!$A$65:$C$102,2,FALSE),"")</f>
        <v>Materiais didáticos e serviços - Graduação</v>
      </c>
      <c r="H707" s="51" t="str">
        <f>IFERROR(VLOOKUP($B707,'Tabelas auxiliares'!$A$65:$C$102,3,FALSE),"")</f>
        <v xml:space="preserve">VIDRARIAS / MATERIAL DE CONSUMO / MANUTENÇÃO DE EQUIPAMENTOS / REAGENTES QUIMICOS / MATERIAIS E SERVIÇOS DIVERSOS PARA LABORATORIOS DIDÁTICOS E CURSOS DE GRADUAÇÃO / EPIS PARA LABORATÓRIOS </v>
      </c>
      <c r="I707" t="s">
        <v>1569</v>
      </c>
      <c r="J707" t="s">
        <v>1093</v>
      </c>
      <c r="K707" t="s">
        <v>2588</v>
      </c>
      <c r="L707" t="s">
        <v>1017</v>
      </c>
      <c r="M707" t="s">
        <v>359</v>
      </c>
      <c r="N707" t="s">
        <v>177</v>
      </c>
      <c r="O707" t="s">
        <v>178</v>
      </c>
      <c r="P707" t="s">
        <v>288</v>
      </c>
      <c r="Q707" t="s">
        <v>179</v>
      </c>
      <c r="R707" t="s">
        <v>176</v>
      </c>
      <c r="S707" t="s">
        <v>120</v>
      </c>
      <c r="T707" t="s">
        <v>174</v>
      </c>
      <c r="U707" t="s">
        <v>119</v>
      </c>
      <c r="V707" t="s">
        <v>786</v>
      </c>
      <c r="W707" t="s">
        <v>674</v>
      </c>
      <c r="X707" s="51" t="str">
        <f t="shared" si="20"/>
        <v>3</v>
      </c>
      <c r="Y707" s="51" t="str">
        <f>IF(T707="","",IF(AND(T707&lt;&gt;'Tabelas auxiliares'!$B$236,T707&lt;&gt;'Tabelas auxiliares'!$B$237,T707&lt;&gt;'Tabelas auxiliares'!$C$236,T707&lt;&gt;'Tabelas auxiliares'!$C$237,T707&lt;&gt;'Tabelas auxiliares'!$D$236),"FOLHA DE PESSOAL",IF(X707='Tabelas auxiliares'!$A$237,"CUSTEIO",IF(X707='Tabelas auxiliares'!$A$236,"INVESTIMENTO","ERRO - VERIFICAR"))))</f>
        <v>CUSTEIO</v>
      </c>
      <c r="Z707" s="64">
        <f t="shared" si="21"/>
        <v>15105.52</v>
      </c>
      <c r="AC707" s="44">
        <v>15105.52</v>
      </c>
    </row>
    <row r="708" spans="1:29" x14ac:dyDescent="0.25">
      <c r="A708" t="s">
        <v>1111</v>
      </c>
      <c r="B708" t="s">
        <v>493</v>
      </c>
      <c r="C708" t="s">
        <v>1112</v>
      </c>
      <c r="D708" t="s">
        <v>51</v>
      </c>
      <c r="E708" t="s">
        <v>117</v>
      </c>
      <c r="F708" s="51" t="str">
        <f>IFERROR(VLOOKUP(D708,'Tabelas auxiliares'!$A$3:$B$61,2,FALSE),"")</f>
        <v>CCNH - COMPRAS COMPARTILHADAS</v>
      </c>
      <c r="G708" s="51" t="str">
        <f>IFERROR(VLOOKUP($B708,'Tabelas auxiliares'!$A$65:$C$102,2,FALSE),"")</f>
        <v>Materiais didáticos e serviços - Graduação</v>
      </c>
      <c r="H708" s="51" t="str">
        <f>IFERROR(VLOOKUP($B708,'Tabelas auxiliares'!$A$65:$C$102,3,FALSE),"")</f>
        <v xml:space="preserve">VIDRARIAS / MATERIAL DE CONSUMO / MANUTENÇÃO DE EQUIPAMENTOS / REAGENTES QUIMICOS / MATERIAIS E SERVIÇOS DIVERSOS PARA LABORATORIOS DIDÁTICOS E CURSOS DE GRADUAÇÃO / EPIS PARA LABORATÓRIOS </v>
      </c>
      <c r="I708" t="s">
        <v>1569</v>
      </c>
      <c r="J708" t="s">
        <v>1093</v>
      </c>
      <c r="K708" t="s">
        <v>2589</v>
      </c>
      <c r="L708" t="s">
        <v>872</v>
      </c>
      <c r="M708" t="s">
        <v>1020</v>
      </c>
      <c r="N708" t="s">
        <v>177</v>
      </c>
      <c r="O708" t="s">
        <v>178</v>
      </c>
      <c r="P708" t="s">
        <v>288</v>
      </c>
      <c r="Q708" t="s">
        <v>179</v>
      </c>
      <c r="R708" t="s">
        <v>176</v>
      </c>
      <c r="S708" t="s">
        <v>120</v>
      </c>
      <c r="T708" t="s">
        <v>174</v>
      </c>
      <c r="U708" t="s">
        <v>119</v>
      </c>
      <c r="V708" t="s">
        <v>786</v>
      </c>
      <c r="W708" t="s">
        <v>674</v>
      </c>
      <c r="X708" s="51" t="str">
        <f t="shared" ref="X708:X771" si="22">LEFT(V708,1)</f>
        <v>3</v>
      </c>
      <c r="Y708" s="51" t="str">
        <f>IF(T708="","",IF(AND(T708&lt;&gt;'Tabelas auxiliares'!$B$236,T708&lt;&gt;'Tabelas auxiliares'!$B$237,T708&lt;&gt;'Tabelas auxiliares'!$C$236,T708&lt;&gt;'Tabelas auxiliares'!$C$237,T708&lt;&gt;'Tabelas auxiliares'!$D$236),"FOLHA DE PESSOAL",IF(X708='Tabelas auxiliares'!$A$237,"CUSTEIO",IF(X708='Tabelas auxiliares'!$A$236,"INVESTIMENTO","ERRO - VERIFICAR"))))</f>
        <v>CUSTEIO</v>
      </c>
      <c r="Z708" s="64">
        <f t="shared" si="21"/>
        <v>29484.71</v>
      </c>
      <c r="AC708" s="44">
        <v>29484.71</v>
      </c>
    </row>
    <row r="709" spans="1:29" x14ac:dyDescent="0.25">
      <c r="A709" t="s">
        <v>1111</v>
      </c>
      <c r="B709" t="s">
        <v>493</v>
      </c>
      <c r="C709" t="s">
        <v>1112</v>
      </c>
      <c r="D709" t="s">
        <v>51</v>
      </c>
      <c r="E709" t="s">
        <v>117</v>
      </c>
      <c r="F709" s="51" t="str">
        <f>IFERROR(VLOOKUP(D709,'Tabelas auxiliares'!$A$3:$B$61,2,FALSE),"")</f>
        <v>CCNH - COMPRAS COMPARTILHADAS</v>
      </c>
      <c r="G709" s="51" t="str">
        <f>IFERROR(VLOOKUP($B709,'Tabelas auxiliares'!$A$65:$C$102,2,FALSE),"")</f>
        <v>Materiais didáticos e serviços - Graduação</v>
      </c>
      <c r="H709" s="51" t="str">
        <f>IFERROR(VLOOKUP($B709,'Tabelas auxiliares'!$A$65:$C$102,3,FALSE),"")</f>
        <v xml:space="preserve">VIDRARIAS / MATERIAL DE CONSUMO / MANUTENÇÃO DE EQUIPAMENTOS / REAGENTES QUIMICOS / MATERIAIS E SERVIÇOS DIVERSOS PARA LABORATORIOS DIDÁTICOS E CURSOS DE GRADUAÇÃO / EPIS PARA LABORATÓRIOS </v>
      </c>
      <c r="I709" t="s">
        <v>1569</v>
      </c>
      <c r="J709" t="s">
        <v>1093</v>
      </c>
      <c r="K709" t="s">
        <v>2590</v>
      </c>
      <c r="L709" t="s">
        <v>1017</v>
      </c>
      <c r="M709" t="s">
        <v>356</v>
      </c>
      <c r="N709" t="s">
        <v>177</v>
      </c>
      <c r="O709" t="s">
        <v>178</v>
      </c>
      <c r="P709" t="s">
        <v>288</v>
      </c>
      <c r="Q709" t="s">
        <v>179</v>
      </c>
      <c r="R709" t="s">
        <v>176</v>
      </c>
      <c r="S709" t="s">
        <v>120</v>
      </c>
      <c r="T709" t="s">
        <v>174</v>
      </c>
      <c r="U709" t="s">
        <v>119</v>
      </c>
      <c r="V709" t="s">
        <v>786</v>
      </c>
      <c r="W709" t="s">
        <v>674</v>
      </c>
      <c r="X709" s="51" t="str">
        <f t="shared" si="22"/>
        <v>3</v>
      </c>
      <c r="Y709" s="51" t="str">
        <f>IF(T709="","",IF(AND(T709&lt;&gt;'Tabelas auxiliares'!$B$236,T709&lt;&gt;'Tabelas auxiliares'!$B$237,T709&lt;&gt;'Tabelas auxiliares'!$C$236,T709&lt;&gt;'Tabelas auxiliares'!$C$237,T709&lt;&gt;'Tabelas auxiliares'!$D$236),"FOLHA DE PESSOAL",IF(X709='Tabelas auxiliares'!$A$237,"CUSTEIO",IF(X709='Tabelas auxiliares'!$A$236,"INVESTIMENTO","ERRO - VERIFICAR"))))</f>
        <v>CUSTEIO</v>
      </c>
      <c r="Z709" s="64">
        <f t="shared" ref="Z709:Z772" si="23">IF(AA709+AB709+AC709&lt;&gt;0,AA709+AB709+AC709,"")</f>
        <v>215</v>
      </c>
      <c r="AC709" s="44">
        <v>215</v>
      </c>
    </row>
    <row r="710" spans="1:29" x14ac:dyDescent="0.25">
      <c r="A710" t="s">
        <v>1111</v>
      </c>
      <c r="B710" t="s">
        <v>493</v>
      </c>
      <c r="C710" t="s">
        <v>1112</v>
      </c>
      <c r="D710" t="s">
        <v>51</v>
      </c>
      <c r="E710" t="s">
        <v>117</v>
      </c>
      <c r="F710" s="51" t="str">
        <f>IFERROR(VLOOKUP(D710,'Tabelas auxiliares'!$A$3:$B$61,2,FALSE),"")</f>
        <v>CCNH - COMPRAS COMPARTILHADAS</v>
      </c>
      <c r="G710" s="51" t="str">
        <f>IFERROR(VLOOKUP($B710,'Tabelas auxiliares'!$A$65:$C$102,2,FALSE),"")</f>
        <v>Materiais didáticos e serviços - Graduação</v>
      </c>
      <c r="H710" s="51" t="str">
        <f>IFERROR(VLOOKUP($B710,'Tabelas auxiliares'!$A$65:$C$102,3,FALSE),"")</f>
        <v xml:space="preserve">VIDRARIAS / MATERIAL DE CONSUMO / MANUTENÇÃO DE EQUIPAMENTOS / REAGENTES QUIMICOS / MATERIAIS E SERVIÇOS DIVERSOS PARA LABORATORIOS DIDÁTICOS E CURSOS DE GRADUAÇÃO / EPIS PARA LABORATÓRIOS </v>
      </c>
      <c r="I710" t="s">
        <v>1569</v>
      </c>
      <c r="J710" t="s">
        <v>1093</v>
      </c>
      <c r="K710" t="s">
        <v>2591</v>
      </c>
      <c r="L710" t="s">
        <v>1017</v>
      </c>
      <c r="M710" t="s">
        <v>1021</v>
      </c>
      <c r="N710" t="s">
        <v>177</v>
      </c>
      <c r="O710" t="s">
        <v>178</v>
      </c>
      <c r="P710" t="s">
        <v>288</v>
      </c>
      <c r="Q710" t="s">
        <v>179</v>
      </c>
      <c r="R710" t="s">
        <v>176</v>
      </c>
      <c r="S710" t="s">
        <v>120</v>
      </c>
      <c r="T710" t="s">
        <v>174</v>
      </c>
      <c r="U710" t="s">
        <v>119</v>
      </c>
      <c r="V710" t="s">
        <v>786</v>
      </c>
      <c r="W710" t="s">
        <v>674</v>
      </c>
      <c r="X710" s="51" t="str">
        <f t="shared" si="22"/>
        <v>3</v>
      </c>
      <c r="Y710" s="51" t="str">
        <f>IF(T710="","",IF(AND(T710&lt;&gt;'Tabelas auxiliares'!$B$236,T710&lt;&gt;'Tabelas auxiliares'!$B$237,T710&lt;&gt;'Tabelas auxiliares'!$C$236,T710&lt;&gt;'Tabelas auxiliares'!$C$237,T710&lt;&gt;'Tabelas auxiliares'!$D$236),"FOLHA DE PESSOAL",IF(X710='Tabelas auxiliares'!$A$237,"CUSTEIO",IF(X710='Tabelas auxiliares'!$A$236,"INVESTIMENTO","ERRO - VERIFICAR"))))</f>
        <v>CUSTEIO</v>
      </c>
      <c r="Z710" s="64">
        <f t="shared" si="23"/>
        <v>2594</v>
      </c>
      <c r="AC710" s="44">
        <v>2594</v>
      </c>
    </row>
    <row r="711" spans="1:29" x14ac:dyDescent="0.25">
      <c r="A711" t="s">
        <v>1111</v>
      </c>
      <c r="B711" t="s">
        <v>493</v>
      </c>
      <c r="C711" t="s">
        <v>1112</v>
      </c>
      <c r="D711" t="s">
        <v>51</v>
      </c>
      <c r="E711" t="s">
        <v>117</v>
      </c>
      <c r="F711" s="51" t="str">
        <f>IFERROR(VLOOKUP(D711,'Tabelas auxiliares'!$A$3:$B$61,2,FALSE),"")</f>
        <v>CCNH - COMPRAS COMPARTILHADAS</v>
      </c>
      <c r="G711" s="51" t="str">
        <f>IFERROR(VLOOKUP($B711,'Tabelas auxiliares'!$A$65:$C$102,2,FALSE),"")</f>
        <v>Materiais didáticos e serviços - Graduação</v>
      </c>
      <c r="H711" s="51" t="str">
        <f>IFERROR(VLOOKUP($B711,'Tabelas auxiliares'!$A$65:$C$102,3,FALSE),"")</f>
        <v xml:space="preserve">VIDRARIAS / MATERIAL DE CONSUMO / MANUTENÇÃO DE EQUIPAMENTOS / REAGENTES QUIMICOS / MATERIAIS E SERVIÇOS DIVERSOS PARA LABORATORIOS DIDÁTICOS E CURSOS DE GRADUAÇÃO / EPIS PARA LABORATÓRIOS </v>
      </c>
      <c r="I711" t="s">
        <v>1569</v>
      </c>
      <c r="J711" t="s">
        <v>1093</v>
      </c>
      <c r="K711" t="s">
        <v>2592</v>
      </c>
      <c r="L711" t="s">
        <v>1017</v>
      </c>
      <c r="M711" t="s">
        <v>341</v>
      </c>
      <c r="N711" t="s">
        <v>177</v>
      </c>
      <c r="O711" t="s">
        <v>178</v>
      </c>
      <c r="P711" t="s">
        <v>288</v>
      </c>
      <c r="Q711" t="s">
        <v>179</v>
      </c>
      <c r="R711" t="s">
        <v>176</v>
      </c>
      <c r="S711" t="s">
        <v>120</v>
      </c>
      <c r="T711" t="s">
        <v>174</v>
      </c>
      <c r="U711" t="s">
        <v>119</v>
      </c>
      <c r="V711" t="s">
        <v>786</v>
      </c>
      <c r="W711" t="s">
        <v>674</v>
      </c>
      <c r="X711" s="51" t="str">
        <f t="shared" si="22"/>
        <v>3</v>
      </c>
      <c r="Y711" s="51" t="str">
        <f>IF(T711="","",IF(AND(T711&lt;&gt;'Tabelas auxiliares'!$B$236,T711&lt;&gt;'Tabelas auxiliares'!$B$237,T711&lt;&gt;'Tabelas auxiliares'!$C$236,T711&lt;&gt;'Tabelas auxiliares'!$C$237,T711&lt;&gt;'Tabelas auxiliares'!$D$236),"FOLHA DE PESSOAL",IF(X711='Tabelas auxiliares'!$A$237,"CUSTEIO",IF(X711='Tabelas auxiliares'!$A$236,"INVESTIMENTO","ERRO - VERIFICAR"))))</f>
        <v>CUSTEIO</v>
      </c>
      <c r="Z711" s="64">
        <f t="shared" si="23"/>
        <v>97</v>
      </c>
      <c r="AC711" s="44">
        <v>97</v>
      </c>
    </row>
    <row r="712" spans="1:29" x14ac:dyDescent="0.25">
      <c r="A712" t="s">
        <v>1111</v>
      </c>
      <c r="B712" t="s">
        <v>493</v>
      </c>
      <c r="C712" t="s">
        <v>1112</v>
      </c>
      <c r="D712" t="s">
        <v>51</v>
      </c>
      <c r="E712" t="s">
        <v>117</v>
      </c>
      <c r="F712" s="51" t="str">
        <f>IFERROR(VLOOKUP(D712,'Tabelas auxiliares'!$A$3:$B$61,2,FALSE),"")</f>
        <v>CCNH - COMPRAS COMPARTILHADAS</v>
      </c>
      <c r="G712" s="51" t="str">
        <f>IFERROR(VLOOKUP($B712,'Tabelas auxiliares'!$A$65:$C$102,2,FALSE),"")</f>
        <v>Materiais didáticos e serviços - Graduação</v>
      </c>
      <c r="H712" s="51" t="str">
        <f>IFERROR(VLOOKUP($B712,'Tabelas auxiliares'!$A$65:$C$102,3,FALSE),"")</f>
        <v xml:space="preserve">VIDRARIAS / MATERIAL DE CONSUMO / MANUTENÇÃO DE EQUIPAMENTOS / REAGENTES QUIMICOS / MATERIAIS E SERVIÇOS DIVERSOS PARA LABORATORIOS DIDÁTICOS E CURSOS DE GRADUAÇÃO / EPIS PARA LABORATÓRIOS </v>
      </c>
      <c r="I712" t="s">
        <v>1569</v>
      </c>
      <c r="J712" t="s">
        <v>1093</v>
      </c>
      <c r="K712" t="s">
        <v>2592</v>
      </c>
      <c r="L712" t="s">
        <v>1017</v>
      </c>
      <c r="M712" t="s">
        <v>341</v>
      </c>
      <c r="N712" t="s">
        <v>177</v>
      </c>
      <c r="O712" t="s">
        <v>178</v>
      </c>
      <c r="P712" t="s">
        <v>288</v>
      </c>
      <c r="Q712" t="s">
        <v>179</v>
      </c>
      <c r="R712" t="s">
        <v>176</v>
      </c>
      <c r="S712" t="s">
        <v>120</v>
      </c>
      <c r="T712" t="s">
        <v>174</v>
      </c>
      <c r="U712" t="s">
        <v>119</v>
      </c>
      <c r="V712" t="s">
        <v>1022</v>
      </c>
      <c r="W712" t="s">
        <v>1023</v>
      </c>
      <c r="X712" s="51" t="str">
        <f t="shared" si="22"/>
        <v>3</v>
      </c>
      <c r="Y712" s="51" t="str">
        <f>IF(T712="","",IF(AND(T712&lt;&gt;'Tabelas auxiliares'!$B$236,T712&lt;&gt;'Tabelas auxiliares'!$B$237,T712&lt;&gt;'Tabelas auxiliares'!$C$236,T712&lt;&gt;'Tabelas auxiliares'!$C$237,T712&lt;&gt;'Tabelas auxiliares'!$D$236),"FOLHA DE PESSOAL",IF(X712='Tabelas auxiliares'!$A$237,"CUSTEIO",IF(X712='Tabelas auxiliares'!$A$236,"INVESTIMENTO","ERRO - VERIFICAR"))))</f>
        <v>CUSTEIO</v>
      </c>
      <c r="Z712" s="64">
        <f t="shared" si="23"/>
        <v>456</v>
      </c>
      <c r="AA712" s="44">
        <v>456</v>
      </c>
    </row>
    <row r="713" spans="1:29" x14ac:dyDescent="0.25">
      <c r="A713" t="s">
        <v>1111</v>
      </c>
      <c r="B713" t="s">
        <v>493</v>
      </c>
      <c r="C713" t="s">
        <v>1112</v>
      </c>
      <c r="D713" t="s">
        <v>51</v>
      </c>
      <c r="E713" t="s">
        <v>117</v>
      </c>
      <c r="F713" s="51" t="str">
        <f>IFERROR(VLOOKUP(D713,'Tabelas auxiliares'!$A$3:$B$61,2,FALSE),"")</f>
        <v>CCNH - COMPRAS COMPARTILHADAS</v>
      </c>
      <c r="G713" s="51" t="str">
        <f>IFERROR(VLOOKUP($B713,'Tabelas auxiliares'!$A$65:$C$102,2,FALSE),"")</f>
        <v>Materiais didáticos e serviços - Graduação</v>
      </c>
      <c r="H713" s="51" t="str">
        <f>IFERROR(VLOOKUP($B713,'Tabelas auxiliares'!$A$65:$C$102,3,FALSE),"")</f>
        <v xml:space="preserve">VIDRARIAS / MATERIAL DE CONSUMO / MANUTENÇÃO DE EQUIPAMENTOS / REAGENTES QUIMICOS / MATERIAIS E SERVIÇOS DIVERSOS PARA LABORATORIOS DIDÁTICOS E CURSOS DE GRADUAÇÃO / EPIS PARA LABORATÓRIOS </v>
      </c>
      <c r="I713" t="s">
        <v>1569</v>
      </c>
      <c r="J713" t="s">
        <v>1093</v>
      </c>
      <c r="K713" t="s">
        <v>2593</v>
      </c>
      <c r="L713" t="s">
        <v>1017</v>
      </c>
      <c r="M713" t="s">
        <v>354</v>
      </c>
      <c r="N713" t="s">
        <v>177</v>
      </c>
      <c r="O713" t="s">
        <v>178</v>
      </c>
      <c r="P713" t="s">
        <v>288</v>
      </c>
      <c r="Q713" t="s">
        <v>179</v>
      </c>
      <c r="R713" t="s">
        <v>176</v>
      </c>
      <c r="S713" t="s">
        <v>120</v>
      </c>
      <c r="T713" t="s">
        <v>174</v>
      </c>
      <c r="U713" t="s">
        <v>119</v>
      </c>
      <c r="V713" t="s">
        <v>786</v>
      </c>
      <c r="W713" t="s">
        <v>674</v>
      </c>
      <c r="X713" s="51" t="str">
        <f t="shared" si="22"/>
        <v>3</v>
      </c>
      <c r="Y713" s="51" t="str">
        <f>IF(T713="","",IF(AND(T713&lt;&gt;'Tabelas auxiliares'!$B$236,T713&lt;&gt;'Tabelas auxiliares'!$B$237,T713&lt;&gt;'Tabelas auxiliares'!$C$236,T713&lt;&gt;'Tabelas auxiliares'!$C$237,T713&lt;&gt;'Tabelas auxiliares'!$D$236),"FOLHA DE PESSOAL",IF(X713='Tabelas auxiliares'!$A$237,"CUSTEIO",IF(X713='Tabelas auxiliares'!$A$236,"INVESTIMENTO","ERRO - VERIFICAR"))))</f>
        <v>CUSTEIO</v>
      </c>
      <c r="Z713" s="64">
        <f t="shared" si="23"/>
        <v>5448.02</v>
      </c>
      <c r="AA713" s="44">
        <v>5448.02</v>
      </c>
    </row>
    <row r="714" spans="1:29" x14ac:dyDescent="0.25">
      <c r="A714" t="s">
        <v>1111</v>
      </c>
      <c r="B714" t="s">
        <v>493</v>
      </c>
      <c r="C714" t="s">
        <v>1112</v>
      </c>
      <c r="D714" t="s">
        <v>51</v>
      </c>
      <c r="E714" t="s">
        <v>117</v>
      </c>
      <c r="F714" s="51" t="str">
        <f>IFERROR(VLOOKUP(D714,'Tabelas auxiliares'!$A$3:$B$61,2,FALSE),"")</f>
        <v>CCNH - COMPRAS COMPARTILHADAS</v>
      </c>
      <c r="G714" s="51" t="str">
        <f>IFERROR(VLOOKUP($B714,'Tabelas auxiliares'!$A$65:$C$102,2,FALSE),"")</f>
        <v>Materiais didáticos e serviços - Graduação</v>
      </c>
      <c r="H714" s="51" t="str">
        <f>IFERROR(VLOOKUP($B714,'Tabelas auxiliares'!$A$65:$C$102,3,FALSE),"")</f>
        <v xml:space="preserve">VIDRARIAS / MATERIAL DE CONSUMO / MANUTENÇÃO DE EQUIPAMENTOS / REAGENTES QUIMICOS / MATERIAIS E SERVIÇOS DIVERSOS PARA LABORATORIOS DIDÁTICOS E CURSOS DE GRADUAÇÃO / EPIS PARA LABORATÓRIOS </v>
      </c>
      <c r="I714" t="s">
        <v>1569</v>
      </c>
      <c r="J714" t="s">
        <v>1093</v>
      </c>
      <c r="K714" t="s">
        <v>2593</v>
      </c>
      <c r="L714" t="s">
        <v>1017</v>
      </c>
      <c r="M714" t="s">
        <v>354</v>
      </c>
      <c r="N714" t="s">
        <v>177</v>
      </c>
      <c r="O714" t="s">
        <v>178</v>
      </c>
      <c r="P714" t="s">
        <v>288</v>
      </c>
      <c r="Q714" t="s">
        <v>179</v>
      </c>
      <c r="R714" t="s">
        <v>176</v>
      </c>
      <c r="S714" t="s">
        <v>120</v>
      </c>
      <c r="T714" t="s">
        <v>174</v>
      </c>
      <c r="U714" t="s">
        <v>119</v>
      </c>
      <c r="V714" t="s">
        <v>1022</v>
      </c>
      <c r="W714" t="s">
        <v>1023</v>
      </c>
      <c r="X714" s="51" t="str">
        <f t="shared" si="22"/>
        <v>3</v>
      </c>
      <c r="Y714" s="51" t="str">
        <f>IF(T714="","",IF(AND(T714&lt;&gt;'Tabelas auxiliares'!$B$236,T714&lt;&gt;'Tabelas auxiliares'!$B$237,T714&lt;&gt;'Tabelas auxiliares'!$C$236,T714&lt;&gt;'Tabelas auxiliares'!$C$237,T714&lt;&gt;'Tabelas auxiliares'!$D$236),"FOLHA DE PESSOAL",IF(X714='Tabelas auxiliares'!$A$237,"CUSTEIO",IF(X714='Tabelas auxiliares'!$A$236,"INVESTIMENTO","ERRO - VERIFICAR"))))</f>
        <v>CUSTEIO</v>
      </c>
      <c r="Z714" s="64">
        <f t="shared" si="23"/>
        <v>209</v>
      </c>
      <c r="AA714" s="44">
        <v>209</v>
      </c>
    </row>
    <row r="715" spans="1:29" x14ac:dyDescent="0.25">
      <c r="A715" t="s">
        <v>1111</v>
      </c>
      <c r="B715" t="s">
        <v>493</v>
      </c>
      <c r="C715" t="s">
        <v>1112</v>
      </c>
      <c r="D715" t="s">
        <v>51</v>
      </c>
      <c r="E715" t="s">
        <v>117</v>
      </c>
      <c r="F715" s="51" t="str">
        <f>IFERROR(VLOOKUP(D715,'Tabelas auxiliares'!$A$3:$B$61,2,FALSE),"")</f>
        <v>CCNH - COMPRAS COMPARTILHADAS</v>
      </c>
      <c r="G715" s="51" t="str">
        <f>IFERROR(VLOOKUP($B715,'Tabelas auxiliares'!$A$65:$C$102,2,FALSE),"")</f>
        <v>Materiais didáticos e serviços - Graduação</v>
      </c>
      <c r="H715" s="51" t="str">
        <f>IFERROR(VLOOKUP($B715,'Tabelas auxiliares'!$A$65:$C$102,3,FALSE),"")</f>
        <v xml:space="preserve">VIDRARIAS / MATERIAL DE CONSUMO / MANUTENÇÃO DE EQUIPAMENTOS / REAGENTES QUIMICOS / MATERIAIS E SERVIÇOS DIVERSOS PARA LABORATORIOS DIDÁTICOS E CURSOS DE GRADUAÇÃO / EPIS PARA LABORATÓRIOS </v>
      </c>
      <c r="I715" t="s">
        <v>1569</v>
      </c>
      <c r="J715" t="s">
        <v>1093</v>
      </c>
      <c r="K715" t="s">
        <v>2594</v>
      </c>
      <c r="L715" t="s">
        <v>872</v>
      </c>
      <c r="M715" t="s">
        <v>1024</v>
      </c>
      <c r="N715" t="s">
        <v>177</v>
      </c>
      <c r="O715" t="s">
        <v>178</v>
      </c>
      <c r="P715" t="s">
        <v>288</v>
      </c>
      <c r="Q715" t="s">
        <v>179</v>
      </c>
      <c r="R715" t="s">
        <v>176</v>
      </c>
      <c r="S715" t="s">
        <v>120</v>
      </c>
      <c r="T715" t="s">
        <v>174</v>
      </c>
      <c r="U715" t="s">
        <v>119</v>
      </c>
      <c r="V715" t="s">
        <v>786</v>
      </c>
      <c r="W715" t="s">
        <v>674</v>
      </c>
      <c r="X715" s="51" t="str">
        <f t="shared" si="22"/>
        <v>3</v>
      </c>
      <c r="Y715" s="51" t="str">
        <f>IF(T715="","",IF(AND(T715&lt;&gt;'Tabelas auxiliares'!$B$236,T715&lt;&gt;'Tabelas auxiliares'!$B$237,T715&lt;&gt;'Tabelas auxiliares'!$C$236,T715&lt;&gt;'Tabelas auxiliares'!$C$237,T715&lt;&gt;'Tabelas auxiliares'!$D$236),"FOLHA DE PESSOAL",IF(X715='Tabelas auxiliares'!$A$237,"CUSTEIO",IF(X715='Tabelas auxiliares'!$A$236,"INVESTIMENTO","ERRO - VERIFICAR"))))</f>
        <v>CUSTEIO</v>
      </c>
      <c r="Z715" s="64">
        <f t="shared" si="23"/>
        <v>500</v>
      </c>
      <c r="AA715" s="44">
        <v>500</v>
      </c>
    </row>
    <row r="716" spans="1:29" x14ac:dyDescent="0.25">
      <c r="A716" t="s">
        <v>1111</v>
      </c>
      <c r="B716" t="s">
        <v>493</v>
      </c>
      <c r="C716" t="s">
        <v>1112</v>
      </c>
      <c r="D716" t="s">
        <v>51</v>
      </c>
      <c r="E716" t="s">
        <v>117</v>
      </c>
      <c r="F716" s="51" t="str">
        <f>IFERROR(VLOOKUP(D716,'Tabelas auxiliares'!$A$3:$B$61,2,FALSE),"")</f>
        <v>CCNH - COMPRAS COMPARTILHADAS</v>
      </c>
      <c r="G716" s="51" t="str">
        <f>IFERROR(VLOOKUP($B716,'Tabelas auxiliares'!$A$65:$C$102,2,FALSE),"")</f>
        <v>Materiais didáticos e serviços - Graduação</v>
      </c>
      <c r="H716" s="51" t="str">
        <f>IFERROR(VLOOKUP($B716,'Tabelas auxiliares'!$A$65:$C$102,3,FALSE),"")</f>
        <v xml:space="preserve">VIDRARIAS / MATERIAL DE CONSUMO / MANUTENÇÃO DE EQUIPAMENTOS / REAGENTES QUIMICOS / MATERIAIS E SERVIÇOS DIVERSOS PARA LABORATORIOS DIDÁTICOS E CURSOS DE GRADUAÇÃO / EPIS PARA LABORATÓRIOS </v>
      </c>
      <c r="I716" t="s">
        <v>1569</v>
      </c>
      <c r="J716" t="s">
        <v>1093</v>
      </c>
      <c r="K716" t="s">
        <v>2595</v>
      </c>
      <c r="L716" t="s">
        <v>1017</v>
      </c>
      <c r="M716" t="s">
        <v>353</v>
      </c>
      <c r="N716" t="s">
        <v>177</v>
      </c>
      <c r="O716" t="s">
        <v>178</v>
      </c>
      <c r="P716" t="s">
        <v>288</v>
      </c>
      <c r="Q716" t="s">
        <v>179</v>
      </c>
      <c r="R716" t="s">
        <v>176</v>
      </c>
      <c r="S716" t="s">
        <v>120</v>
      </c>
      <c r="T716" t="s">
        <v>174</v>
      </c>
      <c r="U716" t="s">
        <v>119</v>
      </c>
      <c r="V716" t="s">
        <v>1022</v>
      </c>
      <c r="W716" t="s">
        <v>1023</v>
      </c>
      <c r="X716" s="51" t="str">
        <f t="shared" si="22"/>
        <v>3</v>
      </c>
      <c r="Y716" s="51" t="str">
        <f>IF(T716="","",IF(AND(T716&lt;&gt;'Tabelas auxiliares'!$B$236,T716&lt;&gt;'Tabelas auxiliares'!$B$237,T716&lt;&gt;'Tabelas auxiliares'!$C$236,T716&lt;&gt;'Tabelas auxiliares'!$C$237,T716&lt;&gt;'Tabelas auxiliares'!$D$236),"FOLHA DE PESSOAL",IF(X716='Tabelas auxiliares'!$A$237,"CUSTEIO",IF(X716='Tabelas auxiliares'!$A$236,"INVESTIMENTO","ERRO - VERIFICAR"))))</f>
        <v>CUSTEIO</v>
      </c>
      <c r="Z716" s="64">
        <f t="shared" si="23"/>
        <v>1630</v>
      </c>
      <c r="AC716" s="44">
        <v>1630</v>
      </c>
    </row>
    <row r="717" spans="1:29" x14ac:dyDescent="0.25">
      <c r="A717" t="s">
        <v>1111</v>
      </c>
      <c r="B717" t="s">
        <v>493</v>
      </c>
      <c r="C717" t="s">
        <v>1112</v>
      </c>
      <c r="D717" t="s">
        <v>51</v>
      </c>
      <c r="E717" t="s">
        <v>117</v>
      </c>
      <c r="F717" s="51" t="str">
        <f>IFERROR(VLOOKUP(D717,'Tabelas auxiliares'!$A$3:$B$61,2,FALSE),"")</f>
        <v>CCNH - COMPRAS COMPARTILHADAS</v>
      </c>
      <c r="G717" s="51" t="str">
        <f>IFERROR(VLOOKUP($B717,'Tabelas auxiliares'!$A$65:$C$102,2,FALSE),"")</f>
        <v>Materiais didáticos e serviços - Graduação</v>
      </c>
      <c r="H717" s="51" t="str">
        <f>IFERROR(VLOOKUP($B717,'Tabelas auxiliares'!$A$65:$C$102,3,FALSE),"")</f>
        <v xml:space="preserve">VIDRARIAS / MATERIAL DE CONSUMO / MANUTENÇÃO DE EQUIPAMENTOS / REAGENTES QUIMICOS / MATERIAIS E SERVIÇOS DIVERSOS PARA LABORATORIOS DIDÁTICOS E CURSOS DE GRADUAÇÃO / EPIS PARA LABORATÓRIOS </v>
      </c>
      <c r="I717" t="s">
        <v>1569</v>
      </c>
      <c r="J717" t="s">
        <v>1093</v>
      </c>
      <c r="K717" t="s">
        <v>2596</v>
      </c>
      <c r="L717" t="s">
        <v>1017</v>
      </c>
      <c r="M717" t="s">
        <v>355</v>
      </c>
      <c r="N717" t="s">
        <v>177</v>
      </c>
      <c r="O717" t="s">
        <v>178</v>
      </c>
      <c r="P717" t="s">
        <v>288</v>
      </c>
      <c r="Q717" t="s">
        <v>179</v>
      </c>
      <c r="R717" t="s">
        <v>176</v>
      </c>
      <c r="S717" t="s">
        <v>120</v>
      </c>
      <c r="T717" t="s">
        <v>174</v>
      </c>
      <c r="U717" t="s">
        <v>119</v>
      </c>
      <c r="V717" t="s">
        <v>786</v>
      </c>
      <c r="W717" t="s">
        <v>674</v>
      </c>
      <c r="X717" s="51" t="str">
        <f t="shared" si="22"/>
        <v>3</v>
      </c>
      <c r="Y717" s="51" t="str">
        <f>IF(T717="","",IF(AND(T717&lt;&gt;'Tabelas auxiliares'!$B$236,T717&lt;&gt;'Tabelas auxiliares'!$B$237,T717&lt;&gt;'Tabelas auxiliares'!$C$236,T717&lt;&gt;'Tabelas auxiliares'!$C$237,T717&lt;&gt;'Tabelas auxiliares'!$D$236),"FOLHA DE PESSOAL",IF(X717='Tabelas auxiliares'!$A$237,"CUSTEIO",IF(X717='Tabelas auxiliares'!$A$236,"INVESTIMENTO","ERRO - VERIFICAR"))))</f>
        <v>CUSTEIO</v>
      </c>
      <c r="Z717" s="64">
        <f t="shared" si="23"/>
        <v>2965.1</v>
      </c>
      <c r="AC717" s="44">
        <v>2965.1</v>
      </c>
    </row>
    <row r="718" spans="1:29" x14ac:dyDescent="0.25">
      <c r="A718" t="s">
        <v>1111</v>
      </c>
      <c r="B718" t="s">
        <v>493</v>
      </c>
      <c r="C718" t="s">
        <v>1112</v>
      </c>
      <c r="D718" t="s">
        <v>51</v>
      </c>
      <c r="E718" t="s">
        <v>117</v>
      </c>
      <c r="F718" s="51" t="str">
        <f>IFERROR(VLOOKUP(D718,'Tabelas auxiliares'!$A$3:$B$61,2,FALSE),"")</f>
        <v>CCNH - COMPRAS COMPARTILHADAS</v>
      </c>
      <c r="G718" s="51" t="str">
        <f>IFERROR(VLOOKUP($B718,'Tabelas auxiliares'!$A$65:$C$102,2,FALSE),"")</f>
        <v>Materiais didáticos e serviços - Graduação</v>
      </c>
      <c r="H718" s="51" t="str">
        <f>IFERROR(VLOOKUP($B718,'Tabelas auxiliares'!$A$65:$C$102,3,FALSE),"")</f>
        <v xml:space="preserve">VIDRARIAS / MATERIAL DE CONSUMO / MANUTENÇÃO DE EQUIPAMENTOS / REAGENTES QUIMICOS / MATERIAIS E SERVIÇOS DIVERSOS PARA LABORATORIOS DIDÁTICOS E CURSOS DE GRADUAÇÃO / EPIS PARA LABORATÓRIOS </v>
      </c>
      <c r="I718" t="s">
        <v>1569</v>
      </c>
      <c r="J718" t="s">
        <v>1093</v>
      </c>
      <c r="K718" t="s">
        <v>2597</v>
      </c>
      <c r="L718" t="s">
        <v>1017</v>
      </c>
      <c r="M718" t="s">
        <v>1025</v>
      </c>
      <c r="N718" t="s">
        <v>177</v>
      </c>
      <c r="O718" t="s">
        <v>178</v>
      </c>
      <c r="P718" t="s">
        <v>288</v>
      </c>
      <c r="Q718" t="s">
        <v>179</v>
      </c>
      <c r="R718" t="s">
        <v>176</v>
      </c>
      <c r="S718" t="s">
        <v>120</v>
      </c>
      <c r="T718" t="s">
        <v>174</v>
      </c>
      <c r="U718" t="s">
        <v>119</v>
      </c>
      <c r="V718" t="s">
        <v>786</v>
      </c>
      <c r="W718" t="s">
        <v>674</v>
      </c>
      <c r="X718" s="51" t="str">
        <f t="shared" si="22"/>
        <v>3</v>
      </c>
      <c r="Y718" s="51" t="str">
        <f>IF(T718="","",IF(AND(T718&lt;&gt;'Tabelas auxiliares'!$B$236,T718&lt;&gt;'Tabelas auxiliares'!$B$237,T718&lt;&gt;'Tabelas auxiliares'!$C$236,T718&lt;&gt;'Tabelas auxiliares'!$C$237,T718&lt;&gt;'Tabelas auxiliares'!$D$236),"FOLHA DE PESSOAL",IF(X718='Tabelas auxiliares'!$A$237,"CUSTEIO",IF(X718='Tabelas auxiliares'!$A$236,"INVESTIMENTO","ERRO - VERIFICAR"))))</f>
        <v>CUSTEIO</v>
      </c>
      <c r="Z718" s="64">
        <f t="shared" si="23"/>
        <v>3459</v>
      </c>
      <c r="AC718" s="44">
        <v>3459</v>
      </c>
    </row>
    <row r="719" spans="1:29" x14ac:dyDescent="0.25">
      <c r="A719" t="s">
        <v>1111</v>
      </c>
      <c r="B719" t="s">
        <v>493</v>
      </c>
      <c r="C719" t="s">
        <v>1112</v>
      </c>
      <c r="D719" t="s">
        <v>51</v>
      </c>
      <c r="E719" t="s">
        <v>117</v>
      </c>
      <c r="F719" s="51" t="str">
        <f>IFERROR(VLOOKUP(D719,'Tabelas auxiliares'!$A$3:$B$61,2,FALSE),"")</f>
        <v>CCNH - COMPRAS COMPARTILHADAS</v>
      </c>
      <c r="G719" s="51" t="str">
        <f>IFERROR(VLOOKUP($B719,'Tabelas auxiliares'!$A$65:$C$102,2,FALSE),"")</f>
        <v>Materiais didáticos e serviços - Graduação</v>
      </c>
      <c r="H719" s="51" t="str">
        <f>IFERROR(VLOOKUP($B719,'Tabelas auxiliares'!$A$65:$C$102,3,FALSE),"")</f>
        <v xml:space="preserve">VIDRARIAS / MATERIAL DE CONSUMO / MANUTENÇÃO DE EQUIPAMENTOS / REAGENTES QUIMICOS / MATERIAIS E SERVIÇOS DIVERSOS PARA LABORATORIOS DIDÁTICOS E CURSOS DE GRADUAÇÃO / EPIS PARA LABORATÓRIOS </v>
      </c>
      <c r="I719" t="s">
        <v>1569</v>
      </c>
      <c r="J719" t="s">
        <v>1093</v>
      </c>
      <c r="K719" t="s">
        <v>2598</v>
      </c>
      <c r="L719" t="s">
        <v>1017</v>
      </c>
      <c r="M719" t="s">
        <v>358</v>
      </c>
      <c r="N719" t="s">
        <v>177</v>
      </c>
      <c r="O719" t="s">
        <v>178</v>
      </c>
      <c r="P719" t="s">
        <v>288</v>
      </c>
      <c r="Q719" t="s">
        <v>179</v>
      </c>
      <c r="R719" t="s">
        <v>176</v>
      </c>
      <c r="S719" t="s">
        <v>120</v>
      </c>
      <c r="T719" t="s">
        <v>174</v>
      </c>
      <c r="U719" t="s">
        <v>119</v>
      </c>
      <c r="V719" t="s">
        <v>786</v>
      </c>
      <c r="W719" t="s">
        <v>674</v>
      </c>
      <c r="X719" s="51" t="str">
        <f t="shared" si="22"/>
        <v>3</v>
      </c>
      <c r="Y719" s="51" t="str">
        <f>IF(T719="","",IF(AND(T719&lt;&gt;'Tabelas auxiliares'!$B$236,T719&lt;&gt;'Tabelas auxiliares'!$B$237,T719&lt;&gt;'Tabelas auxiliares'!$C$236,T719&lt;&gt;'Tabelas auxiliares'!$C$237,T719&lt;&gt;'Tabelas auxiliares'!$D$236),"FOLHA DE PESSOAL",IF(X719='Tabelas auxiliares'!$A$237,"CUSTEIO",IF(X719='Tabelas auxiliares'!$A$236,"INVESTIMENTO","ERRO - VERIFICAR"))))</f>
        <v>CUSTEIO</v>
      </c>
      <c r="Z719" s="64">
        <f t="shared" si="23"/>
        <v>624</v>
      </c>
      <c r="AC719" s="44">
        <v>624</v>
      </c>
    </row>
    <row r="720" spans="1:29" x14ac:dyDescent="0.25">
      <c r="A720" t="s">
        <v>1111</v>
      </c>
      <c r="B720" t="s">
        <v>493</v>
      </c>
      <c r="C720" t="s">
        <v>1112</v>
      </c>
      <c r="D720" t="s">
        <v>51</v>
      </c>
      <c r="E720" t="s">
        <v>117</v>
      </c>
      <c r="F720" s="51" t="str">
        <f>IFERROR(VLOOKUP(D720,'Tabelas auxiliares'!$A$3:$B$61,2,FALSE),"")</f>
        <v>CCNH - COMPRAS COMPARTILHADAS</v>
      </c>
      <c r="G720" s="51" t="str">
        <f>IFERROR(VLOOKUP($B720,'Tabelas auxiliares'!$A$65:$C$102,2,FALSE),"")</f>
        <v>Materiais didáticos e serviços - Graduação</v>
      </c>
      <c r="H720" s="51" t="str">
        <f>IFERROR(VLOOKUP($B720,'Tabelas auxiliares'!$A$65:$C$102,3,FALSE),"")</f>
        <v xml:space="preserve">VIDRARIAS / MATERIAL DE CONSUMO / MANUTENÇÃO DE EQUIPAMENTOS / REAGENTES QUIMICOS / MATERIAIS E SERVIÇOS DIVERSOS PARA LABORATORIOS DIDÁTICOS E CURSOS DE GRADUAÇÃO / EPIS PARA LABORATÓRIOS </v>
      </c>
      <c r="I720" t="s">
        <v>1569</v>
      </c>
      <c r="J720" t="s">
        <v>1093</v>
      </c>
      <c r="K720" t="s">
        <v>2599</v>
      </c>
      <c r="L720" t="s">
        <v>1017</v>
      </c>
      <c r="M720" t="s">
        <v>2600</v>
      </c>
      <c r="N720" t="s">
        <v>177</v>
      </c>
      <c r="O720" t="s">
        <v>178</v>
      </c>
      <c r="P720" t="s">
        <v>288</v>
      </c>
      <c r="Q720" t="s">
        <v>179</v>
      </c>
      <c r="R720" t="s">
        <v>176</v>
      </c>
      <c r="S720" t="s">
        <v>120</v>
      </c>
      <c r="T720" t="s">
        <v>174</v>
      </c>
      <c r="U720" t="s">
        <v>119</v>
      </c>
      <c r="V720" t="s">
        <v>1022</v>
      </c>
      <c r="W720" t="s">
        <v>1023</v>
      </c>
      <c r="X720" s="51" t="str">
        <f t="shared" si="22"/>
        <v>3</v>
      </c>
      <c r="Y720" s="51" t="str">
        <f>IF(T720="","",IF(AND(T720&lt;&gt;'Tabelas auxiliares'!$B$236,T720&lt;&gt;'Tabelas auxiliares'!$B$237,T720&lt;&gt;'Tabelas auxiliares'!$C$236,T720&lt;&gt;'Tabelas auxiliares'!$C$237,T720&lt;&gt;'Tabelas auxiliares'!$D$236),"FOLHA DE PESSOAL",IF(X720='Tabelas auxiliares'!$A$237,"CUSTEIO",IF(X720='Tabelas auxiliares'!$A$236,"INVESTIMENTO","ERRO - VERIFICAR"))))</f>
        <v>CUSTEIO</v>
      </c>
      <c r="Z720" s="64">
        <f t="shared" si="23"/>
        <v>375</v>
      </c>
      <c r="AA720" s="44">
        <v>375</v>
      </c>
    </row>
    <row r="721" spans="1:29" x14ac:dyDescent="0.25">
      <c r="A721" t="s">
        <v>1111</v>
      </c>
      <c r="B721" t="s">
        <v>493</v>
      </c>
      <c r="C721" t="s">
        <v>1112</v>
      </c>
      <c r="D721" t="s">
        <v>51</v>
      </c>
      <c r="E721" t="s">
        <v>117</v>
      </c>
      <c r="F721" s="51" t="str">
        <f>IFERROR(VLOOKUP(D721,'Tabelas auxiliares'!$A$3:$B$61,2,FALSE),"")</f>
        <v>CCNH - COMPRAS COMPARTILHADAS</v>
      </c>
      <c r="G721" s="51" t="str">
        <f>IFERROR(VLOOKUP($B721,'Tabelas auxiliares'!$A$65:$C$102,2,FALSE),"")</f>
        <v>Materiais didáticos e serviços - Graduação</v>
      </c>
      <c r="H721" s="51" t="str">
        <f>IFERROR(VLOOKUP($B721,'Tabelas auxiliares'!$A$65:$C$102,3,FALSE),"")</f>
        <v xml:space="preserve">VIDRARIAS / MATERIAL DE CONSUMO / MANUTENÇÃO DE EQUIPAMENTOS / REAGENTES QUIMICOS / MATERIAIS E SERVIÇOS DIVERSOS PARA LABORATORIOS DIDÁTICOS E CURSOS DE GRADUAÇÃO / EPIS PARA LABORATÓRIOS </v>
      </c>
      <c r="I721" t="s">
        <v>1569</v>
      </c>
      <c r="J721" t="s">
        <v>1093</v>
      </c>
      <c r="K721" t="s">
        <v>2601</v>
      </c>
      <c r="L721" t="s">
        <v>1017</v>
      </c>
      <c r="M721" t="s">
        <v>1026</v>
      </c>
      <c r="N721" t="s">
        <v>177</v>
      </c>
      <c r="O721" t="s">
        <v>178</v>
      </c>
      <c r="P721" t="s">
        <v>288</v>
      </c>
      <c r="Q721" t="s">
        <v>179</v>
      </c>
      <c r="R721" t="s">
        <v>176</v>
      </c>
      <c r="S721" t="s">
        <v>120</v>
      </c>
      <c r="T721" t="s">
        <v>174</v>
      </c>
      <c r="U721" t="s">
        <v>119</v>
      </c>
      <c r="V721" t="s">
        <v>786</v>
      </c>
      <c r="W721" t="s">
        <v>674</v>
      </c>
      <c r="X721" s="51" t="str">
        <f t="shared" si="22"/>
        <v>3</v>
      </c>
      <c r="Y721" s="51" t="str">
        <f>IF(T721="","",IF(AND(T721&lt;&gt;'Tabelas auxiliares'!$B$236,T721&lt;&gt;'Tabelas auxiliares'!$B$237,T721&lt;&gt;'Tabelas auxiliares'!$C$236,T721&lt;&gt;'Tabelas auxiliares'!$C$237,T721&lt;&gt;'Tabelas auxiliares'!$D$236),"FOLHA DE PESSOAL",IF(X721='Tabelas auxiliares'!$A$237,"CUSTEIO",IF(X721='Tabelas auxiliares'!$A$236,"INVESTIMENTO","ERRO - VERIFICAR"))))</f>
        <v>CUSTEIO</v>
      </c>
      <c r="Z721" s="64">
        <f t="shared" si="23"/>
        <v>816</v>
      </c>
      <c r="AA721" s="44">
        <v>800</v>
      </c>
      <c r="AC721" s="44">
        <v>16</v>
      </c>
    </row>
    <row r="722" spans="1:29" x14ac:dyDescent="0.25">
      <c r="A722" t="s">
        <v>1111</v>
      </c>
      <c r="B722" t="s">
        <v>493</v>
      </c>
      <c r="C722" t="s">
        <v>1112</v>
      </c>
      <c r="D722" t="s">
        <v>51</v>
      </c>
      <c r="E722" t="s">
        <v>117</v>
      </c>
      <c r="F722" s="51" t="str">
        <f>IFERROR(VLOOKUP(D722,'Tabelas auxiliares'!$A$3:$B$61,2,FALSE),"")</f>
        <v>CCNH - COMPRAS COMPARTILHADAS</v>
      </c>
      <c r="G722" s="51" t="str">
        <f>IFERROR(VLOOKUP($B722,'Tabelas auxiliares'!$A$65:$C$102,2,FALSE),"")</f>
        <v>Materiais didáticos e serviços - Graduação</v>
      </c>
      <c r="H722" s="51" t="str">
        <f>IFERROR(VLOOKUP($B722,'Tabelas auxiliares'!$A$65:$C$102,3,FALSE),"")</f>
        <v xml:space="preserve">VIDRARIAS / MATERIAL DE CONSUMO / MANUTENÇÃO DE EQUIPAMENTOS / REAGENTES QUIMICOS / MATERIAIS E SERVIÇOS DIVERSOS PARA LABORATORIOS DIDÁTICOS E CURSOS DE GRADUAÇÃO / EPIS PARA LABORATÓRIOS </v>
      </c>
      <c r="I722" t="s">
        <v>1508</v>
      </c>
      <c r="J722" t="s">
        <v>1093</v>
      </c>
      <c r="K722" t="s">
        <v>2602</v>
      </c>
      <c r="L722" t="s">
        <v>1017</v>
      </c>
      <c r="M722" t="s">
        <v>357</v>
      </c>
      <c r="N722" t="s">
        <v>177</v>
      </c>
      <c r="O722" t="s">
        <v>178</v>
      </c>
      <c r="P722" t="s">
        <v>288</v>
      </c>
      <c r="Q722" t="s">
        <v>179</v>
      </c>
      <c r="R722" t="s">
        <v>176</v>
      </c>
      <c r="S722" t="s">
        <v>120</v>
      </c>
      <c r="T722" t="s">
        <v>174</v>
      </c>
      <c r="U722" t="s">
        <v>119</v>
      </c>
      <c r="V722" t="s">
        <v>786</v>
      </c>
      <c r="W722" t="s">
        <v>674</v>
      </c>
      <c r="X722" s="51" t="str">
        <f t="shared" si="22"/>
        <v>3</v>
      </c>
      <c r="Y722" s="51" t="str">
        <f>IF(T722="","",IF(AND(T722&lt;&gt;'Tabelas auxiliares'!$B$236,T722&lt;&gt;'Tabelas auxiliares'!$B$237,T722&lt;&gt;'Tabelas auxiliares'!$C$236,T722&lt;&gt;'Tabelas auxiliares'!$C$237,T722&lt;&gt;'Tabelas auxiliares'!$D$236),"FOLHA DE PESSOAL",IF(X722='Tabelas auxiliares'!$A$237,"CUSTEIO",IF(X722='Tabelas auxiliares'!$A$236,"INVESTIMENTO","ERRO - VERIFICAR"))))</f>
        <v>CUSTEIO</v>
      </c>
      <c r="Z722" s="64">
        <f t="shared" si="23"/>
        <v>8141.59</v>
      </c>
      <c r="AC722" s="44">
        <v>8141.59</v>
      </c>
    </row>
    <row r="723" spans="1:29" x14ac:dyDescent="0.25">
      <c r="A723" t="s">
        <v>1111</v>
      </c>
      <c r="B723" t="s">
        <v>493</v>
      </c>
      <c r="C723" t="s">
        <v>1112</v>
      </c>
      <c r="D723" t="s">
        <v>51</v>
      </c>
      <c r="E723" t="s">
        <v>117</v>
      </c>
      <c r="F723" s="51" t="str">
        <f>IFERROR(VLOOKUP(D723,'Tabelas auxiliares'!$A$3:$B$61,2,FALSE),"")</f>
        <v>CCNH - COMPRAS COMPARTILHADAS</v>
      </c>
      <c r="G723" s="51" t="str">
        <f>IFERROR(VLOOKUP($B723,'Tabelas auxiliares'!$A$65:$C$102,2,FALSE),"")</f>
        <v>Materiais didáticos e serviços - Graduação</v>
      </c>
      <c r="H723" s="51" t="str">
        <f>IFERROR(VLOOKUP($B723,'Tabelas auxiliares'!$A$65:$C$102,3,FALSE),"")</f>
        <v xml:space="preserve">VIDRARIAS / MATERIAL DE CONSUMO / MANUTENÇÃO DE EQUIPAMENTOS / REAGENTES QUIMICOS / MATERIAIS E SERVIÇOS DIVERSOS PARA LABORATORIOS DIDÁTICOS E CURSOS DE GRADUAÇÃO / EPIS PARA LABORATÓRIOS </v>
      </c>
      <c r="I723" t="s">
        <v>1508</v>
      </c>
      <c r="J723" t="s">
        <v>1093</v>
      </c>
      <c r="K723" t="s">
        <v>2603</v>
      </c>
      <c r="L723" t="s">
        <v>1017</v>
      </c>
      <c r="M723" t="s">
        <v>359</v>
      </c>
      <c r="N723" t="s">
        <v>177</v>
      </c>
      <c r="O723" t="s">
        <v>178</v>
      </c>
      <c r="P723" t="s">
        <v>288</v>
      </c>
      <c r="Q723" t="s">
        <v>179</v>
      </c>
      <c r="R723" t="s">
        <v>176</v>
      </c>
      <c r="S723" t="s">
        <v>120</v>
      </c>
      <c r="T723" t="s">
        <v>174</v>
      </c>
      <c r="U723" t="s">
        <v>119</v>
      </c>
      <c r="V723" t="s">
        <v>786</v>
      </c>
      <c r="W723" t="s">
        <v>674</v>
      </c>
      <c r="X723" s="51" t="str">
        <f t="shared" si="22"/>
        <v>3</v>
      </c>
      <c r="Y723" s="51" t="str">
        <f>IF(T723="","",IF(AND(T723&lt;&gt;'Tabelas auxiliares'!$B$236,T723&lt;&gt;'Tabelas auxiliares'!$B$237,T723&lt;&gt;'Tabelas auxiliares'!$C$236,T723&lt;&gt;'Tabelas auxiliares'!$C$237,T723&lt;&gt;'Tabelas auxiliares'!$D$236),"FOLHA DE PESSOAL",IF(X723='Tabelas auxiliares'!$A$237,"CUSTEIO",IF(X723='Tabelas auxiliares'!$A$236,"INVESTIMENTO","ERRO - VERIFICAR"))))</f>
        <v>CUSTEIO</v>
      </c>
      <c r="Z723" s="64">
        <f t="shared" si="23"/>
        <v>178.4</v>
      </c>
      <c r="AC723" s="44">
        <v>178.4</v>
      </c>
    </row>
    <row r="724" spans="1:29" x14ac:dyDescent="0.25">
      <c r="A724" t="s">
        <v>1111</v>
      </c>
      <c r="B724" t="s">
        <v>493</v>
      </c>
      <c r="C724" t="s">
        <v>1112</v>
      </c>
      <c r="D724" t="s">
        <v>51</v>
      </c>
      <c r="E724" t="s">
        <v>117</v>
      </c>
      <c r="F724" s="51" t="str">
        <f>IFERROR(VLOOKUP(D724,'Tabelas auxiliares'!$A$3:$B$61,2,FALSE),"")</f>
        <v>CCNH - COMPRAS COMPARTILHADAS</v>
      </c>
      <c r="G724" s="51" t="str">
        <f>IFERROR(VLOOKUP($B724,'Tabelas auxiliares'!$A$65:$C$102,2,FALSE),"")</f>
        <v>Materiais didáticos e serviços - Graduação</v>
      </c>
      <c r="H724" s="51" t="str">
        <f>IFERROR(VLOOKUP($B724,'Tabelas auxiliares'!$A$65:$C$102,3,FALSE),"")</f>
        <v xml:space="preserve">VIDRARIAS / MATERIAL DE CONSUMO / MANUTENÇÃO DE EQUIPAMENTOS / REAGENTES QUIMICOS / MATERIAIS E SERVIÇOS DIVERSOS PARA LABORATORIOS DIDÁTICOS E CURSOS DE GRADUAÇÃO / EPIS PARA LABORATÓRIOS </v>
      </c>
      <c r="I724" t="s">
        <v>1508</v>
      </c>
      <c r="J724" t="s">
        <v>1093</v>
      </c>
      <c r="K724" t="s">
        <v>2604</v>
      </c>
      <c r="L724" t="s">
        <v>1017</v>
      </c>
      <c r="M724" t="s">
        <v>1020</v>
      </c>
      <c r="N724" t="s">
        <v>177</v>
      </c>
      <c r="O724" t="s">
        <v>178</v>
      </c>
      <c r="P724" t="s">
        <v>288</v>
      </c>
      <c r="Q724" t="s">
        <v>179</v>
      </c>
      <c r="R724" t="s">
        <v>176</v>
      </c>
      <c r="S724" t="s">
        <v>120</v>
      </c>
      <c r="T724" t="s">
        <v>174</v>
      </c>
      <c r="U724" t="s">
        <v>119</v>
      </c>
      <c r="V724" t="s">
        <v>786</v>
      </c>
      <c r="W724" t="s">
        <v>674</v>
      </c>
      <c r="X724" s="51" t="str">
        <f t="shared" si="22"/>
        <v>3</v>
      </c>
      <c r="Y724" s="51" t="str">
        <f>IF(T724="","",IF(AND(T724&lt;&gt;'Tabelas auxiliares'!$B$236,T724&lt;&gt;'Tabelas auxiliares'!$B$237,T724&lt;&gt;'Tabelas auxiliares'!$C$236,T724&lt;&gt;'Tabelas auxiliares'!$C$237,T724&lt;&gt;'Tabelas auxiliares'!$D$236),"FOLHA DE PESSOAL",IF(X724='Tabelas auxiliares'!$A$237,"CUSTEIO",IF(X724='Tabelas auxiliares'!$A$236,"INVESTIMENTO","ERRO - VERIFICAR"))))</f>
        <v>CUSTEIO</v>
      </c>
      <c r="Z724" s="64">
        <f t="shared" si="23"/>
        <v>480</v>
      </c>
      <c r="AC724" s="44">
        <v>480</v>
      </c>
    </row>
    <row r="725" spans="1:29" x14ac:dyDescent="0.25">
      <c r="A725" t="s">
        <v>1111</v>
      </c>
      <c r="B725" t="s">
        <v>493</v>
      </c>
      <c r="C725" t="s">
        <v>1112</v>
      </c>
      <c r="D725" t="s">
        <v>51</v>
      </c>
      <c r="E725" t="s">
        <v>117</v>
      </c>
      <c r="F725" s="51" t="str">
        <f>IFERROR(VLOOKUP(D725,'Tabelas auxiliares'!$A$3:$B$61,2,FALSE),"")</f>
        <v>CCNH - COMPRAS COMPARTILHADAS</v>
      </c>
      <c r="G725" s="51" t="str">
        <f>IFERROR(VLOOKUP($B725,'Tabelas auxiliares'!$A$65:$C$102,2,FALSE),"")</f>
        <v>Materiais didáticos e serviços - Graduação</v>
      </c>
      <c r="H725" s="51" t="str">
        <f>IFERROR(VLOOKUP($B725,'Tabelas auxiliares'!$A$65:$C$102,3,FALSE),"")</f>
        <v xml:space="preserve">VIDRARIAS / MATERIAL DE CONSUMO / MANUTENÇÃO DE EQUIPAMENTOS / REAGENTES QUIMICOS / MATERIAIS E SERVIÇOS DIVERSOS PARA LABORATORIOS DIDÁTICOS E CURSOS DE GRADUAÇÃO / EPIS PARA LABORATÓRIOS </v>
      </c>
      <c r="I725" t="s">
        <v>1388</v>
      </c>
      <c r="J725" t="s">
        <v>1093</v>
      </c>
      <c r="K725" t="s">
        <v>2605</v>
      </c>
      <c r="L725" t="s">
        <v>1017</v>
      </c>
      <c r="M725" t="s">
        <v>354</v>
      </c>
      <c r="N725" t="s">
        <v>177</v>
      </c>
      <c r="O725" t="s">
        <v>178</v>
      </c>
      <c r="P725" t="s">
        <v>288</v>
      </c>
      <c r="Q725" t="s">
        <v>179</v>
      </c>
      <c r="R725" t="s">
        <v>176</v>
      </c>
      <c r="S725" t="s">
        <v>120</v>
      </c>
      <c r="T725" t="s">
        <v>174</v>
      </c>
      <c r="U725" t="s">
        <v>119</v>
      </c>
      <c r="V725" t="s">
        <v>786</v>
      </c>
      <c r="W725" t="s">
        <v>674</v>
      </c>
      <c r="X725" s="51" t="str">
        <f t="shared" si="22"/>
        <v>3</v>
      </c>
      <c r="Y725" s="51" t="str">
        <f>IF(T725="","",IF(AND(T725&lt;&gt;'Tabelas auxiliares'!$B$236,T725&lt;&gt;'Tabelas auxiliares'!$B$237,T725&lt;&gt;'Tabelas auxiliares'!$C$236,T725&lt;&gt;'Tabelas auxiliares'!$C$237,T725&lt;&gt;'Tabelas auxiliares'!$D$236),"FOLHA DE PESSOAL",IF(X725='Tabelas auxiliares'!$A$237,"CUSTEIO",IF(X725='Tabelas auxiliares'!$A$236,"INVESTIMENTO","ERRO - VERIFICAR"))))</f>
        <v>CUSTEIO</v>
      </c>
      <c r="Z725" s="64">
        <f t="shared" si="23"/>
        <v>1743.46</v>
      </c>
      <c r="AC725" s="44">
        <v>1743.46</v>
      </c>
    </row>
    <row r="726" spans="1:29" x14ac:dyDescent="0.25">
      <c r="A726" t="s">
        <v>1111</v>
      </c>
      <c r="B726" t="s">
        <v>493</v>
      </c>
      <c r="C726" t="s">
        <v>1112</v>
      </c>
      <c r="D726" t="s">
        <v>51</v>
      </c>
      <c r="E726" t="s">
        <v>117</v>
      </c>
      <c r="F726" s="51" t="str">
        <f>IFERROR(VLOOKUP(D726,'Tabelas auxiliares'!$A$3:$B$61,2,FALSE),"")</f>
        <v>CCNH - COMPRAS COMPARTILHADAS</v>
      </c>
      <c r="G726" s="51" t="str">
        <f>IFERROR(VLOOKUP($B726,'Tabelas auxiliares'!$A$65:$C$102,2,FALSE),"")</f>
        <v>Materiais didáticos e serviços - Graduação</v>
      </c>
      <c r="H726" s="51" t="str">
        <f>IFERROR(VLOOKUP($B726,'Tabelas auxiliares'!$A$65:$C$102,3,FALSE),"")</f>
        <v xml:space="preserve">VIDRARIAS / MATERIAL DE CONSUMO / MANUTENÇÃO DE EQUIPAMENTOS / REAGENTES QUIMICOS / MATERIAIS E SERVIÇOS DIVERSOS PARA LABORATORIOS DIDÁTICOS E CURSOS DE GRADUAÇÃO / EPIS PARA LABORATÓRIOS </v>
      </c>
      <c r="I726" t="s">
        <v>1388</v>
      </c>
      <c r="J726" t="s">
        <v>1093</v>
      </c>
      <c r="K726" t="s">
        <v>2606</v>
      </c>
      <c r="L726" t="s">
        <v>1017</v>
      </c>
      <c r="M726" t="s">
        <v>355</v>
      </c>
      <c r="N726" t="s">
        <v>177</v>
      </c>
      <c r="O726" t="s">
        <v>178</v>
      </c>
      <c r="P726" t="s">
        <v>288</v>
      </c>
      <c r="Q726" t="s">
        <v>179</v>
      </c>
      <c r="R726" t="s">
        <v>176</v>
      </c>
      <c r="S726" t="s">
        <v>120</v>
      </c>
      <c r="T726" t="s">
        <v>174</v>
      </c>
      <c r="U726" t="s">
        <v>119</v>
      </c>
      <c r="V726" t="s">
        <v>786</v>
      </c>
      <c r="W726" t="s">
        <v>674</v>
      </c>
      <c r="X726" s="51" t="str">
        <f t="shared" si="22"/>
        <v>3</v>
      </c>
      <c r="Y726" s="51" t="str">
        <f>IF(T726="","",IF(AND(T726&lt;&gt;'Tabelas auxiliares'!$B$236,T726&lt;&gt;'Tabelas auxiliares'!$B$237,T726&lt;&gt;'Tabelas auxiliares'!$C$236,T726&lt;&gt;'Tabelas auxiliares'!$C$237,T726&lt;&gt;'Tabelas auxiliares'!$D$236),"FOLHA DE PESSOAL",IF(X726='Tabelas auxiliares'!$A$237,"CUSTEIO",IF(X726='Tabelas auxiliares'!$A$236,"INVESTIMENTO","ERRO - VERIFICAR"))))</f>
        <v>CUSTEIO</v>
      </c>
      <c r="Z726" s="64">
        <f t="shared" si="23"/>
        <v>30</v>
      </c>
      <c r="AC726" s="44">
        <v>30</v>
      </c>
    </row>
    <row r="727" spans="1:29" x14ac:dyDescent="0.25">
      <c r="A727" t="s">
        <v>1111</v>
      </c>
      <c r="B727" t="s">
        <v>493</v>
      </c>
      <c r="C727" t="s">
        <v>1112</v>
      </c>
      <c r="D727" t="s">
        <v>51</v>
      </c>
      <c r="E727" t="s">
        <v>117</v>
      </c>
      <c r="F727" s="51" t="str">
        <f>IFERROR(VLOOKUP(D727,'Tabelas auxiliares'!$A$3:$B$61,2,FALSE),"")</f>
        <v>CCNH - COMPRAS COMPARTILHADAS</v>
      </c>
      <c r="G727" s="51" t="str">
        <f>IFERROR(VLOOKUP($B727,'Tabelas auxiliares'!$A$65:$C$102,2,FALSE),"")</f>
        <v>Materiais didáticos e serviços - Graduação</v>
      </c>
      <c r="H727" s="51" t="str">
        <f>IFERROR(VLOOKUP($B727,'Tabelas auxiliares'!$A$65:$C$102,3,FALSE),"")</f>
        <v xml:space="preserve">VIDRARIAS / MATERIAL DE CONSUMO / MANUTENÇÃO DE EQUIPAMENTOS / REAGENTES QUIMICOS / MATERIAIS E SERVIÇOS DIVERSOS PARA LABORATORIOS DIDÁTICOS E CURSOS DE GRADUAÇÃO / EPIS PARA LABORATÓRIOS </v>
      </c>
      <c r="I727" t="s">
        <v>1581</v>
      </c>
      <c r="J727" t="s">
        <v>2607</v>
      </c>
      <c r="K727" t="s">
        <v>2608</v>
      </c>
      <c r="L727" t="s">
        <v>2609</v>
      </c>
      <c r="M727" t="s">
        <v>359</v>
      </c>
      <c r="N727" t="s">
        <v>177</v>
      </c>
      <c r="O727" t="s">
        <v>178</v>
      </c>
      <c r="P727" t="s">
        <v>288</v>
      </c>
      <c r="Q727" t="s">
        <v>179</v>
      </c>
      <c r="R727" t="s">
        <v>176</v>
      </c>
      <c r="S727" t="s">
        <v>120</v>
      </c>
      <c r="T727" t="s">
        <v>174</v>
      </c>
      <c r="U727" t="s">
        <v>119</v>
      </c>
      <c r="V727" t="s">
        <v>786</v>
      </c>
      <c r="W727" t="s">
        <v>674</v>
      </c>
      <c r="X727" s="51" t="str">
        <f t="shared" si="22"/>
        <v>3</v>
      </c>
      <c r="Y727" s="51" t="str">
        <f>IF(T727="","",IF(AND(T727&lt;&gt;'Tabelas auxiliares'!$B$236,T727&lt;&gt;'Tabelas auxiliares'!$B$237,T727&lt;&gt;'Tabelas auxiliares'!$C$236,T727&lt;&gt;'Tabelas auxiliares'!$C$237,T727&lt;&gt;'Tabelas auxiliares'!$D$236),"FOLHA DE PESSOAL",IF(X727='Tabelas auxiliares'!$A$237,"CUSTEIO",IF(X727='Tabelas auxiliares'!$A$236,"INVESTIMENTO","ERRO - VERIFICAR"))))</f>
        <v>CUSTEIO</v>
      </c>
      <c r="Z727" s="64">
        <f t="shared" si="23"/>
        <v>20098</v>
      </c>
      <c r="AA727" s="44">
        <v>20098</v>
      </c>
    </row>
    <row r="728" spans="1:29" x14ac:dyDescent="0.25">
      <c r="A728" t="s">
        <v>1111</v>
      </c>
      <c r="B728" t="s">
        <v>493</v>
      </c>
      <c r="C728" t="s">
        <v>1112</v>
      </c>
      <c r="D728" t="s">
        <v>51</v>
      </c>
      <c r="E728" t="s">
        <v>117</v>
      </c>
      <c r="F728" s="51" t="str">
        <f>IFERROR(VLOOKUP(D728,'Tabelas auxiliares'!$A$3:$B$61,2,FALSE),"")</f>
        <v>CCNH - COMPRAS COMPARTILHADAS</v>
      </c>
      <c r="G728" s="51" t="str">
        <f>IFERROR(VLOOKUP($B728,'Tabelas auxiliares'!$A$65:$C$102,2,FALSE),"")</f>
        <v>Materiais didáticos e serviços - Graduação</v>
      </c>
      <c r="H728" s="51" t="str">
        <f>IFERROR(VLOOKUP($B728,'Tabelas auxiliares'!$A$65:$C$102,3,FALSE),"")</f>
        <v xml:space="preserve">VIDRARIAS / MATERIAL DE CONSUMO / MANUTENÇÃO DE EQUIPAMENTOS / REAGENTES QUIMICOS / MATERIAIS E SERVIÇOS DIVERSOS PARA LABORATORIOS DIDÁTICOS E CURSOS DE GRADUAÇÃO / EPIS PARA LABORATÓRIOS </v>
      </c>
      <c r="I728" t="s">
        <v>1581</v>
      </c>
      <c r="J728" t="s">
        <v>2607</v>
      </c>
      <c r="K728" t="s">
        <v>2608</v>
      </c>
      <c r="L728" t="s">
        <v>2609</v>
      </c>
      <c r="M728" t="s">
        <v>359</v>
      </c>
      <c r="N728" t="s">
        <v>177</v>
      </c>
      <c r="O728" t="s">
        <v>178</v>
      </c>
      <c r="P728" t="s">
        <v>288</v>
      </c>
      <c r="Q728" t="s">
        <v>179</v>
      </c>
      <c r="R728" t="s">
        <v>176</v>
      </c>
      <c r="S728" t="s">
        <v>120</v>
      </c>
      <c r="T728" t="s">
        <v>174</v>
      </c>
      <c r="U728" t="s">
        <v>119</v>
      </c>
      <c r="V728" t="s">
        <v>1022</v>
      </c>
      <c r="W728" t="s">
        <v>1023</v>
      </c>
      <c r="X728" s="51" t="str">
        <f t="shared" si="22"/>
        <v>3</v>
      </c>
      <c r="Y728" s="51" t="str">
        <f>IF(T728="","",IF(AND(T728&lt;&gt;'Tabelas auxiliares'!$B$236,T728&lt;&gt;'Tabelas auxiliares'!$B$237,T728&lt;&gt;'Tabelas auxiliares'!$C$236,T728&lt;&gt;'Tabelas auxiliares'!$C$237,T728&lt;&gt;'Tabelas auxiliares'!$D$236),"FOLHA DE PESSOAL",IF(X728='Tabelas auxiliares'!$A$237,"CUSTEIO",IF(X728='Tabelas auxiliares'!$A$236,"INVESTIMENTO","ERRO - VERIFICAR"))))</f>
        <v>CUSTEIO</v>
      </c>
      <c r="Z728" s="64">
        <f t="shared" si="23"/>
        <v>204</v>
      </c>
      <c r="AA728" s="44">
        <v>204</v>
      </c>
    </row>
    <row r="729" spans="1:29" x14ac:dyDescent="0.25">
      <c r="A729" t="s">
        <v>1111</v>
      </c>
      <c r="B729" t="s">
        <v>493</v>
      </c>
      <c r="C729" t="s">
        <v>1112</v>
      </c>
      <c r="D729" t="s">
        <v>51</v>
      </c>
      <c r="E729" t="s">
        <v>117</v>
      </c>
      <c r="F729" s="51" t="str">
        <f>IFERROR(VLOOKUP(D729,'Tabelas auxiliares'!$A$3:$B$61,2,FALSE),"")</f>
        <v>CCNH - COMPRAS COMPARTILHADAS</v>
      </c>
      <c r="G729" s="51" t="str">
        <f>IFERROR(VLOOKUP($B729,'Tabelas auxiliares'!$A$65:$C$102,2,FALSE),"")</f>
        <v>Materiais didáticos e serviços - Graduação</v>
      </c>
      <c r="H729" s="51" t="str">
        <f>IFERROR(VLOOKUP($B729,'Tabelas auxiliares'!$A$65:$C$102,3,FALSE),"")</f>
        <v xml:space="preserve">VIDRARIAS / MATERIAL DE CONSUMO / MANUTENÇÃO DE EQUIPAMENTOS / REAGENTES QUIMICOS / MATERIAIS E SERVIÇOS DIVERSOS PARA LABORATORIOS DIDÁTICOS E CURSOS DE GRADUAÇÃO / EPIS PARA LABORATÓRIOS </v>
      </c>
      <c r="I729" t="s">
        <v>1581</v>
      </c>
      <c r="J729" t="s">
        <v>2607</v>
      </c>
      <c r="K729" t="s">
        <v>2610</v>
      </c>
      <c r="L729" t="s">
        <v>2609</v>
      </c>
      <c r="M729" t="s">
        <v>2611</v>
      </c>
      <c r="N729" t="s">
        <v>177</v>
      </c>
      <c r="O729" t="s">
        <v>178</v>
      </c>
      <c r="P729" t="s">
        <v>288</v>
      </c>
      <c r="Q729" t="s">
        <v>179</v>
      </c>
      <c r="R729" t="s">
        <v>176</v>
      </c>
      <c r="S729" t="s">
        <v>120</v>
      </c>
      <c r="T729" t="s">
        <v>174</v>
      </c>
      <c r="U729" t="s">
        <v>119</v>
      </c>
      <c r="V729" t="s">
        <v>786</v>
      </c>
      <c r="W729" t="s">
        <v>674</v>
      </c>
      <c r="X729" s="51" t="str">
        <f t="shared" si="22"/>
        <v>3</v>
      </c>
      <c r="Y729" s="51" t="str">
        <f>IF(T729="","",IF(AND(T729&lt;&gt;'Tabelas auxiliares'!$B$236,T729&lt;&gt;'Tabelas auxiliares'!$B$237,T729&lt;&gt;'Tabelas auxiliares'!$C$236,T729&lt;&gt;'Tabelas auxiliares'!$C$237,T729&lt;&gt;'Tabelas auxiliares'!$D$236),"FOLHA DE PESSOAL",IF(X729='Tabelas auxiliares'!$A$237,"CUSTEIO",IF(X729='Tabelas auxiliares'!$A$236,"INVESTIMENTO","ERRO - VERIFICAR"))))</f>
        <v>CUSTEIO</v>
      </c>
      <c r="Z729" s="64">
        <f t="shared" si="23"/>
        <v>2814.2</v>
      </c>
      <c r="AC729" s="44">
        <v>2814.2</v>
      </c>
    </row>
    <row r="730" spans="1:29" x14ac:dyDescent="0.25">
      <c r="A730" t="s">
        <v>1111</v>
      </c>
      <c r="B730" t="s">
        <v>493</v>
      </c>
      <c r="C730" t="s">
        <v>1112</v>
      </c>
      <c r="D730" t="s">
        <v>51</v>
      </c>
      <c r="E730" t="s">
        <v>117</v>
      </c>
      <c r="F730" s="51" t="str">
        <f>IFERROR(VLOOKUP(D730,'Tabelas auxiliares'!$A$3:$B$61,2,FALSE),"")</f>
        <v>CCNH - COMPRAS COMPARTILHADAS</v>
      </c>
      <c r="G730" s="51" t="str">
        <f>IFERROR(VLOOKUP($B730,'Tabelas auxiliares'!$A$65:$C$102,2,FALSE),"")</f>
        <v>Materiais didáticos e serviços - Graduação</v>
      </c>
      <c r="H730" s="51" t="str">
        <f>IFERROR(VLOOKUP($B730,'Tabelas auxiliares'!$A$65:$C$102,3,FALSE),"")</f>
        <v xml:space="preserve">VIDRARIAS / MATERIAL DE CONSUMO / MANUTENÇÃO DE EQUIPAMENTOS / REAGENTES QUIMICOS / MATERIAIS E SERVIÇOS DIVERSOS PARA LABORATORIOS DIDÁTICOS E CURSOS DE GRADUAÇÃO / EPIS PARA LABORATÓRIOS </v>
      </c>
      <c r="I730" t="s">
        <v>1581</v>
      </c>
      <c r="J730" t="s">
        <v>2607</v>
      </c>
      <c r="K730" t="s">
        <v>2612</v>
      </c>
      <c r="L730" t="s">
        <v>2609</v>
      </c>
      <c r="M730" t="s">
        <v>341</v>
      </c>
      <c r="N730" t="s">
        <v>177</v>
      </c>
      <c r="O730" t="s">
        <v>178</v>
      </c>
      <c r="P730" t="s">
        <v>288</v>
      </c>
      <c r="Q730" t="s">
        <v>179</v>
      </c>
      <c r="R730" t="s">
        <v>176</v>
      </c>
      <c r="S730" t="s">
        <v>120</v>
      </c>
      <c r="T730" t="s">
        <v>174</v>
      </c>
      <c r="U730" t="s">
        <v>119</v>
      </c>
      <c r="V730" t="s">
        <v>786</v>
      </c>
      <c r="W730" t="s">
        <v>674</v>
      </c>
      <c r="X730" s="51" t="str">
        <f t="shared" si="22"/>
        <v>3</v>
      </c>
      <c r="Y730" s="51" t="str">
        <f>IF(T730="","",IF(AND(T730&lt;&gt;'Tabelas auxiliares'!$B$236,T730&lt;&gt;'Tabelas auxiliares'!$B$237,T730&lt;&gt;'Tabelas auxiliares'!$C$236,T730&lt;&gt;'Tabelas auxiliares'!$C$237,T730&lt;&gt;'Tabelas auxiliares'!$D$236),"FOLHA DE PESSOAL",IF(X730='Tabelas auxiliares'!$A$237,"CUSTEIO",IF(X730='Tabelas auxiliares'!$A$236,"INVESTIMENTO","ERRO - VERIFICAR"))))</f>
        <v>CUSTEIO</v>
      </c>
      <c r="Z730" s="64">
        <f t="shared" si="23"/>
        <v>909.06</v>
      </c>
      <c r="AA730" s="44">
        <v>909.06</v>
      </c>
    </row>
    <row r="731" spans="1:29" x14ac:dyDescent="0.25">
      <c r="A731" t="s">
        <v>1111</v>
      </c>
      <c r="B731" t="s">
        <v>493</v>
      </c>
      <c r="C731" t="s">
        <v>1112</v>
      </c>
      <c r="D731" t="s">
        <v>51</v>
      </c>
      <c r="E731" t="s">
        <v>117</v>
      </c>
      <c r="F731" s="51" t="str">
        <f>IFERROR(VLOOKUP(D731,'Tabelas auxiliares'!$A$3:$B$61,2,FALSE),"")</f>
        <v>CCNH - COMPRAS COMPARTILHADAS</v>
      </c>
      <c r="G731" s="51" t="str">
        <f>IFERROR(VLOOKUP($B731,'Tabelas auxiliares'!$A$65:$C$102,2,FALSE),"")</f>
        <v>Materiais didáticos e serviços - Graduação</v>
      </c>
      <c r="H731" s="51" t="str">
        <f>IFERROR(VLOOKUP($B731,'Tabelas auxiliares'!$A$65:$C$102,3,FALSE),"")</f>
        <v xml:space="preserve">VIDRARIAS / MATERIAL DE CONSUMO / MANUTENÇÃO DE EQUIPAMENTOS / REAGENTES QUIMICOS / MATERIAIS E SERVIÇOS DIVERSOS PARA LABORATORIOS DIDÁTICOS E CURSOS DE GRADUAÇÃO / EPIS PARA LABORATÓRIOS </v>
      </c>
      <c r="I731" t="s">
        <v>1581</v>
      </c>
      <c r="J731" t="s">
        <v>2607</v>
      </c>
      <c r="K731" t="s">
        <v>2613</v>
      </c>
      <c r="L731" t="s">
        <v>2609</v>
      </c>
      <c r="M731" t="s">
        <v>2580</v>
      </c>
      <c r="N731" t="s">
        <v>177</v>
      </c>
      <c r="O731" t="s">
        <v>178</v>
      </c>
      <c r="P731" t="s">
        <v>288</v>
      </c>
      <c r="Q731" t="s">
        <v>179</v>
      </c>
      <c r="R731" t="s">
        <v>176</v>
      </c>
      <c r="S731" t="s">
        <v>120</v>
      </c>
      <c r="T731" t="s">
        <v>174</v>
      </c>
      <c r="U731" t="s">
        <v>119</v>
      </c>
      <c r="V731" t="s">
        <v>1022</v>
      </c>
      <c r="W731" t="s">
        <v>1023</v>
      </c>
      <c r="X731" s="51" t="str">
        <f t="shared" si="22"/>
        <v>3</v>
      </c>
      <c r="Y731" s="51" t="str">
        <f>IF(T731="","",IF(AND(T731&lt;&gt;'Tabelas auxiliares'!$B$236,T731&lt;&gt;'Tabelas auxiliares'!$B$237,T731&lt;&gt;'Tabelas auxiliares'!$C$236,T731&lt;&gt;'Tabelas auxiliares'!$C$237,T731&lt;&gt;'Tabelas auxiliares'!$D$236),"FOLHA DE PESSOAL",IF(X731='Tabelas auxiliares'!$A$237,"CUSTEIO",IF(X731='Tabelas auxiliares'!$A$236,"INVESTIMENTO","ERRO - VERIFICAR"))))</f>
        <v>CUSTEIO</v>
      </c>
      <c r="Z731" s="64">
        <f t="shared" si="23"/>
        <v>1272.04</v>
      </c>
      <c r="AC731" s="44">
        <v>1272.04</v>
      </c>
    </row>
    <row r="732" spans="1:29" x14ac:dyDescent="0.25">
      <c r="A732" t="s">
        <v>1111</v>
      </c>
      <c r="B732" t="s">
        <v>493</v>
      </c>
      <c r="C732" t="s">
        <v>1112</v>
      </c>
      <c r="D732" t="s">
        <v>51</v>
      </c>
      <c r="E732" t="s">
        <v>117</v>
      </c>
      <c r="F732" s="51" t="str">
        <f>IFERROR(VLOOKUP(D732,'Tabelas auxiliares'!$A$3:$B$61,2,FALSE),"")</f>
        <v>CCNH - COMPRAS COMPARTILHADAS</v>
      </c>
      <c r="G732" s="51" t="str">
        <f>IFERROR(VLOOKUP($B732,'Tabelas auxiliares'!$A$65:$C$102,2,FALSE),"")</f>
        <v>Materiais didáticos e serviços - Graduação</v>
      </c>
      <c r="H732" s="51" t="str">
        <f>IFERROR(VLOOKUP($B732,'Tabelas auxiliares'!$A$65:$C$102,3,FALSE),"")</f>
        <v xml:space="preserve">VIDRARIAS / MATERIAL DE CONSUMO / MANUTENÇÃO DE EQUIPAMENTOS / REAGENTES QUIMICOS / MATERIAIS E SERVIÇOS DIVERSOS PARA LABORATORIOS DIDÁTICOS E CURSOS DE GRADUAÇÃO / EPIS PARA LABORATÓRIOS </v>
      </c>
      <c r="I732" t="s">
        <v>1409</v>
      </c>
      <c r="J732" t="s">
        <v>1093</v>
      </c>
      <c r="K732" t="s">
        <v>2614</v>
      </c>
      <c r="L732" t="s">
        <v>2615</v>
      </c>
      <c r="M732" t="s">
        <v>2600</v>
      </c>
      <c r="N732" t="s">
        <v>177</v>
      </c>
      <c r="O732" t="s">
        <v>178</v>
      </c>
      <c r="P732" t="s">
        <v>288</v>
      </c>
      <c r="Q732" t="s">
        <v>179</v>
      </c>
      <c r="R732" t="s">
        <v>176</v>
      </c>
      <c r="S732" t="s">
        <v>120</v>
      </c>
      <c r="T732" t="s">
        <v>174</v>
      </c>
      <c r="U732" t="s">
        <v>119</v>
      </c>
      <c r="V732" t="s">
        <v>1022</v>
      </c>
      <c r="W732" t="s">
        <v>1023</v>
      </c>
      <c r="X732" s="51" t="str">
        <f t="shared" si="22"/>
        <v>3</v>
      </c>
      <c r="Y732" s="51" t="str">
        <f>IF(T732="","",IF(AND(T732&lt;&gt;'Tabelas auxiliares'!$B$236,T732&lt;&gt;'Tabelas auxiliares'!$B$237,T732&lt;&gt;'Tabelas auxiliares'!$C$236,T732&lt;&gt;'Tabelas auxiliares'!$C$237,T732&lt;&gt;'Tabelas auxiliares'!$D$236),"FOLHA DE PESSOAL",IF(X732='Tabelas auxiliares'!$A$237,"CUSTEIO",IF(X732='Tabelas auxiliares'!$A$236,"INVESTIMENTO","ERRO - VERIFICAR"))))</f>
        <v>CUSTEIO</v>
      </c>
      <c r="Z732" s="64">
        <f t="shared" si="23"/>
        <v>440</v>
      </c>
      <c r="AA732" s="44">
        <v>440</v>
      </c>
    </row>
    <row r="733" spans="1:29" x14ac:dyDescent="0.25">
      <c r="A733" t="s">
        <v>1111</v>
      </c>
      <c r="B733" t="s">
        <v>493</v>
      </c>
      <c r="C733" t="s">
        <v>1112</v>
      </c>
      <c r="D733" t="s">
        <v>303</v>
      </c>
      <c r="E733" t="s">
        <v>117</v>
      </c>
      <c r="F733" s="51" t="str">
        <f>IFERROR(VLOOKUP(D733,'Tabelas auxiliares'!$A$3:$B$61,2,FALSE),"")</f>
        <v>CCNH - TRI</v>
      </c>
      <c r="G733" s="51" t="str">
        <f>IFERROR(VLOOKUP($B733,'Tabelas auxiliares'!$A$65:$C$102,2,FALSE),"")</f>
        <v>Materiais didáticos e serviços - Graduação</v>
      </c>
      <c r="H733" s="51" t="str">
        <f>IFERROR(VLOOKUP($B733,'Tabelas auxiliares'!$A$65:$C$102,3,FALSE),"")</f>
        <v xml:space="preserve">VIDRARIAS / MATERIAL DE CONSUMO / MANUTENÇÃO DE EQUIPAMENTOS / REAGENTES QUIMICOS / MATERIAIS E SERVIÇOS DIVERSOS PARA LABORATORIOS DIDÁTICOS E CURSOS DE GRADUAÇÃO / EPIS PARA LABORATÓRIOS </v>
      </c>
      <c r="I733" t="s">
        <v>1508</v>
      </c>
      <c r="J733" t="s">
        <v>1093</v>
      </c>
      <c r="K733" t="s">
        <v>2616</v>
      </c>
      <c r="L733" t="s">
        <v>1017</v>
      </c>
      <c r="M733" t="s">
        <v>359</v>
      </c>
      <c r="N733" t="s">
        <v>177</v>
      </c>
      <c r="O733" t="s">
        <v>178</v>
      </c>
      <c r="P733" t="s">
        <v>288</v>
      </c>
      <c r="Q733" t="s">
        <v>179</v>
      </c>
      <c r="R733" t="s">
        <v>176</v>
      </c>
      <c r="S733" t="s">
        <v>180</v>
      </c>
      <c r="T733" t="s">
        <v>174</v>
      </c>
      <c r="U733" t="s">
        <v>119</v>
      </c>
      <c r="V733" t="s">
        <v>786</v>
      </c>
      <c r="W733" t="s">
        <v>674</v>
      </c>
      <c r="X733" s="51" t="str">
        <f t="shared" si="22"/>
        <v>3</v>
      </c>
      <c r="Y733" s="51" t="str">
        <f>IF(T733="","",IF(AND(T733&lt;&gt;'Tabelas auxiliares'!$B$236,T733&lt;&gt;'Tabelas auxiliares'!$B$237,T733&lt;&gt;'Tabelas auxiliares'!$C$236,T733&lt;&gt;'Tabelas auxiliares'!$C$237,T733&lt;&gt;'Tabelas auxiliares'!$D$236),"FOLHA DE PESSOAL",IF(X733='Tabelas auxiliares'!$A$237,"CUSTEIO",IF(X733='Tabelas auxiliares'!$A$236,"INVESTIMENTO","ERRO - VERIFICAR"))))</f>
        <v>CUSTEIO</v>
      </c>
      <c r="Z733" s="64">
        <f t="shared" si="23"/>
        <v>89.2</v>
      </c>
      <c r="AC733" s="44">
        <v>89.2</v>
      </c>
    </row>
    <row r="734" spans="1:29" x14ac:dyDescent="0.25">
      <c r="A734" t="s">
        <v>1111</v>
      </c>
      <c r="B734" t="s">
        <v>493</v>
      </c>
      <c r="C734" t="s">
        <v>1112</v>
      </c>
      <c r="D734" t="s">
        <v>303</v>
      </c>
      <c r="E734" t="s">
        <v>117</v>
      </c>
      <c r="F734" s="51" t="str">
        <f>IFERROR(VLOOKUP(D734,'Tabelas auxiliares'!$A$3:$B$61,2,FALSE),"")</f>
        <v>CCNH - TRI</v>
      </c>
      <c r="G734" s="51" t="str">
        <f>IFERROR(VLOOKUP($B734,'Tabelas auxiliares'!$A$65:$C$102,2,FALSE),"")</f>
        <v>Materiais didáticos e serviços - Graduação</v>
      </c>
      <c r="H734" s="51" t="str">
        <f>IFERROR(VLOOKUP($B734,'Tabelas auxiliares'!$A$65:$C$102,3,FALSE),"")</f>
        <v xml:space="preserve">VIDRARIAS / MATERIAL DE CONSUMO / MANUTENÇÃO DE EQUIPAMENTOS / REAGENTES QUIMICOS / MATERIAIS E SERVIÇOS DIVERSOS PARA LABORATORIOS DIDÁTICOS E CURSOS DE GRADUAÇÃO / EPIS PARA LABORATÓRIOS </v>
      </c>
      <c r="I734" t="s">
        <v>1508</v>
      </c>
      <c r="J734" t="s">
        <v>1093</v>
      </c>
      <c r="K734" t="s">
        <v>2617</v>
      </c>
      <c r="L734" t="s">
        <v>1017</v>
      </c>
      <c r="M734" t="s">
        <v>359</v>
      </c>
      <c r="N734" t="s">
        <v>177</v>
      </c>
      <c r="O734" t="s">
        <v>178</v>
      </c>
      <c r="P734" t="s">
        <v>288</v>
      </c>
      <c r="Q734" t="s">
        <v>179</v>
      </c>
      <c r="R734" t="s">
        <v>176</v>
      </c>
      <c r="S734" t="s">
        <v>180</v>
      </c>
      <c r="T734" t="s">
        <v>174</v>
      </c>
      <c r="U734" t="s">
        <v>119</v>
      </c>
      <c r="V734" t="s">
        <v>786</v>
      </c>
      <c r="W734" t="s">
        <v>674</v>
      </c>
      <c r="X734" s="51" t="str">
        <f t="shared" si="22"/>
        <v>3</v>
      </c>
      <c r="Y734" s="51" t="str">
        <f>IF(T734="","",IF(AND(T734&lt;&gt;'Tabelas auxiliares'!$B$236,T734&lt;&gt;'Tabelas auxiliares'!$B$237,T734&lt;&gt;'Tabelas auxiliares'!$C$236,T734&lt;&gt;'Tabelas auxiliares'!$C$237,T734&lt;&gt;'Tabelas auxiliares'!$D$236),"FOLHA DE PESSOAL",IF(X734='Tabelas auxiliares'!$A$237,"CUSTEIO",IF(X734='Tabelas auxiliares'!$A$236,"INVESTIMENTO","ERRO - VERIFICAR"))))</f>
        <v>CUSTEIO</v>
      </c>
      <c r="Z734" s="64">
        <f t="shared" si="23"/>
        <v>103</v>
      </c>
      <c r="AC734" s="44">
        <v>103</v>
      </c>
    </row>
    <row r="735" spans="1:29" x14ac:dyDescent="0.25">
      <c r="A735" t="s">
        <v>1111</v>
      </c>
      <c r="B735" t="s">
        <v>493</v>
      </c>
      <c r="C735" t="s">
        <v>1112</v>
      </c>
      <c r="D735" t="s">
        <v>303</v>
      </c>
      <c r="E735" t="s">
        <v>117</v>
      </c>
      <c r="F735" s="51" t="str">
        <f>IFERROR(VLOOKUP(D735,'Tabelas auxiliares'!$A$3:$B$61,2,FALSE),"")</f>
        <v>CCNH - TRI</v>
      </c>
      <c r="G735" s="51" t="str">
        <f>IFERROR(VLOOKUP($B735,'Tabelas auxiliares'!$A$65:$C$102,2,FALSE),"")</f>
        <v>Materiais didáticos e serviços - Graduação</v>
      </c>
      <c r="H735" s="51" t="str">
        <f>IFERROR(VLOOKUP($B735,'Tabelas auxiliares'!$A$65:$C$102,3,FALSE),"")</f>
        <v xml:space="preserve">VIDRARIAS / MATERIAL DE CONSUMO / MANUTENÇÃO DE EQUIPAMENTOS / REAGENTES QUIMICOS / MATERIAIS E SERVIÇOS DIVERSOS PARA LABORATORIOS DIDÁTICOS E CURSOS DE GRADUAÇÃO / EPIS PARA LABORATÓRIOS </v>
      </c>
      <c r="I735" t="s">
        <v>1508</v>
      </c>
      <c r="J735" t="s">
        <v>1093</v>
      </c>
      <c r="K735" t="s">
        <v>2618</v>
      </c>
      <c r="L735" t="s">
        <v>1017</v>
      </c>
      <c r="M735" t="s">
        <v>1020</v>
      </c>
      <c r="N735" t="s">
        <v>177</v>
      </c>
      <c r="O735" t="s">
        <v>178</v>
      </c>
      <c r="P735" t="s">
        <v>288</v>
      </c>
      <c r="Q735" t="s">
        <v>179</v>
      </c>
      <c r="R735" t="s">
        <v>176</v>
      </c>
      <c r="S735" t="s">
        <v>180</v>
      </c>
      <c r="T735" t="s">
        <v>174</v>
      </c>
      <c r="U735" t="s">
        <v>119</v>
      </c>
      <c r="V735" t="s">
        <v>786</v>
      </c>
      <c r="W735" t="s">
        <v>674</v>
      </c>
      <c r="X735" s="51" t="str">
        <f t="shared" si="22"/>
        <v>3</v>
      </c>
      <c r="Y735" s="51" t="str">
        <f>IF(T735="","",IF(AND(T735&lt;&gt;'Tabelas auxiliares'!$B$236,T735&lt;&gt;'Tabelas auxiliares'!$B$237,T735&lt;&gt;'Tabelas auxiliares'!$C$236,T735&lt;&gt;'Tabelas auxiliares'!$C$237,T735&lt;&gt;'Tabelas auxiliares'!$D$236),"FOLHA DE PESSOAL",IF(X735='Tabelas auxiliares'!$A$237,"CUSTEIO",IF(X735='Tabelas auxiliares'!$A$236,"INVESTIMENTO","ERRO - VERIFICAR"))))</f>
        <v>CUSTEIO</v>
      </c>
      <c r="Z735" s="64">
        <f t="shared" si="23"/>
        <v>120</v>
      </c>
      <c r="AC735" s="44">
        <v>120</v>
      </c>
    </row>
    <row r="736" spans="1:29" x14ac:dyDescent="0.25">
      <c r="A736" t="s">
        <v>1111</v>
      </c>
      <c r="B736" t="s">
        <v>493</v>
      </c>
      <c r="C736" t="s">
        <v>1112</v>
      </c>
      <c r="D736" t="s">
        <v>303</v>
      </c>
      <c r="E736" t="s">
        <v>117</v>
      </c>
      <c r="F736" s="51" t="str">
        <f>IFERROR(VLOOKUP(D736,'Tabelas auxiliares'!$A$3:$B$61,2,FALSE),"")</f>
        <v>CCNH - TRI</v>
      </c>
      <c r="G736" s="51" t="str">
        <f>IFERROR(VLOOKUP($B736,'Tabelas auxiliares'!$A$65:$C$102,2,FALSE),"")</f>
        <v>Materiais didáticos e serviços - Graduação</v>
      </c>
      <c r="H736" s="51" t="str">
        <f>IFERROR(VLOOKUP($B736,'Tabelas auxiliares'!$A$65:$C$102,3,FALSE),"")</f>
        <v xml:space="preserve">VIDRARIAS / MATERIAL DE CONSUMO / MANUTENÇÃO DE EQUIPAMENTOS / REAGENTES QUIMICOS / MATERIAIS E SERVIÇOS DIVERSOS PARA LABORATORIOS DIDÁTICOS E CURSOS DE GRADUAÇÃO / EPIS PARA LABORATÓRIOS </v>
      </c>
      <c r="I736" t="s">
        <v>1508</v>
      </c>
      <c r="J736" t="s">
        <v>1093</v>
      </c>
      <c r="K736" t="s">
        <v>2619</v>
      </c>
      <c r="L736" t="s">
        <v>1017</v>
      </c>
      <c r="M736" t="s">
        <v>2587</v>
      </c>
      <c r="N736" t="s">
        <v>177</v>
      </c>
      <c r="O736" t="s">
        <v>178</v>
      </c>
      <c r="P736" t="s">
        <v>288</v>
      </c>
      <c r="Q736" t="s">
        <v>179</v>
      </c>
      <c r="R736" t="s">
        <v>176</v>
      </c>
      <c r="S736" t="s">
        <v>180</v>
      </c>
      <c r="T736" t="s">
        <v>174</v>
      </c>
      <c r="U736" t="s">
        <v>119</v>
      </c>
      <c r="V736" t="s">
        <v>786</v>
      </c>
      <c r="W736" t="s">
        <v>674</v>
      </c>
      <c r="X736" s="51" t="str">
        <f t="shared" si="22"/>
        <v>3</v>
      </c>
      <c r="Y736" s="51" t="str">
        <f>IF(T736="","",IF(AND(T736&lt;&gt;'Tabelas auxiliares'!$B$236,T736&lt;&gt;'Tabelas auxiliares'!$B$237,T736&lt;&gt;'Tabelas auxiliares'!$C$236,T736&lt;&gt;'Tabelas auxiliares'!$C$237,T736&lt;&gt;'Tabelas auxiliares'!$D$236),"FOLHA DE PESSOAL",IF(X736='Tabelas auxiliares'!$A$237,"CUSTEIO",IF(X736='Tabelas auxiliares'!$A$236,"INVESTIMENTO","ERRO - VERIFICAR"))))</f>
        <v>CUSTEIO</v>
      </c>
      <c r="Z736" s="64">
        <f t="shared" si="23"/>
        <v>344.3</v>
      </c>
      <c r="AC736" s="44">
        <v>344.3</v>
      </c>
    </row>
    <row r="737" spans="1:29" x14ac:dyDescent="0.25">
      <c r="A737" t="s">
        <v>1111</v>
      </c>
      <c r="B737" t="s">
        <v>493</v>
      </c>
      <c r="C737" t="s">
        <v>1112</v>
      </c>
      <c r="D737" t="s">
        <v>303</v>
      </c>
      <c r="E737" t="s">
        <v>117</v>
      </c>
      <c r="F737" s="51" t="str">
        <f>IFERROR(VLOOKUP(D737,'Tabelas auxiliares'!$A$3:$B$61,2,FALSE),"")</f>
        <v>CCNH - TRI</v>
      </c>
      <c r="G737" s="51" t="str">
        <f>IFERROR(VLOOKUP($B737,'Tabelas auxiliares'!$A$65:$C$102,2,FALSE),"")</f>
        <v>Materiais didáticos e serviços - Graduação</v>
      </c>
      <c r="H737" s="51" t="str">
        <f>IFERROR(VLOOKUP($B737,'Tabelas auxiliares'!$A$65:$C$102,3,FALSE),"")</f>
        <v xml:space="preserve">VIDRARIAS / MATERIAL DE CONSUMO / MANUTENÇÃO DE EQUIPAMENTOS / REAGENTES QUIMICOS / MATERIAIS E SERVIÇOS DIVERSOS PARA LABORATORIOS DIDÁTICOS E CURSOS DE GRADUAÇÃO / EPIS PARA LABORATÓRIOS </v>
      </c>
      <c r="I737" t="s">
        <v>1508</v>
      </c>
      <c r="J737" t="s">
        <v>1093</v>
      </c>
      <c r="K737" t="s">
        <v>2620</v>
      </c>
      <c r="L737" t="s">
        <v>1017</v>
      </c>
      <c r="M737" t="s">
        <v>356</v>
      </c>
      <c r="N737" t="s">
        <v>177</v>
      </c>
      <c r="O737" t="s">
        <v>178</v>
      </c>
      <c r="P737" t="s">
        <v>288</v>
      </c>
      <c r="Q737" t="s">
        <v>179</v>
      </c>
      <c r="R737" t="s">
        <v>176</v>
      </c>
      <c r="S737" t="s">
        <v>180</v>
      </c>
      <c r="T737" t="s">
        <v>174</v>
      </c>
      <c r="U737" t="s">
        <v>119</v>
      </c>
      <c r="V737" t="s">
        <v>786</v>
      </c>
      <c r="W737" t="s">
        <v>674</v>
      </c>
      <c r="X737" s="51" t="str">
        <f t="shared" si="22"/>
        <v>3</v>
      </c>
      <c r="Y737" s="51" t="str">
        <f>IF(T737="","",IF(AND(T737&lt;&gt;'Tabelas auxiliares'!$B$236,T737&lt;&gt;'Tabelas auxiliares'!$B$237,T737&lt;&gt;'Tabelas auxiliares'!$C$236,T737&lt;&gt;'Tabelas auxiliares'!$C$237,T737&lt;&gt;'Tabelas auxiliares'!$D$236),"FOLHA DE PESSOAL",IF(X737='Tabelas auxiliares'!$A$237,"CUSTEIO",IF(X737='Tabelas auxiliares'!$A$236,"INVESTIMENTO","ERRO - VERIFICAR"))))</f>
        <v>CUSTEIO</v>
      </c>
      <c r="Z737" s="64">
        <f t="shared" si="23"/>
        <v>274.49</v>
      </c>
      <c r="AC737" s="44">
        <v>274.49</v>
      </c>
    </row>
    <row r="738" spans="1:29" x14ac:dyDescent="0.25">
      <c r="A738" t="s">
        <v>1111</v>
      </c>
      <c r="B738" t="s">
        <v>493</v>
      </c>
      <c r="C738" t="s">
        <v>1112</v>
      </c>
      <c r="D738" t="s">
        <v>303</v>
      </c>
      <c r="E738" t="s">
        <v>117</v>
      </c>
      <c r="F738" s="51" t="str">
        <f>IFERROR(VLOOKUP(D738,'Tabelas auxiliares'!$A$3:$B$61,2,FALSE),"")</f>
        <v>CCNH - TRI</v>
      </c>
      <c r="G738" s="51" t="str">
        <f>IFERROR(VLOOKUP($B738,'Tabelas auxiliares'!$A$65:$C$102,2,FALSE),"")</f>
        <v>Materiais didáticos e serviços - Graduação</v>
      </c>
      <c r="H738" s="51" t="str">
        <f>IFERROR(VLOOKUP($B738,'Tabelas auxiliares'!$A$65:$C$102,3,FALSE),"")</f>
        <v xml:space="preserve">VIDRARIAS / MATERIAL DE CONSUMO / MANUTENÇÃO DE EQUIPAMENTOS / REAGENTES QUIMICOS / MATERIAIS E SERVIÇOS DIVERSOS PARA LABORATORIOS DIDÁTICOS E CURSOS DE GRADUAÇÃO / EPIS PARA LABORATÓRIOS </v>
      </c>
      <c r="I738" t="s">
        <v>1508</v>
      </c>
      <c r="J738" t="s">
        <v>1093</v>
      </c>
      <c r="K738" t="s">
        <v>2621</v>
      </c>
      <c r="L738" t="s">
        <v>1017</v>
      </c>
      <c r="M738" t="s">
        <v>354</v>
      </c>
      <c r="N738" t="s">
        <v>177</v>
      </c>
      <c r="O738" t="s">
        <v>178</v>
      </c>
      <c r="P738" t="s">
        <v>288</v>
      </c>
      <c r="Q738" t="s">
        <v>179</v>
      </c>
      <c r="R738" t="s">
        <v>176</v>
      </c>
      <c r="S738" t="s">
        <v>180</v>
      </c>
      <c r="T738" t="s">
        <v>174</v>
      </c>
      <c r="U738" t="s">
        <v>119</v>
      </c>
      <c r="V738" t="s">
        <v>786</v>
      </c>
      <c r="W738" t="s">
        <v>674</v>
      </c>
      <c r="X738" s="51" t="str">
        <f t="shared" si="22"/>
        <v>3</v>
      </c>
      <c r="Y738" s="51" t="str">
        <f>IF(T738="","",IF(AND(T738&lt;&gt;'Tabelas auxiliares'!$B$236,T738&lt;&gt;'Tabelas auxiliares'!$B$237,T738&lt;&gt;'Tabelas auxiliares'!$C$236,T738&lt;&gt;'Tabelas auxiliares'!$C$237,T738&lt;&gt;'Tabelas auxiliares'!$D$236),"FOLHA DE PESSOAL",IF(X738='Tabelas auxiliares'!$A$237,"CUSTEIO",IF(X738='Tabelas auxiliares'!$A$236,"INVESTIMENTO","ERRO - VERIFICAR"))))</f>
        <v>CUSTEIO</v>
      </c>
      <c r="Z738" s="64">
        <f t="shared" si="23"/>
        <v>572.29</v>
      </c>
      <c r="AA738" s="44">
        <v>92.36</v>
      </c>
      <c r="AC738" s="44">
        <v>479.93</v>
      </c>
    </row>
    <row r="739" spans="1:29" x14ac:dyDescent="0.25">
      <c r="A739" t="s">
        <v>1111</v>
      </c>
      <c r="B739" t="s">
        <v>493</v>
      </c>
      <c r="C739" t="s">
        <v>1112</v>
      </c>
      <c r="D739" t="s">
        <v>303</v>
      </c>
      <c r="E739" t="s">
        <v>117</v>
      </c>
      <c r="F739" s="51" t="str">
        <f>IFERROR(VLOOKUP(D739,'Tabelas auxiliares'!$A$3:$B$61,2,FALSE),"")</f>
        <v>CCNH - TRI</v>
      </c>
      <c r="G739" s="51" t="str">
        <f>IFERROR(VLOOKUP($B739,'Tabelas auxiliares'!$A$65:$C$102,2,FALSE),"")</f>
        <v>Materiais didáticos e serviços - Graduação</v>
      </c>
      <c r="H739" s="51" t="str">
        <f>IFERROR(VLOOKUP($B739,'Tabelas auxiliares'!$A$65:$C$102,3,FALSE),"")</f>
        <v xml:space="preserve">VIDRARIAS / MATERIAL DE CONSUMO / MANUTENÇÃO DE EQUIPAMENTOS / REAGENTES QUIMICOS / MATERIAIS E SERVIÇOS DIVERSOS PARA LABORATORIOS DIDÁTICOS E CURSOS DE GRADUAÇÃO / EPIS PARA LABORATÓRIOS </v>
      </c>
      <c r="I739" t="s">
        <v>1508</v>
      </c>
      <c r="J739" t="s">
        <v>1093</v>
      </c>
      <c r="K739" t="s">
        <v>2622</v>
      </c>
      <c r="L739" t="s">
        <v>1017</v>
      </c>
      <c r="M739" t="s">
        <v>341</v>
      </c>
      <c r="N739" t="s">
        <v>177</v>
      </c>
      <c r="O739" t="s">
        <v>178</v>
      </c>
      <c r="P739" t="s">
        <v>288</v>
      </c>
      <c r="Q739" t="s">
        <v>179</v>
      </c>
      <c r="R739" t="s">
        <v>176</v>
      </c>
      <c r="S739" t="s">
        <v>180</v>
      </c>
      <c r="T739" t="s">
        <v>174</v>
      </c>
      <c r="U739" t="s">
        <v>119</v>
      </c>
      <c r="V739" t="s">
        <v>786</v>
      </c>
      <c r="W739" t="s">
        <v>674</v>
      </c>
      <c r="X739" s="51" t="str">
        <f t="shared" si="22"/>
        <v>3</v>
      </c>
      <c r="Y739" s="51" t="str">
        <f>IF(T739="","",IF(AND(T739&lt;&gt;'Tabelas auxiliares'!$B$236,T739&lt;&gt;'Tabelas auxiliares'!$B$237,T739&lt;&gt;'Tabelas auxiliares'!$C$236,T739&lt;&gt;'Tabelas auxiliares'!$C$237,T739&lt;&gt;'Tabelas auxiliares'!$D$236),"FOLHA DE PESSOAL",IF(X739='Tabelas auxiliares'!$A$237,"CUSTEIO",IF(X739='Tabelas auxiliares'!$A$236,"INVESTIMENTO","ERRO - VERIFICAR"))))</f>
        <v>CUSTEIO</v>
      </c>
      <c r="Z739" s="64">
        <f t="shared" si="23"/>
        <v>146.04</v>
      </c>
      <c r="AC739" s="44">
        <v>146.04</v>
      </c>
    </row>
    <row r="740" spans="1:29" x14ac:dyDescent="0.25">
      <c r="A740" t="s">
        <v>1111</v>
      </c>
      <c r="B740" t="s">
        <v>493</v>
      </c>
      <c r="C740" t="s">
        <v>1112</v>
      </c>
      <c r="D740" t="s">
        <v>303</v>
      </c>
      <c r="E740" t="s">
        <v>117</v>
      </c>
      <c r="F740" s="51" t="str">
        <f>IFERROR(VLOOKUP(D740,'Tabelas auxiliares'!$A$3:$B$61,2,FALSE),"")</f>
        <v>CCNH - TRI</v>
      </c>
      <c r="G740" s="51" t="str">
        <f>IFERROR(VLOOKUP($B740,'Tabelas auxiliares'!$A$65:$C$102,2,FALSE),"")</f>
        <v>Materiais didáticos e serviços - Graduação</v>
      </c>
      <c r="H740" s="51" t="str">
        <f>IFERROR(VLOOKUP($B740,'Tabelas auxiliares'!$A$65:$C$102,3,FALSE),"")</f>
        <v xml:space="preserve">VIDRARIAS / MATERIAL DE CONSUMO / MANUTENÇÃO DE EQUIPAMENTOS / REAGENTES QUIMICOS / MATERIAIS E SERVIÇOS DIVERSOS PARA LABORATORIOS DIDÁTICOS E CURSOS DE GRADUAÇÃO / EPIS PARA LABORATÓRIOS </v>
      </c>
      <c r="I740" t="s">
        <v>1508</v>
      </c>
      <c r="J740" t="s">
        <v>1093</v>
      </c>
      <c r="K740" t="s">
        <v>2623</v>
      </c>
      <c r="L740" t="s">
        <v>1017</v>
      </c>
      <c r="M740" t="s">
        <v>355</v>
      </c>
      <c r="N740" t="s">
        <v>177</v>
      </c>
      <c r="O740" t="s">
        <v>178</v>
      </c>
      <c r="P740" t="s">
        <v>288</v>
      </c>
      <c r="Q740" t="s">
        <v>179</v>
      </c>
      <c r="R740" t="s">
        <v>176</v>
      </c>
      <c r="S740" t="s">
        <v>180</v>
      </c>
      <c r="T740" t="s">
        <v>174</v>
      </c>
      <c r="U740" t="s">
        <v>119</v>
      </c>
      <c r="V740" t="s">
        <v>786</v>
      </c>
      <c r="W740" t="s">
        <v>674</v>
      </c>
      <c r="X740" s="51" t="str">
        <f t="shared" si="22"/>
        <v>3</v>
      </c>
      <c r="Y740" s="51" t="str">
        <f>IF(T740="","",IF(AND(T740&lt;&gt;'Tabelas auxiliares'!$B$236,T740&lt;&gt;'Tabelas auxiliares'!$B$237,T740&lt;&gt;'Tabelas auxiliares'!$C$236,T740&lt;&gt;'Tabelas auxiliares'!$C$237,T740&lt;&gt;'Tabelas auxiliares'!$D$236),"FOLHA DE PESSOAL",IF(X740='Tabelas auxiliares'!$A$237,"CUSTEIO",IF(X740='Tabelas auxiliares'!$A$236,"INVESTIMENTO","ERRO - VERIFICAR"))))</f>
        <v>CUSTEIO</v>
      </c>
      <c r="Z740" s="64">
        <f t="shared" si="23"/>
        <v>45</v>
      </c>
      <c r="AC740" s="44">
        <v>45</v>
      </c>
    </row>
    <row r="741" spans="1:29" x14ac:dyDescent="0.25">
      <c r="A741" t="s">
        <v>1111</v>
      </c>
      <c r="B741" t="s">
        <v>493</v>
      </c>
      <c r="C741" t="s">
        <v>1112</v>
      </c>
      <c r="D741" t="s">
        <v>303</v>
      </c>
      <c r="E741" t="s">
        <v>117</v>
      </c>
      <c r="F741" s="51" t="str">
        <f>IFERROR(VLOOKUP(D741,'Tabelas auxiliares'!$A$3:$B$61,2,FALSE),"")</f>
        <v>CCNH - TRI</v>
      </c>
      <c r="G741" s="51" t="str">
        <f>IFERROR(VLOOKUP($B741,'Tabelas auxiliares'!$A$65:$C$102,2,FALSE),"")</f>
        <v>Materiais didáticos e serviços - Graduação</v>
      </c>
      <c r="H741" s="51" t="str">
        <f>IFERROR(VLOOKUP($B741,'Tabelas auxiliares'!$A$65:$C$102,3,FALSE),"")</f>
        <v xml:space="preserve">VIDRARIAS / MATERIAL DE CONSUMO / MANUTENÇÃO DE EQUIPAMENTOS / REAGENTES QUIMICOS / MATERIAIS E SERVIÇOS DIVERSOS PARA LABORATORIOS DIDÁTICOS E CURSOS DE GRADUAÇÃO / EPIS PARA LABORATÓRIOS </v>
      </c>
      <c r="I741" t="s">
        <v>1388</v>
      </c>
      <c r="J741" t="s">
        <v>1093</v>
      </c>
      <c r="K741" t="s">
        <v>2624</v>
      </c>
      <c r="L741" t="s">
        <v>1017</v>
      </c>
      <c r="M741" t="s">
        <v>2587</v>
      </c>
      <c r="N741" t="s">
        <v>177</v>
      </c>
      <c r="O741" t="s">
        <v>178</v>
      </c>
      <c r="P741" t="s">
        <v>288</v>
      </c>
      <c r="Q741" t="s">
        <v>179</v>
      </c>
      <c r="R741" t="s">
        <v>176</v>
      </c>
      <c r="S741" t="s">
        <v>180</v>
      </c>
      <c r="T741" t="s">
        <v>174</v>
      </c>
      <c r="U741" t="s">
        <v>119</v>
      </c>
      <c r="V741" t="s">
        <v>786</v>
      </c>
      <c r="W741" t="s">
        <v>674</v>
      </c>
      <c r="X741" s="51" t="str">
        <f t="shared" si="22"/>
        <v>3</v>
      </c>
      <c r="Y741" s="51" t="str">
        <f>IF(T741="","",IF(AND(T741&lt;&gt;'Tabelas auxiliares'!$B$236,T741&lt;&gt;'Tabelas auxiliares'!$B$237,T741&lt;&gt;'Tabelas auxiliares'!$C$236,T741&lt;&gt;'Tabelas auxiliares'!$C$237,T741&lt;&gt;'Tabelas auxiliares'!$D$236),"FOLHA DE PESSOAL",IF(X741='Tabelas auxiliares'!$A$237,"CUSTEIO",IF(X741='Tabelas auxiliares'!$A$236,"INVESTIMENTO","ERRO - VERIFICAR"))))</f>
        <v>CUSTEIO</v>
      </c>
      <c r="Z741" s="64">
        <f t="shared" si="23"/>
        <v>116.82</v>
      </c>
      <c r="AC741" s="44">
        <v>116.82</v>
      </c>
    </row>
    <row r="742" spans="1:29" x14ac:dyDescent="0.25">
      <c r="A742" t="s">
        <v>1111</v>
      </c>
      <c r="B742" t="s">
        <v>493</v>
      </c>
      <c r="C742" t="s">
        <v>1112</v>
      </c>
      <c r="D742" t="s">
        <v>303</v>
      </c>
      <c r="E742" t="s">
        <v>117</v>
      </c>
      <c r="F742" s="51" t="str">
        <f>IFERROR(VLOOKUP(D742,'Tabelas auxiliares'!$A$3:$B$61,2,FALSE),"")</f>
        <v>CCNH - TRI</v>
      </c>
      <c r="G742" s="51" t="str">
        <f>IFERROR(VLOOKUP($B742,'Tabelas auxiliares'!$A$65:$C$102,2,FALSE),"")</f>
        <v>Materiais didáticos e serviços - Graduação</v>
      </c>
      <c r="H742" s="51" t="str">
        <f>IFERROR(VLOOKUP($B742,'Tabelas auxiliares'!$A$65:$C$102,3,FALSE),"")</f>
        <v xml:space="preserve">VIDRARIAS / MATERIAL DE CONSUMO / MANUTENÇÃO DE EQUIPAMENTOS / REAGENTES QUIMICOS / MATERIAIS E SERVIÇOS DIVERSOS PARA LABORATORIOS DIDÁTICOS E CURSOS DE GRADUAÇÃO / EPIS PARA LABORATÓRIOS </v>
      </c>
      <c r="I742" t="s">
        <v>1388</v>
      </c>
      <c r="J742" t="s">
        <v>1093</v>
      </c>
      <c r="K742" t="s">
        <v>2625</v>
      </c>
      <c r="L742" t="s">
        <v>1017</v>
      </c>
      <c r="M742" t="s">
        <v>359</v>
      </c>
      <c r="N742" t="s">
        <v>177</v>
      </c>
      <c r="O742" t="s">
        <v>178</v>
      </c>
      <c r="P742" t="s">
        <v>288</v>
      </c>
      <c r="Q742" t="s">
        <v>179</v>
      </c>
      <c r="R742" t="s">
        <v>176</v>
      </c>
      <c r="S742" t="s">
        <v>180</v>
      </c>
      <c r="T742" t="s">
        <v>174</v>
      </c>
      <c r="U742" t="s">
        <v>119</v>
      </c>
      <c r="V742" t="s">
        <v>786</v>
      </c>
      <c r="W742" t="s">
        <v>674</v>
      </c>
      <c r="X742" s="51" t="str">
        <f t="shared" si="22"/>
        <v>3</v>
      </c>
      <c r="Y742" s="51" t="str">
        <f>IF(T742="","",IF(AND(T742&lt;&gt;'Tabelas auxiliares'!$B$236,T742&lt;&gt;'Tabelas auxiliares'!$B$237,T742&lt;&gt;'Tabelas auxiliares'!$C$236,T742&lt;&gt;'Tabelas auxiliares'!$C$237,T742&lt;&gt;'Tabelas auxiliares'!$D$236),"FOLHA DE PESSOAL",IF(X742='Tabelas auxiliares'!$A$237,"CUSTEIO",IF(X742='Tabelas auxiliares'!$A$236,"INVESTIMENTO","ERRO - VERIFICAR"))))</f>
        <v>CUSTEIO</v>
      </c>
      <c r="Z742" s="64">
        <f t="shared" si="23"/>
        <v>204</v>
      </c>
      <c r="AC742" s="44">
        <v>204</v>
      </c>
    </row>
    <row r="743" spans="1:29" x14ac:dyDescent="0.25">
      <c r="A743" t="s">
        <v>1111</v>
      </c>
      <c r="B743" t="s">
        <v>493</v>
      </c>
      <c r="C743" t="s">
        <v>1109</v>
      </c>
      <c r="D743" t="s">
        <v>45</v>
      </c>
      <c r="E743" t="s">
        <v>117</v>
      </c>
      <c r="F743" s="51" t="str">
        <f>IFERROR(VLOOKUP(D743,'Tabelas auxiliares'!$A$3:$B$61,2,FALSE),"")</f>
        <v>CMCC - CENTRO DE MATEMÁTICA, COMPUTAÇÃO E COGNIÇÃO</v>
      </c>
      <c r="G743" s="51" t="str">
        <f>IFERROR(VLOOKUP($B743,'Tabelas auxiliares'!$A$65:$C$102,2,FALSE),"")</f>
        <v>Materiais didáticos e serviços - Graduação</v>
      </c>
      <c r="H743" s="51" t="str">
        <f>IFERROR(VLOOKUP($B743,'Tabelas auxiliares'!$A$65:$C$102,3,FALSE),"")</f>
        <v xml:space="preserve">VIDRARIAS / MATERIAL DE CONSUMO / MANUTENÇÃO DE EQUIPAMENTOS / REAGENTES QUIMICOS / MATERIAIS E SERVIÇOS DIVERSOS PARA LABORATORIOS DIDÁTICOS E CURSOS DE GRADUAÇÃO / EPIS PARA LABORATÓRIOS </v>
      </c>
      <c r="I743" t="s">
        <v>1476</v>
      </c>
      <c r="J743" t="s">
        <v>2626</v>
      </c>
      <c r="K743" t="s">
        <v>2627</v>
      </c>
      <c r="L743" t="s">
        <v>2628</v>
      </c>
      <c r="M743" t="s">
        <v>2629</v>
      </c>
      <c r="N743" t="s">
        <v>177</v>
      </c>
      <c r="O743" t="s">
        <v>178</v>
      </c>
      <c r="P743" t="s">
        <v>288</v>
      </c>
      <c r="Q743" t="s">
        <v>179</v>
      </c>
      <c r="R743" t="s">
        <v>176</v>
      </c>
      <c r="S743" t="s">
        <v>120</v>
      </c>
      <c r="T743" t="s">
        <v>174</v>
      </c>
      <c r="U743" t="s">
        <v>119</v>
      </c>
      <c r="V743" t="s">
        <v>2577</v>
      </c>
      <c r="W743" t="s">
        <v>2578</v>
      </c>
      <c r="X743" s="51" t="str">
        <f t="shared" si="22"/>
        <v>3</v>
      </c>
      <c r="Y743" s="51" t="str">
        <f>IF(T743="","",IF(AND(T743&lt;&gt;'Tabelas auxiliares'!$B$236,T743&lt;&gt;'Tabelas auxiliares'!$B$237,T743&lt;&gt;'Tabelas auxiliares'!$C$236,T743&lt;&gt;'Tabelas auxiliares'!$C$237,T743&lt;&gt;'Tabelas auxiliares'!$D$236),"FOLHA DE PESSOAL",IF(X743='Tabelas auxiliares'!$A$237,"CUSTEIO",IF(X743='Tabelas auxiliares'!$A$236,"INVESTIMENTO","ERRO - VERIFICAR"))))</f>
        <v>CUSTEIO</v>
      </c>
      <c r="Z743" s="64">
        <f t="shared" si="23"/>
        <v>38818.82</v>
      </c>
      <c r="AA743" s="44">
        <v>38818.82</v>
      </c>
    </row>
    <row r="744" spans="1:29" x14ac:dyDescent="0.25">
      <c r="A744" t="s">
        <v>1111</v>
      </c>
      <c r="B744" t="s">
        <v>499</v>
      </c>
      <c r="C744" t="s">
        <v>1112</v>
      </c>
      <c r="D744" t="s">
        <v>15</v>
      </c>
      <c r="E744" t="s">
        <v>117</v>
      </c>
      <c r="F744" s="51" t="str">
        <f>IFERROR(VLOOKUP(D744,'Tabelas auxiliares'!$A$3:$B$61,2,FALSE),"")</f>
        <v>PROPES - PRÓ-REITORIA DE PESQUISA / CEM</v>
      </c>
      <c r="G744" s="51" t="str">
        <f>IFERROR(VLOOKUP($B744,'Tabelas auxiliares'!$A$65:$C$102,2,FALSE),"")</f>
        <v>Materiais didáticos e serviços - Pesquisa</v>
      </c>
      <c r="H744" s="51" t="str">
        <f>IFERROR(VLOOKUP($B744,'Tabelas auxiliares'!$A$65:$C$102,3,FALSE),"")</f>
        <v>VIDRARIAS / MATERIAL DE CONSUMO / MANUTENÇÃO DE EQUIPAMENTOS / REAGENTES QUIMICOS / MATERIAIS E SERVIÇOS DIVERSOS PARA LABORATORIOS / RACAO PARA ANIMAIS / MATERIAIS PESQUISA NÚCLEOS ESTRATÉGICOS / EPIS PARA LABORATÓRIOS</v>
      </c>
      <c r="I744" t="s">
        <v>1525</v>
      </c>
      <c r="J744" t="s">
        <v>2630</v>
      </c>
      <c r="K744" t="s">
        <v>2631</v>
      </c>
      <c r="L744" t="s">
        <v>432</v>
      </c>
      <c r="M744" t="s">
        <v>675</v>
      </c>
      <c r="N744" t="s">
        <v>177</v>
      </c>
      <c r="O744" t="s">
        <v>178</v>
      </c>
      <c r="P744" t="s">
        <v>288</v>
      </c>
      <c r="Q744" t="s">
        <v>179</v>
      </c>
      <c r="R744" t="s">
        <v>176</v>
      </c>
      <c r="S744" t="s">
        <v>120</v>
      </c>
      <c r="T744" t="s">
        <v>174</v>
      </c>
      <c r="U744" t="s">
        <v>119</v>
      </c>
      <c r="V744" t="s">
        <v>787</v>
      </c>
      <c r="W744" t="s">
        <v>676</v>
      </c>
      <c r="X744" s="51" t="str">
        <f t="shared" si="22"/>
        <v>3</v>
      </c>
      <c r="Y744" s="51" t="str">
        <f>IF(T744="","",IF(AND(T744&lt;&gt;'Tabelas auxiliares'!$B$236,T744&lt;&gt;'Tabelas auxiliares'!$B$237,T744&lt;&gt;'Tabelas auxiliares'!$C$236,T744&lt;&gt;'Tabelas auxiliares'!$C$237,T744&lt;&gt;'Tabelas auxiliares'!$D$236),"FOLHA DE PESSOAL",IF(X744='Tabelas auxiliares'!$A$237,"CUSTEIO",IF(X744='Tabelas auxiliares'!$A$236,"INVESTIMENTO","ERRO - VERIFICAR"))))</f>
        <v>CUSTEIO</v>
      </c>
      <c r="Z744" s="64">
        <f t="shared" si="23"/>
        <v>207235.46</v>
      </c>
      <c r="AC744" s="44">
        <v>207235.46</v>
      </c>
    </row>
    <row r="745" spans="1:29" x14ac:dyDescent="0.25">
      <c r="A745" t="s">
        <v>1111</v>
      </c>
      <c r="B745" t="s">
        <v>499</v>
      </c>
      <c r="C745" t="s">
        <v>1112</v>
      </c>
      <c r="D745" t="s">
        <v>15</v>
      </c>
      <c r="E745" t="s">
        <v>117</v>
      </c>
      <c r="F745" s="51" t="str">
        <f>IFERROR(VLOOKUP(D745,'Tabelas auxiliares'!$A$3:$B$61,2,FALSE),"")</f>
        <v>PROPES - PRÓ-REITORIA DE PESQUISA / CEM</v>
      </c>
      <c r="G745" s="51" t="str">
        <f>IFERROR(VLOOKUP($B745,'Tabelas auxiliares'!$A$65:$C$102,2,FALSE),"")</f>
        <v>Materiais didáticos e serviços - Pesquisa</v>
      </c>
      <c r="H745" s="51" t="str">
        <f>IFERROR(VLOOKUP($B745,'Tabelas auxiliares'!$A$65:$C$102,3,FALSE),"")</f>
        <v>VIDRARIAS / MATERIAL DE CONSUMO / MANUTENÇÃO DE EQUIPAMENTOS / REAGENTES QUIMICOS / MATERIAIS E SERVIÇOS DIVERSOS PARA LABORATORIOS / RACAO PARA ANIMAIS / MATERIAIS PESQUISA NÚCLEOS ESTRATÉGICOS / EPIS PARA LABORATÓRIOS</v>
      </c>
      <c r="I745" t="s">
        <v>2468</v>
      </c>
      <c r="J745" t="s">
        <v>2632</v>
      </c>
      <c r="K745" t="s">
        <v>2633</v>
      </c>
      <c r="L745" t="s">
        <v>950</v>
      </c>
      <c r="M745" t="s">
        <v>951</v>
      </c>
      <c r="N745" t="s">
        <v>177</v>
      </c>
      <c r="O745" t="s">
        <v>178</v>
      </c>
      <c r="P745" t="s">
        <v>288</v>
      </c>
      <c r="Q745" t="s">
        <v>179</v>
      </c>
      <c r="R745" t="s">
        <v>176</v>
      </c>
      <c r="S745" t="s">
        <v>120</v>
      </c>
      <c r="T745" t="s">
        <v>174</v>
      </c>
      <c r="U745" t="s">
        <v>119</v>
      </c>
      <c r="V745" t="s">
        <v>952</v>
      </c>
      <c r="W745" t="s">
        <v>953</v>
      </c>
      <c r="X745" s="51" t="str">
        <f t="shared" si="22"/>
        <v>3</v>
      </c>
      <c r="Y745" s="51" t="str">
        <f>IF(T745="","",IF(AND(T745&lt;&gt;'Tabelas auxiliares'!$B$236,T745&lt;&gt;'Tabelas auxiliares'!$B$237,T745&lt;&gt;'Tabelas auxiliares'!$C$236,T745&lt;&gt;'Tabelas auxiliares'!$C$237,T745&lt;&gt;'Tabelas auxiliares'!$D$236),"FOLHA DE PESSOAL",IF(X745='Tabelas auxiliares'!$A$237,"CUSTEIO",IF(X745='Tabelas auxiliares'!$A$236,"INVESTIMENTO","ERRO - VERIFICAR"))))</f>
        <v>CUSTEIO</v>
      </c>
      <c r="Z745" s="64">
        <f t="shared" si="23"/>
        <v>9000</v>
      </c>
      <c r="AC745" s="44">
        <v>9000</v>
      </c>
    </row>
    <row r="746" spans="1:29" x14ac:dyDescent="0.25">
      <c r="A746" t="s">
        <v>1111</v>
      </c>
      <c r="B746" t="s">
        <v>499</v>
      </c>
      <c r="C746" t="s">
        <v>1112</v>
      </c>
      <c r="D746" t="s">
        <v>15</v>
      </c>
      <c r="E746" t="s">
        <v>117</v>
      </c>
      <c r="F746" s="51" t="str">
        <f>IFERROR(VLOOKUP(D746,'Tabelas auxiliares'!$A$3:$B$61,2,FALSE),"")</f>
        <v>PROPES - PRÓ-REITORIA DE PESQUISA / CEM</v>
      </c>
      <c r="G746" s="51" t="str">
        <f>IFERROR(VLOOKUP($B746,'Tabelas auxiliares'!$A$65:$C$102,2,FALSE),"")</f>
        <v>Materiais didáticos e serviços - Pesquisa</v>
      </c>
      <c r="H746" s="51" t="str">
        <f>IFERROR(VLOOKUP($B746,'Tabelas auxiliares'!$A$65:$C$102,3,FALSE),"")</f>
        <v>VIDRARIAS / MATERIAL DE CONSUMO / MANUTENÇÃO DE EQUIPAMENTOS / REAGENTES QUIMICOS / MATERIAIS E SERVIÇOS DIVERSOS PARA LABORATORIOS / RACAO PARA ANIMAIS / MATERIAIS PESQUISA NÚCLEOS ESTRATÉGICOS / EPIS PARA LABORATÓRIOS</v>
      </c>
      <c r="I746" t="s">
        <v>2468</v>
      </c>
      <c r="J746" t="s">
        <v>2632</v>
      </c>
      <c r="K746" t="s">
        <v>2634</v>
      </c>
      <c r="L746" t="s">
        <v>954</v>
      </c>
      <c r="M746" t="s">
        <v>955</v>
      </c>
      <c r="N746" t="s">
        <v>177</v>
      </c>
      <c r="O746" t="s">
        <v>178</v>
      </c>
      <c r="P746" t="s">
        <v>288</v>
      </c>
      <c r="Q746" t="s">
        <v>179</v>
      </c>
      <c r="R746" t="s">
        <v>176</v>
      </c>
      <c r="S746" t="s">
        <v>120</v>
      </c>
      <c r="T746" t="s">
        <v>174</v>
      </c>
      <c r="U746" t="s">
        <v>119</v>
      </c>
      <c r="V746" t="s">
        <v>952</v>
      </c>
      <c r="W746" t="s">
        <v>953</v>
      </c>
      <c r="X746" s="51" t="str">
        <f t="shared" si="22"/>
        <v>3</v>
      </c>
      <c r="Y746" s="51" t="str">
        <f>IF(T746="","",IF(AND(T746&lt;&gt;'Tabelas auxiliares'!$B$236,T746&lt;&gt;'Tabelas auxiliares'!$B$237,T746&lt;&gt;'Tabelas auxiliares'!$C$236,T746&lt;&gt;'Tabelas auxiliares'!$C$237,T746&lt;&gt;'Tabelas auxiliares'!$D$236),"FOLHA DE PESSOAL",IF(X746='Tabelas auxiliares'!$A$237,"CUSTEIO",IF(X746='Tabelas auxiliares'!$A$236,"INVESTIMENTO","ERRO - VERIFICAR"))))</f>
        <v>CUSTEIO</v>
      </c>
      <c r="Z746" s="64">
        <f t="shared" si="23"/>
        <v>42240</v>
      </c>
      <c r="AC746" s="44">
        <v>42240</v>
      </c>
    </row>
    <row r="747" spans="1:29" x14ac:dyDescent="0.25">
      <c r="A747" t="s">
        <v>1111</v>
      </c>
      <c r="B747" t="s">
        <v>499</v>
      </c>
      <c r="C747" t="s">
        <v>1112</v>
      </c>
      <c r="D747" t="s">
        <v>15</v>
      </c>
      <c r="E747" t="s">
        <v>117</v>
      </c>
      <c r="F747" s="51" t="str">
        <f>IFERROR(VLOOKUP(D747,'Tabelas auxiliares'!$A$3:$B$61,2,FALSE),"")</f>
        <v>PROPES - PRÓ-REITORIA DE PESQUISA / CEM</v>
      </c>
      <c r="G747" s="51" t="str">
        <f>IFERROR(VLOOKUP($B747,'Tabelas auxiliares'!$A$65:$C$102,2,FALSE),"")</f>
        <v>Materiais didáticos e serviços - Pesquisa</v>
      </c>
      <c r="H747" s="51" t="str">
        <f>IFERROR(VLOOKUP($B747,'Tabelas auxiliares'!$A$65:$C$102,3,FALSE),"")</f>
        <v>VIDRARIAS / MATERIAL DE CONSUMO / MANUTENÇÃO DE EQUIPAMENTOS / REAGENTES QUIMICOS / MATERIAIS E SERVIÇOS DIVERSOS PARA LABORATORIOS / RACAO PARA ANIMAIS / MATERIAIS PESQUISA NÚCLEOS ESTRATÉGICOS / EPIS PARA LABORATÓRIOS</v>
      </c>
      <c r="I747" t="s">
        <v>2550</v>
      </c>
      <c r="J747" t="s">
        <v>2635</v>
      </c>
      <c r="K747" t="s">
        <v>2636</v>
      </c>
      <c r="L747" t="s">
        <v>2637</v>
      </c>
      <c r="M747" t="s">
        <v>2638</v>
      </c>
      <c r="N747" t="s">
        <v>177</v>
      </c>
      <c r="O747" t="s">
        <v>178</v>
      </c>
      <c r="P747" t="s">
        <v>288</v>
      </c>
      <c r="Q747" t="s">
        <v>179</v>
      </c>
      <c r="R747" t="s">
        <v>176</v>
      </c>
      <c r="S747" t="s">
        <v>1150</v>
      </c>
      <c r="T747" t="s">
        <v>174</v>
      </c>
      <c r="U747" t="s">
        <v>119</v>
      </c>
      <c r="V747" t="s">
        <v>2639</v>
      </c>
      <c r="W747" t="s">
        <v>2640</v>
      </c>
      <c r="X747" s="51" t="str">
        <f t="shared" si="22"/>
        <v>3</v>
      </c>
      <c r="Y747" s="51" t="str">
        <f>IF(T747="","",IF(AND(T747&lt;&gt;'Tabelas auxiliares'!$B$236,T747&lt;&gt;'Tabelas auxiliares'!$B$237,T747&lt;&gt;'Tabelas auxiliares'!$C$236,T747&lt;&gt;'Tabelas auxiliares'!$C$237,T747&lt;&gt;'Tabelas auxiliares'!$D$236),"FOLHA DE PESSOAL",IF(X747='Tabelas auxiliares'!$A$237,"CUSTEIO",IF(X747='Tabelas auxiliares'!$A$236,"INVESTIMENTO","ERRO - VERIFICAR"))))</f>
        <v>CUSTEIO</v>
      </c>
      <c r="Z747" s="64">
        <f t="shared" si="23"/>
        <v>4500</v>
      </c>
      <c r="AC747" s="44">
        <v>4500</v>
      </c>
    </row>
    <row r="748" spans="1:29" x14ac:dyDescent="0.25">
      <c r="A748" t="s">
        <v>1111</v>
      </c>
      <c r="B748" t="s">
        <v>499</v>
      </c>
      <c r="C748" t="s">
        <v>1112</v>
      </c>
      <c r="D748" t="s">
        <v>15</v>
      </c>
      <c r="E748" t="s">
        <v>117</v>
      </c>
      <c r="F748" s="51" t="str">
        <f>IFERROR(VLOOKUP(D748,'Tabelas auxiliares'!$A$3:$B$61,2,FALSE),"")</f>
        <v>PROPES - PRÓ-REITORIA DE PESQUISA / CEM</v>
      </c>
      <c r="G748" s="51" t="str">
        <f>IFERROR(VLOOKUP($B748,'Tabelas auxiliares'!$A$65:$C$102,2,FALSE),"")</f>
        <v>Materiais didáticos e serviços - Pesquisa</v>
      </c>
      <c r="H748" s="51" t="str">
        <f>IFERROR(VLOOKUP($B748,'Tabelas auxiliares'!$A$65:$C$102,3,FALSE),"")</f>
        <v>VIDRARIAS / MATERIAL DE CONSUMO / MANUTENÇÃO DE EQUIPAMENTOS / REAGENTES QUIMICOS / MATERIAIS E SERVIÇOS DIVERSOS PARA LABORATORIOS / RACAO PARA ANIMAIS / MATERIAIS PESQUISA NÚCLEOS ESTRATÉGICOS / EPIS PARA LABORATÓRIOS</v>
      </c>
      <c r="I748" t="s">
        <v>2036</v>
      </c>
      <c r="J748" t="s">
        <v>2641</v>
      </c>
      <c r="K748" t="s">
        <v>2642</v>
      </c>
      <c r="L748" t="s">
        <v>2643</v>
      </c>
      <c r="M748" t="s">
        <v>2644</v>
      </c>
      <c r="N748" t="s">
        <v>177</v>
      </c>
      <c r="O748" t="s">
        <v>178</v>
      </c>
      <c r="P748" t="s">
        <v>288</v>
      </c>
      <c r="Q748" t="s">
        <v>179</v>
      </c>
      <c r="R748" t="s">
        <v>176</v>
      </c>
      <c r="S748" t="s">
        <v>120</v>
      </c>
      <c r="T748" t="s">
        <v>174</v>
      </c>
      <c r="U748" t="s">
        <v>119</v>
      </c>
      <c r="V748" t="s">
        <v>2645</v>
      </c>
      <c r="W748" t="s">
        <v>2646</v>
      </c>
      <c r="X748" s="51" t="str">
        <f t="shared" si="22"/>
        <v>3</v>
      </c>
      <c r="Y748" s="51" t="str">
        <f>IF(T748="","",IF(AND(T748&lt;&gt;'Tabelas auxiliares'!$B$236,T748&lt;&gt;'Tabelas auxiliares'!$B$237,T748&lt;&gt;'Tabelas auxiliares'!$C$236,T748&lt;&gt;'Tabelas auxiliares'!$C$237,T748&lt;&gt;'Tabelas auxiliares'!$D$236),"FOLHA DE PESSOAL",IF(X748='Tabelas auxiliares'!$A$237,"CUSTEIO",IF(X748='Tabelas auxiliares'!$A$236,"INVESTIMENTO","ERRO - VERIFICAR"))))</f>
        <v>CUSTEIO</v>
      </c>
      <c r="Z748" s="64">
        <f t="shared" si="23"/>
        <v>17664.37</v>
      </c>
      <c r="AA748" s="44">
        <v>17664.37</v>
      </c>
    </row>
    <row r="749" spans="1:29" x14ac:dyDescent="0.25">
      <c r="A749" t="s">
        <v>1111</v>
      </c>
      <c r="B749" t="s">
        <v>499</v>
      </c>
      <c r="C749" t="s">
        <v>1112</v>
      </c>
      <c r="D749" t="s">
        <v>15</v>
      </c>
      <c r="E749" t="s">
        <v>117</v>
      </c>
      <c r="F749" s="51" t="str">
        <f>IFERROR(VLOOKUP(D749,'Tabelas auxiliares'!$A$3:$B$61,2,FALSE),"")</f>
        <v>PROPES - PRÓ-REITORIA DE PESQUISA / CEM</v>
      </c>
      <c r="G749" s="51" t="str">
        <f>IFERROR(VLOOKUP($B749,'Tabelas auxiliares'!$A$65:$C$102,2,FALSE),"")</f>
        <v>Materiais didáticos e serviços - Pesquisa</v>
      </c>
      <c r="H749" s="51" t="str">
        <f>IFERROR(VLOOKUP($B749,'Tabelas auxiliares'!$A$65:$C$102,3,FALSE),"")</f>
        <v>VIDRARIAS / MATERIAL DE CONSUMO / MANUTENÇÃO DE EQUIPAMENTOS / REAGENTES QUIMICOS / MATERIAIS E SERVIÇOS DIVERSOS PARA LABORATORIOS / RACAO PARA ANIMAIS / MATERIAIS PESQUISA NÚCLEOS ESTRATÉGICOS / EPIS PARA LABORATÓRIOS</v>
      </c>
      <c r="I749" t="s">
        <v>1196</v>
      </c>
      <c r="J749" t="s">
        <v>2630</v>
      </c>
      <c r="K749" t="s">
        <v>2647</v>
      </c>
      <c r="L749" t="s">
        <v>432</v>
      </c>
      <c r="M749" t="s">
        <v>675</v>
      </c>
      <c r="N749" t="s">
        <v>177</v>
      </c>
      <c r="O749" t="s">
        <v>178</v>
      </c>
      <c r="P749" t="s">
        <v>288</v>
      </c>
      <c r="Q749" t="s">
        <v>179</v>
      </c>
      <c r="R749" t="s">
        <v>176</v>
      </c>
      <c r="S749" t="s">
        <v>1150</v>
      </c>
      <c r="T749" t="s">
        <v>174</v>
      </c>
      <c r="U749" t="s">
        <v>119</v>
      </c>
      <c r="V749" t="s">
        <v>787</v>
      </c>
      <c r="W749" t="s">
        <v>676</v>
      </c>
      <c r="X749" s="51" t="str">
        <f t="shared" si="22"/>
        <v>3</v>
      </c>
      <c r="Y749" s="51" t="str">
        <f>IF(T749="","",IF(AND(T749&lt;&gt;'Tabelas auxiliares'!$B$236,T749&lt;&gt;'Tabelas auxiliares'!$B$237,T749&lt;&gt;'Tabelas auxiliares'!$C$236,T749&lt;&gt;'Tabelas auxiliares'!$C$237,T749&lt;&gt;'Tabelas auxiliares'!$D$236),"FOLHA DE PESSOAL",IF(X749='Tabelas auxiliares'!$A$237,"CUSTEIO",IF(X749='Tabelas auxiliares'!$A$236,"INVESTIMENTO","ERRO - VERIFICAR"))))</f>
        <v>CUSTEIO</v>
      </c>
      <c r="Z749" s="64">
        <f t="shared" si="23"/>
        <v>300000</v>
      </c>
      <c r="AB749" s="44">
        <v>300000</v>
      </c>
    </row>
    <row r="750" spans="1:29" x14ac:dyDescent="0.25">
      <c r="A750" t="s">
        <v>1111</v>
      </c>
      <c r="B750" t="s">
        <v>499</v>
      </c>
      <c r="C750" t="s">
        <v>1112</v>
      </c>
      <c r="D750" t="s">
        <v>49</v>
      </c>
      <c r="E750" t="s">
        <v>117</v>
      </c>
      <c r="F750" s="51" t="str">
        <f>IFERROR(VLOOKUP(D750,'Tabelas auxiliares'!$A$3:$B$61,2,FALSE),"")</f>
        <v>CCNH - CENTRO DE CIÊNCIAS NATURAIS E HUMANAS</v>
      </c>
      <c r="G750" s="51" t="str">
        <f>IFERROR(VLOOKUP($B750,'Tabelas auxiliares'!$A$65:$C$102,2,FALSE),"")</f>
        <v>Materiais didáticos e serviços - Pesquisa</v>
      </c>
      <c r="H750" s="51" t="str">
        <f>IFERROR(VLOOKUP($B750,'Tabelas auxiliares'!$A$65:$C$102,3,FALSE),"")</f>
        <v>VIDRARIAS / MATERIAL DE CONSUMO / MANUTENÇÃO DE EQUIPAMENTOS / REAGENTES QUIMICOS / MATERIAIS E SERVIÇOS DIVERSOS PARA LABORATORIOS / RACAO PARA ANIMAIS / MATERIAIS PESQUISA NÚCLEOS ESTRATÉGICOS / EPIS PARA LABORATÓRIOS</v>
      </c>
      <c r="I750" t="s">
        <v>1196</v>
      </c>
      <c r="J750" t="s">
        <v>2630</v>
      </c>
      <c r="K750" t="s">
        <v>2648</v>
      </c>
      <c r="L750" t="s">
        <v>432</v>
      </c>
      <c r="M750" t="s">
        <v>675</v>
      </c>
      <c r="N750" t="s">
        <v>177</v>
      </c>
      <c r="O750" t="s">
        <v>178</v>
      </c>
      <c r="P750" t="s">
        <v>288</v>
      </c>
      <c r="Q750" t="s">
        <v>179</v>
      </c>
      <c r="R750" t="s">
        <v>176</v>
      </c>
      <c r="S750" t="s">
        <v>1150</v>
      </c>
      <c r="T750" t="s">
        <v>174</v>
      </c>
      <c r="U750" t="s">
        <v>119</v>
      </c>
      <c r="V750" t="s">
        <v>787</v>
      </c>
      <c r="W750" t="s">
        <v>676</v>
      </c>
      <c r="X750" s="51" t="str">
        <f t="shared" si="22"/>
        <v>3</v>
      </c>
      <c r="Y750" s="51" t="str">
        <f>IF(T750="","",IF(AND(T750&lt;&gt;'Tabelas auxiliares'!$B$236,T750&lt;&gt;'Tabelas auxiliares'!$B$237,T750&lt;&gt;'Tabelas auxiliares'!$C$236,T750&lt;&gt;'Tabelas auxiliares'!$C$237,T750&lt;&gt;'Tabelas auxiliares'!$D$236),"FOLHA DE PESSOAL",IF(X750='Tabelas auxiliares'!$A$237,"CUSTEIO",IF(X750='Tabelas auxiliares'!$A$236,"INVESTIMENTO","ERRO - VERIFICAR"))))</f>
        <v>CUSTEIO</v>
      </c>
      <c r="Z750" s="64">
        <f t="shared" si="23"/>
        <v>98931.89</v>
      </c>
      <c r="AB750" s="44">
        <v>98931.89</v>
      </c>
    </row>
    <row r="751" spans="1:29" x14ac:dyDescent="0.25">
      <c r="A751" t="s">
        <v>1111</v>
      </c>
      <c r="B751" t="s">
        <v>499</v>
      </c>
      <c r="C751" t="s">
        <v>1109</v>
      </c>
      <c r="D751" t="s">
        <v>15</v>
      </c>
      <c r="E751" t="s">
        <v>117</v>
      </c>
      <c r="F751" s="51" t="str">
        <f>IFERROR(VLOOKUP(D751,'Tabelas auxiliares'!$A$3:$B$61,2,FALSE),"")</f>
        <v>PROPES - PRÓ-REITORIA DE PESQUISA / CEM</v>
      </c>
      <c r="G751" s="51" t="str">
        <f>IFERROR(VLOOKUP($B751,'Tabelas auxiliares'!$A$65:$C$102,2,FALSE),"")</f>
        <v>Materiais didáticos e serviços - Pesquisa</v>
      </c>
      <c r="H751" s="51" t="str">
        <f>IFERROR(VLOOKUP($B751,'Tabelas auxiliares'!$A$65:$C$102,3,FALSE),"")</f>
        <v>VIDRARIAS / MATERIAL DE CONSUMO / MANUTENÇÃO DE EQUIPAMENTOS / REAGENTES QUIMICOS / MATERIAIS E SERVIÇOS DIVERSOS PARA LABORATORIOS / RACAO PARA ANIMAIS / MATERIAIS PESQUISA NÚCLEOS ESTRATÉGICOS / EPIS PARA LABORATÓRIOS</v>
      </c>
      <c r="I751" t="s">
        <v>1543</v>
      </c>
      <c r="J751" t="s">
        <v>2649</v>
      </c>
      <c r="K751" t="s">
        <v>2650</v>
      </c>
      <c r="L751" t="s">
        <v>2651</v>
      </c>
      <c r="M751" t="s">
        <v>2652</v>
      </c>
      <c r="N751" t="s">
        <v>177</v>
      </c>
      <c r="O751" t="s">
        <v>178</v>
      </c>
      <c r="P751" t="s">
        <v>288</v>
      </c>
      <c r="Q751" t="s">
        <v>179</v>
      </c>
      <c r="R751" t="s">
        <v>176</v>
      </c>
      <c r="S751" t="s">
        <v>120</v>
      </c>
      <c r="T751" t="s">
        <v>174</v>
      </c>
      <c r="U751" t="s">
        <v>119</v>
      </c>
      <c r="V751" t="s">
        <v>786</v>
      </c>
      <c r="W751" t="s">
        <v>674</v>
      </c>
      <c r="X751" s="51" t="str">
        <f t="shared" si="22"/>
        <v>3</v>
      </c>
      <c r="Y751" s="51" t="str">
        <f>IF(T751="","",IF(AND(T751&lt;&gt;'Tabelas auxiliares'!$B$236,T751&lt;&gt;'Tabelas auxiliares'!$B$237,T751&lt;&gt;'Tabelas auxiliares'!$C$236,T751&lt;&gt;'Tabelas auxiliares'!$C$237,T751&lt;&gt;'Tabelas auxiliares'!$D$236),"FOLHA DE PESSOAL",IF(X751='Tabelas auxiliares'!$A$237,"CUSTEIO",IF(X751='Tabelas auxiliares'!$A$236,"INVESTIMENTO","ERRO - VERIFICAR"))))</f>
        <v>CUSTEIO</v>
      </c>
      <c r="Z751" s="64">
        <f t="shared" si="23"/>
        <v>1495.24</v>
      </c>
      <c r="AA751" s="44">
        <v>1495.24</v>
      </c>
    </row>
    <row r="752" spans="1:29" x14ac:dyDescent="0.25">
      <c r="A752" t="s">
        <v>1111</v>
      </c>
      <c r="B752" t="s">
        <v>499</v>
      </c>
      <c r="C752" t="s">
        <v>1109</v>
      </c>
      <c r="D752" t="s">
        <v>15</v>
      </c>
      <c r="E752" t="s">
        <v>117</v>
      </c>
      <c r="F752" s="51" t="str">
        <f>IFERROR(VLOOKUP(D752,'Tabelas auxiliares'!$A$3:$B$61,2,FALSE),"")</f>
        <v>PROPES - PRÓ-REITORIA DE PESQUISA / CEM</v>
      </c>
      <c r="G752" s="51" t="str">
        <f>IFERROR(VLOOKUP($B752,'Tabelas auxiliares'!$A$65:$C$102,2,FALSE),"")</f>
        <v>Materiais didáticos e serviços - Pesquisa</v>
      </c>
      <c r="H752" s="51" t="str">
        <f>IFERROR(VLOOKUP($B752,'Tabelas auxiliares'!$A$65:$C$102,3,FALSE),"")</f>
        <v>VIDRARIAS / MATERIAL DE CONSUMO / MANUTENÇÃO DE EQUIPAMENTOS / REAGENTES QUIMICOS / MATERIAIS E SERVIÇOS DIVERSOS PARA LABORATORIOS / RACAO PARA ANIMAIS / MATERIAIS PESQUISA NÚCLEOS ESTRATÉGICOS / EPIS PARA LABORATÓRIOS</v>
      </c>
      <c r="I752" t="s">
        <v>1543</v>
      </c>
      <c r="J752" t="s">
        <v>2649</v>
      </c>
      <c r="K752" t="s">
        <v>2650</v>
      </c>
      <c r="L752" t="s">
        <v>2651</v>
      </c>
      <c r="M752" t="s">
        <v>2652</v>
      </c>
      <c r="N752" t="s">
        <v>177</v>
      </c>
      <c r="O752" t="s">
        <v>178</v>
      </c>
      <c r="P752" t="s">
        <v>288</v>
      </c>
      <c r="Q752" t="s">
        <v>179</v>
      </c>
      <c r="R752" t="s">
        <v>176</v>
      </c>
      <c r="S752" t="s">
        <v>120</v>
      </c>
      <c r="T752" t="s">
        <v>174</v>
      </c>
      <c r="U752" t="s">
        <v>119</v>
      </c>
      <c r="V752" t="s">
        <v>2577</v>
      </c>
      <c r="W752" t="s">
        <v>2578</v>
      </c>
      <c r="X752" s="51" t="str">
        <f t="shared" si="22"/>
        <v>3</v>
      </c>
      <c r="Y752" s="51" t="str">
        <f>IF(T752="","",IF(AND(T752&lt;&gt;'Tabelas auxiliares'!$B$236,T752&lt;&gt;'Tabelas auxiliares'!$B$237,T752&lt;&gt;'Tabelas auxiliares'!$C$236,T752&lt;&gt;'Tabelas auxiliares'!$C$237,T752&lt;&gt;'Tabelas auxiliares'!$D$236),"FOLHA DE PESSOAL",IF(X752='Tabelas auxiliares'!$A$237,"CUSTEIO",IF(X752='Tabelas auxiliares'!$A$236,"INVESTIMENTO","ERRO - VERIFICAR"))))</f>
        <v>CUSTEIO</v>
      </c>
      <c r="Z752" s="64">
        <f t="shared" si="23"/>
        <v>34505.449999999997</v>
      </c>
      <c r="AA752" s="44">
        <v>34505.449999999997</v>
      </c>
    </row>
    <row r="753" spans="1:29" x14ac:dyDescent="0.25">
      <c r="A753" t="s">
        <v>1111</v>
      </c>
      <c r="B753" t="s">
        <v>502</v>
      </c>
      <c r="C753" t="s">
        <v>1112</v>
      </c>
      <c r="D753" t="s">
        <v>55</v>
      </c>
      <c r="E753" t="s">
        <v>117</v>
      </c>
      <c r="F753" s="51" t="str">
        <f>IFERROR(VLOOKUP(D753,'Tabelas auxiliares'!$A$3:$B$61,2,FALSE),"")</f>
        <v>PROEC - PRÓ-REITORIA DE EXTENSÃO E CULTURA</v>
      </c>
      <c r="G753" s="51" t="str">
        <f>IFERROR(VLOOKUP($B753,'Tabelas auxiliares'!$A$65:$C$102,2,FALSE),"")</f>
        <v>Materiais didáticos e serviços - Extensão</v>
      </c>
      <c r="H753" s="51" t="str">
        <f>IFERROR(VLOOKUP($B753,'Tabelas auxiliares'!$A$65:$C$102,3,FALSE),"")</f>
        <v>MATERIAL DE CONSUMO / MATERIAIS E SERVIÇOS DIVERSOS PARA ATIVIDADES CULTURAIS E DE EXTENSÃO / SERVIÇOS CORO</v>
      </c>
      <c r="I753" t="s">
        <v>2653</v>
      </c>
      <c r="J753" t="s">
        <v>2654</v>
      </c>
      <c r="K753" t="s">
        <v>2655</v>
      </c>
      <c r="L753" t="s">
        <v>1049</v>
      </c>
      <c r="M753" t="s">
        <v>1050</v>
      </c>
      <c r="N753" t="s">
        <v>177</v>
      </c>
      <c r="O753" t="s">
        <v>178</v>
      </c>
      <c r="P753" t="s">
        <v>288</v>
      </c>
      <c r="Q753" t="s">
        <v>179</v>
      </c>
      <c r="R753" t="s">
        <v>176</v>
      </c>
      <c r="S753" t="s">
        <v>120</v>
      </c>
      <c r="T753" t="s">
        <v>174</v>
      </c>
      <c r="U753" t="s">
        <v>119</v>
      </c>
      <c r="V753" t="s">
        <v>810</v>
      </c>
      <c r="W753" t="s">
        <v>697</v>
      </c>
      <c r="X753" s="51" t="str">
        <f t="shared" si="22"/>
        <v>3</v>
      </c>
      <c r="Y753" s="51" t="str">
        <f>IF(T753="","",IF(AND(T753&lt;&gt;'Tabelas auxiliares'!$B$236,T753&lt;&gt;'Tabelas auxiliares'!$B$237,T753&lt;&gt;'Tabelas auxiliares'!$C$236,T753&lt;&gt;'Tabelas auxiliares'!$C$237,T753&lt;&gt;'Tabelas auxiliares'!$D$236),"FOLHA DE PESSOAL",IF(X753='Tabelas auxiliares'!$A$237,"CUSTEIO",IF(X753='Tabelas auxiliares'!$A$236,"INVESTIMENTO","ERRO - VERIFICAR"))))</f>
        <v>CUSTEIO</v>
      </c>
      <c r="Z753" s="64">
        <f t="shared" si="23"/>
        <v>32915</v>
      </c>
      <c r="AA753" s="44">
        <v>25520</v>
      </c>
      <c r="AC753" s="44">
        <v>7395</v>
      </c>
    </row>
    <row r="754" spans="1:29" x14ac:dyDescent="0.25">
      <c r="A754" t="s">
        <v>1111</v>
      </c>
      <c r="B754" t="s">
        <v>502</v>
      </c>
      <c r="C754" t="s">
        <v>1112</v>
      </c>
      <c r="D754" t="s">
        <v>55</v>
      </c>
      <c r="E754" t="s">
        <v>117</v>
      </c>
      <c r="F754" s="51" t="str">
        <f>IFERROR(VLOOKUP(D754,'Tabelas auxiliares'!$A$3:$B$61,2,FALSE),"")</f>
        <v>PROEC - PRÓ-REITORIA DE EXTENSÃO E CULTURA</v>
      </c>
      <c r="G754" s="51" t="str">
        <f>IFERROR(VLOOKUP($B754,'Tabelas auxiliares'!$A$65:$C$102,2,FALSE),"")</f>
        <v>Materiais didáticos e serviços - Extensão</v>
      </c>
      <c r="H754" s="51" t="str">
        <f>IFERROR(VLOOKUP($B754,'Tabelas auxiliares'!$A$65:$C$102,3,FALSE),"")</f>
        <v>MATERIAL DE CONSUMO / MATERIAIS E SERVIÇOS DIVERSOS PARA ATIVIDADES CULTURAIS E DE EXTENSÃO / SERVIÇOS CORO</v>
      </c>
      <c r="I754" t="s">
        <v>1581</v>
      </c>
      <c r="J754" t="s">
        <v>1400</v>
      </c>
      <c r="K754" t="s">
        <v>2656</v>
      </c>
      <c r="L754" t="s">
        <v>1402</v>
      </c>
      <c r="M754" t="s">
        <v>2132</v>
      </c>
      <c r="N754" t="s">
        <v>177</v>
      </c>
      <c r="O754" t="s">
        <v>178</v>
      </c>
      <c r="P754" t="s">
        <v>288</v>
      </c>
      <c r="Q754" t="s">
        <v>179</v>
      </c>
      <c r="R754" t="s">
        <v>176</v>
      </c>
      <c r="S754" t="s">
        <v>120</v>
      </c>
      <c r="T754" t="s">
        <v>174</v>
      </c>
      <c r="U754" t="s">
        <v>119</v>
      </c>
      <c r="V754" t="s">
        <v>792</v>
      </c>
      <c r="W754" t="s">
        <v>959</v>
      </c>
      <c r="X754" s="51" t="str">
        <f t="shared" si="22"/>
        <v>3</v>
      </c>
      <c r="Y754" s="51" t="str">
        <f>IF(T754="","",IF(AND(T754&lt;&gt;'Tabelas auxiliares'!$B$236,T754&lt;&gt;'Tabelas auxiliares'!$B$237,T754&lt;&gt;'Tabelas auxiliares'!$C$236,T754&lt;&gt;'Tabelas auxiliares'!$C$237,T754&lt;&gt;'Tabelas auxiliares'!$D$236),"FOLHA DE PESSOAL",IF(X754='Tabelas auxiliares'!$A$237,"CUSTEIO",IF(X754='Tabelas auxiliares'!$A$236,"INVESTIMENTO","ERRO - VERIFICAR"))))</f>
        <v>CUSTEIO</v>
      </c>
      <c r="Z754" s="64">
        <f t="shared" si="23"/>
        <v>1436.49</v>
      </c>
      <c r="AC754" s="44">
        <v>1436.49</v>
      </c>
    </row>
    <row r="755" spans="1:29" x14ac:dyDescent="0.25">
      <c r="A755" t="s">
        <v>1111</v>
      </c>
      <c r="B755" t="s">
        <v>502</v>
      </c>
      <c r="C755" t="s">
        <v>1112</v>
      </c>
      <c r="D755" t="s">
        <v>55</v>
      </c>
      <c r="E755" t="s">
        <v>117</v>
      </c>
      <c r="F755" s="51" t="str">
        <f>IFERROR(VLOOKUP(D755,'Tabelas auxiliares'!$A$3:$B$61,2,FALSE),"")</f>
        <v>PROEC - PRÓ-REITORIA DE EXTENSÃO E CULTURA</v>
      </c>
      <c r="G755" s="51" t="str">
        <f>IFERROR(VLOOKUP($B755,'Tabelas auxiliares'!$A$65:$C$102,2,FALSE),"")</f>
        <v>Materiais didáticos e serviços - Extensão</v>
      </c>
      <c r="H755" s="51" t="str">
        <f>IFERROR(VLOOKUP($B755,'Tabelas auxiliares'!$A$65:$C$102,3,FALSE),"")</f>
        <v>MATERIAL DE CONSUMO / MATERIAIS E SERVIÇOS DIVERSOS PARA ATIVIDADES CULTURAIS E DE EXTENSÃO / SERVIÇOS CORO</v>
      </c>
      <c r="I755" t="s">
        <v>2166</v>
      </c>
      <c r="J755" t="s">
        <v>2657</v>
      </c>
      <c r="K755" t="s">
        <v>2658</v>
      </c>
      <c r="L755" t="s">
        <v>2659</v>
      </c>
      <c r="M755" t="s">
        <v>2660</v>
      </c>
      <c r="N755" t="s">
        <v>177</v>
      </c>
      <c r="O755" t="s">
        <v>178</v>
      </c>
      <c r="P755" t="s">
        <v>288</v>
      </c>
      <c r="Q755" t="s">
        <v>179</v>
      </c>
      <c r="R755" t="s">
        <v>176</v>
      </c>
      <c r="S755" t="s">
        <v>120</v>
      </c>
      <c r="T755" t="s">
        <v>174</v>
      </c>
      <c r="U755" t="s">
        <v>119</v>
      </c>
      <c r="V755" t="s">
        <v>2661</v>
      </c>
      <c r="W755" t="s">
        <v>2662</v>
      </c>
      <c r="X755" s="51" t="str">
        <f t="shared" si="22"/>
        <v>3</v>
      </c>
      <c r="Y755" s="51" t="str">
        <f>IF(T755="","",IF(AND(T755&lt;&gt;'Tabelas auxiliares'!$B$236,T755&lt;&gt;'Tabelas auxiliares'!$B$237,T755&lt;&gt;'Tabelas auxiliares'!$C$236,T755&lt;&gt;'Tabelas auxiliares'!$C$237,T755&lt;&gt;'Tabelas auxiliares'!$D$236),"FOLHA DE PESSOAL",IF(X755='Tabelas auxiliares'!$A$237,"CUSTEIO",IF(X755='Tabelas auxiliares'!$A$236,"INVESTIMENTO","ERRO - VERIFICAR"))))</f>
        <v>CUSTEIO</v>
      </c>
      <c r="Z755" s="64">
        <f t="shared" si="23"/>
        <v>125.34</v>
      </c>
      <c r="AC755" s="44">
        <v>125.34</v>
      </c>
    </row>
    <row r="756" spans="1:29" x14ac:dyDescent="0.25">
      <c r="A756" t="s">
        <v>1111</v>
      </c>
      <c r="B756" t="s">
        <v>502</v>
      </c>
      <c r="C756" t="s">
        <v>1112</v>
      </c>
      <c r="D756" t="s">
        <v>55</v>
      </c>
      <c r="E756" t="s">
        <v>117</v>
      </c>
      <c r="F756" s="51" t="str">
        <f>IFERROR(VLOOKUP(D756,'Tabelas auxiliares'!$A$3:$B$61,2,FALSE),"")</f>
        <v>PROEC - PRÓ-REITORIA DE EXTENSÃO E CULTURA</v>
      </c>
      <c r="G756" s="51" t="str">
        <f>IFERROR(VLOOKUP($B756,'Tabelas auxiliares'!$A$65:$C$102,2,FALSE),"")</f>
        <v>Materiais didáticos e serviços - Extensão</v>
      </c>
      <c r="H756" s="51" t="str">
        <f>IFERROR(VLOOKUP($B756,'Tabelas auxiliares'!$A$65:$C$102,3,FALSE),"")</f>
        <v>MATERIAL DE CONSUMO / MATERIAIS E SERVIÇOS DIVERSOS PARA ATIVIDADES CULTURAIS E DE EXTENSÃO / SERVIÇOS CORO</v>
      </c>
      <c r="I756" t="s">
        <v>1250</v>
      </c>
      <c r="J756" t="s">
        <v>2663</v>
      </c>
      <c r="K756" t="s">
        <v>2664</v>
      </c>
      <c r="L756" t="s">
        <v>1415</v>
      </c>
      <c r="M756" t="s">
        <v>2665</v>
      </c>
      <c r="N756" t="s">
        <v>177</v>
      </c>
      <c r="O756" t="s">
        <v>178</v>
      </c>
      <c r="P756" t="s">
        <v>288</v>
      </c>
      <c r="Q756" t="s">
        <v>179</v>
      </c>
      <c r="R756" t="s">
        <v>176</v>
      </c>
      <c r="S756" t="s">
        <v>120</v>
      </c>
      <c r="T756" t="s">
        <v>174</v>
      </c>
      <c r="U756" t="s">
        <v>119</v>
      </c>
      <c r="V756" t="s">
        <v>786</v>
      </c>
      <c r="W756" t="s">
        <v>674</v>
      </c>
      <c r="X756" s="51" t="str">
        <f t="shared" si="22"/>
        <v>3</v>
      </c>
      <c r="Y756" s="51" t="str">
        <f>IF(T756="","",IF(AND(T756&lt;&gt;'Tabelas auxiliares'!$B$236,T756&lt;&gt;'Tabelas auxiliares'!$B$237,T756&lt;&gt;'Tabelas auxiliares'!$C$236,T756&lt;&gt;'Tabelas auxiliares'!$C$237,T756&lt;&gt;'Tabelas auxiliares'!$D$236),"FOLHA DE PESSOAL",IF(X756='Tabelas auxiliares'!$A$237,"CUSTEIO",IF(X756='Tabelas auxiliares'!$A$236,"INVESTIMENTO","ERRO - VERIFICAR"))))</f>
        <v>CUSTEIO</v>
      </c>
      <c r="Z756" s="64">
        <f t="shared" si="23"/>
        <v>1105</v>
      </c>
      <c r="AC756" s="44">
        <v>1105</v>
      </c>
    </row>
    <row r="757" spans="1:29" x14ac:dyDescent="0.25">
      <c r="A757" t="s">
        <v>1111</v>
      </c>
      <c r="B757" t="s">
        <v>502</v>
      </c>
      <c r="C757" t="s">
        <v>1112</v>
      </c>
      <c r="D757" t="s">
        <v>55</v>
      </c>
      <c r="E757" t="s">
        <v>117</v>
      </c>
      <c r="F757" s="51" t="str">
        <f>IFERROR(VLOOKUP(D757,'Tabelas auxiliares'!$A$3:$B$61,2,FALSE),"")</f>
        <v>PROEC - PRÓ-REITORIA DE EXTENSÃO E CULTURA</v>
      </c>
      <c r="G757" s="51" t="str">
        <f>IFERROR(VLOOKUP($B757,'Tabelas auxiliares'!$A$65:$C$102,2,FALSE),"")</f>
        <v>Materiais didáticos e serviços - Extensão</v>
      </c>
      <c r="H757" s="51" t="str">
        <f>IFERROR(VLOOKUP($B757,'Tabelas auxiliares'!$A$65:$C$102,3,FALSE),"")</f>
        <v>MATERIAL DE CONSUMO / MATERIAIS E SERVIÇOS DIVERSOS PARA ATIVIDADES CULTURAIS E DE EXTENSÃO / SERVIÇOS CORO</v>
      </c>
      <c r="I757" t="s">
        <v>1265</v>
      </c>
      <c r="J757" t="s">
        <v>2663</v>
      </c>
      <c r="K757" t="s">
        <v>2666</v>
      </c>
      <c r="L757" t="s">
        <v>1415</v>
      </c>
      <c r="M757" t="s">
        <v>2667</v>
      </c>
      <c r="N757" t="s">
        <v>177</v>
      </c>
      <c r="O757" t="s">
        <v>178</v>
      </c>
      <c r="P757" t="s">
        <v>288</v>
      </c>
      <c r="Q757" t="s">
        <v>179</v>
      </c>
      <c r="R757" t="s">
        <v>176</v>
      </c>
      <c r="S757" t="s">
        <v>120</v>
      </c>
      <c r="T757" t="s">
        <v>174</v>
      </c>
      <c r="U757" t="s">
        <v>119</v>
      </c>
      <c r="V757" t="s">
        <v>2661</v>
      </c>
      <c r="W757" t="s">
        <v>2662</v>
      </c>
      <c r="X757" s="51" t="str">
        <f t="shared" si="22"/>
        <v>3</v>
      </c>
      <c r="Y757" s="51" t="str">
        <f>IF(T757="","",IF(AND(T757&lt;&gt;'Tabelas auxiliares'!$B$236,T757&lt;&gt;'Tabelas auxiliares'!$B$237,T757&lt;&gt;'Tabelas auxiliares'!$C$236,T757&lt;&gt;'Tabelas auxiliares'!$C$237,T757&lt;&gt;'Tabelas auxiliares'!$D$236),"FOLHA DE PESSOAL",IF(X757='Tabelas auxiliares'!$A$237,"CUSTEIO",IF(X757='Tabelas auxiliares'!$A$236,"INVESTIMENTO","ERRO - VERIFICAR"))))</f>
        <v>CUSTEIO</v>
      </c>
      <c r="Z757" s="64">
        <f t="shared" si="23"/>
        <v>900</v>
      </c>
      <c r="AC757" s="44">
        <v>900</v>
      </c>
    </row>
    <row r="758" spans="1:29" x14ac:dyDescent="0.25">
      <c r="A758" t="s">
        <v>1111</v>
      </c>
      <c r="B758" t="s">
        <v>502</v>
      </c>
      <c r="C758" t="s">
        <v>1112</v>
      </c>
      <c r="D758" t="s">
        <v>55</v>
      </c>
      <c r="E758" t="s">
        <v>117</v>
      </c>
      <c r="F758" s="51" t="str">
        <f>IFERROR(VLOOKUP(D758,'Tabelas auxiliares'!$A$3:$B$61,2,FALSE),"")</f>
        <v>PROEC - PRÓ-REITORIA DE EXTENSÃO E CULTURA</v>
      </c>
      <c r="G758" s="51" t="str">
        <f>IFERROR(VLOOKUP($B758,'Tabelas auxiliares'!$A$65:$C$102,2,FALSE),"")</f>
        <v>Materiais didáticos e serviços - Extensão</v>
      </c>
      <c r="H758" s="51" t="str">
        <f>IFERROR(VLOOKUP($B758,'Tabelas auxiliares'!$A$65:$C$102,3,FALSE),"")</f>
        <v>MATERIAL DE CONSUMO / MATERIAIS E SERVIÇOS DIVERSOS PARA ATIVIDADES CULTURAIS E DE EXTENSÃO / SERVIÇOS CORO</v>
      </c>
      <c r="I758" t="s">
        <v>2478</v>
      </c>
      <c r="J758" t="s">
        <v>2668</v>
      </c>
      <c r="K758" t="s">
        <v>2669</v>
      </c>
      <c r="L758" t="s">
        <v>2670</v>
      </c>
      <c r="M758" t="s">
        <v>2671</v>
      </c>
      <c r="N758" t="s">
        <v>177</v>
      </c>
      <c r="O758" t="s">
        <v>178</v>
      </c>
      <c r="P758" t="s">
        <v>288</v>
      </c>
      <c r="Q758" t="s">
        <v>179</v>
      </c>
      <c r="R758" t="s">
        <v>176</v>
      </c>
      <c r="S758" t="s">
        <v>120</v>
      </c>
      <c r="T758" t="s">
        <v>174</v>
      </c>
      <c r="U758" t="s">
        <v>119</v>
      </c>
      <c r="V758" t="s">
        <v>807</v>
      </c>
      <c r="W758" t="s">
        <v>695</v>
      </c>
      <c r="X758" s="51" t="str">
        <f t="shared" si="22"/>
        <v>3</v>
      </c>
      <c r="Y758" s="51" t="str">
        <f>IF(T758="","",IF(AND(T758&lt;&gt;'Tabelas auxiliares'!$B$236,T758&lt;&gt;'Tabelas auxiliares'!$B$237,T758&lt;&gt;'Tabelas auxiliares'!$C$236,T758&lt;&gt;'Tabelas auxiliares'!$C$237,T758&lt;&gt;'Tabelas auxiliares'!$D$236),"FOLHA DE PESSOAL",IF(X758='Tabelas auxiliares'!$A$237,"CUSTEIO",IF(X758='Tabelas auxiliares'!$A$236,"INVESTIMENTO","ERRO - VERIFICAR"))))</f>
        <v>CUSTEIO</v>
      </c>
      <c r="Z758" s="64">
        <f t="shared" si="23"/>
        <v>16677</v>
      </c>
      <c r="AA758" s="44">
        <v>16677</v>
      </c>
    </row>
    <row r="759" spans="1:29" x14ac:dyDescent="0.25">
      <c r="A759" t="s">
        <v>1111</v>
      </c>
      <c r="B759" t="s">
        <v>502</v>
      </c>
      <c r="C759" t="s">
        <v>1112</v>
      </c>
      <c r="D759" t="s">
        <v>55</v>
      </c>
      <c r="E759" t="s">
        <v>117</v>
      </c>
      <c r="F759" s="51" t="str">
        <f>IFERROR(VLOOKUP(D759,'Tabelas auxiliares'!$A$3:$B$61,2,FALSE),"")</f>
        <v>PROEC - PRÓ-REITORIA DE EXTENSÃO E CULTURA</v>
      </c>
      <c r="G759" s="51" t="str">
        <f>IFERROR(VLOOKUP($B759,'Tabelas auxiliares'!$A$65:$C$102,2,FALSE),"")</f>
        <v>Materiais didáticos e serviços - Extensão</v>
      </c>
      <c r="H759" s="51" t="str">
        <f>IFERROR(VLOOKUP($B759,'Tabelas auxiliares'!$A$65:$C$102,3,FALSE),"")</f>
        <v>MATERIAL DE CONSUMO / MATERIAIS E SERVIÇOS DIVERSOS PARA ATIVIDADES CULTURAIS E DE EXTENSÃO / SERVIÇOS CORO</v>
      </c>
      <c r="I759" t="s">
        <v>2672</v>
      </c>
      <c r="J759" t="s">
        <v>2673</v>
      </c>
      <c r="K759" t="s">
        <v>2674</v>
      </c>
      <c r="L759" t="s">
        <v>2675</v>
      </c>
      <c r="M759" t="s">
        <v>2676</v>
      </c>
      <c r="N759" t="s">
        <v>177</v>
      </c>
      <c r="O759" t="s">
        <v>178</v>
      </c>
      <c r="P759" t="s">
        <v>288</v>
      </c>
      <c r="Q759" t="s">
        <v>179</v>
      </c>
      <c r="R759" t="s">
        <v>176</v>
      </c>
      <c r="S759" t="s">
        <v>120</v>
      </c>
      <c r="T759" t="s">
        <v>174</v>
      </c>
      <c r="U759" t="s">
        <v>119</v>
      </c>
      <c r="V759" t="s">
        <v>824</v>
      </c>
      <c r="W759" t="s">
        <v>709</v>
      </c>
      <c r="X759" s="51" t="str">
        <f t="shared" si="22"/>
        <v>3</v>
      </c>
      <c r="Y759" s="51" t="str">
        <f>IF(T759="","",IF(AND(T759&lt;&gt;'Tabelas auxiliares'!$B$236,T759&lt;&gt;'Tabelas auxiliares'!$B$237,T759&lt;&gt;'Tabelas auxiliares'!$C$236,T759&lt;&gt;'Tabelas auxiliares'!$C$237,T759&lt;&gt;'Tabelas auxiliares'!$D$236),"FOLHA DE PESSOAL",IF(X759='Tabelas auxiliares'!$A$237,"CUSTEIO",IF(X759='Tabelas auxiliares'!$A$236,"INVESTIMENTO","ERRO - VERIFICAR"))))</f>
        <v>CUSTEIO</v>
      </c>
      <c r="Z759" s="64">
        <f t="shared" si="23"/>
        <v>27.22</v>
      </c>
      <c r="AA759" s="44">
        <v>27.22</v>
      </c>
    </row>
    <row r="760" spans="1:29" x14ac:dyDescent="0.25">
      <c r="A760" t="s">
        <v>1111</v>
      </c>
      <c r="B760" t="s">
        <v>502</v>
      </c>
      <c r="C760" t="s">
        <v>1112</v>
      </c>
      <c r="D760" t="s">
        <v>55</v>
      </c>
      <c r="E760" t="s">
        <v>117</v>
      </c>
      <c r="F760" s="51" t="str">
        <f>IFERROR(VLOOKUP(D760,'Tabelas auxiliares'!$A$3:$B$61,2,FALSE),"")</f>
        <v>PROEC - PRÓ-REITORIA DE EXTENSÃO E CULTURA</v>
      </c>
      <c r="G760" s="51" t="str">
        <f>IFERROR(VLOOKUP($B760,'Tabelas auxiliares'!$A$65:$C$102,2,FALSE),"")</f>
        <v>Materiais didáticos e serviços - Extensão</v>
      </c>
      <c r="H760" s="51" t="str">
        <f>IFERROR(VLOOKUP($B760,'Tabelas auxiliares'!$A$65:$C$102,3,FALSE),"")</f>
        <v>MATERIAL DE CONSUMO / MATERIAIS E SERVIÇOS DIVERSOS PARA ATIVIDADES CULTURAIS E DE EXTENSÃO / SERVIÇOS CORO</v>
      </c>
      <c r="I760" t="s">
        <v>2672</v>
      </c>
      <c r="J760" t="s">
        <v>2673</v>
      </c>
      <c r="K760" t="s">
        <v>2674</v>
      </c>
      <c r="L760" t="s">
        <v>2675</v>
      </c>
      <c r="M760" t="s">
        <v>2676</v>
      </c>
      <c r="N760" t="s">
        <v>177</v>
      </c>
      <c r="O760" t="s">
        <v>178</v>
      </c>
      <c r="P760" t="s">
        <v>288</v>
      </c>
      <c r="Q760" t="s">
        <v>179</v>
      </c>
      <c r="R760" t="s">
        <v>176</v>
      </c>
      <c r="S760" t="s">
        <v>120</v>
      </c>
      <c r="T760" t="s">
        <v>174</v>
      </c>
      <c r="U760" t="s">
        <v>119</v>
      </c>
      <c r="V760" t="s">
        <v>821</v>
      </c>
      <c r="W760" t="s">
        <v>706</v>
      </c>
      <c r="X760" s="51" t="str">
        <f t="shared" si="22"/>
        <v>3</v>
      </c>
      <c r="Y760" s="51" t="str">
        <f>IF(T760="","",IF(AND(T760&lt;&gt;'Tabelas auxiliares'!$B$236,T760&lt;&gt;'Tabelas auxiliares'!$B$237,T760&lt;&gt;'Tabelas auxiliares'!$C$236,T760&lt;&gt;'Tabelas auxiliares'!$C$237,T760&lt;&gt;'Tabelas auxiliares'!$D$236),"FOLHA DE PESSOAL",IF(X760='Tabelas auxiliares'!$A$237,"CUSTEIO",IF(X760='Tabelas auxiliares'!$A$236,"INVESTIMENTO","ERRO - VERIFICAR"))))</f>
        <v>CUSTEIO</v>
      </c>
      <c r="Z760" s="64">
        <f t="shared" si="23"/>
        <v>739.7</v>
      </c>
      <c r="AA760" s="44">
        <v>739.7</v>
      </c>
    </row>
    <row r="761" spans="1:29" x14ac:dyDescent="0.25">
      <c r="A761" t="s">
        <v>1111</v>
      </c>
      <c r="B761" t="s">
        <v>502</v>
      </c>
      <c r="C761" t="s">
        <v>1112</v>
      </c>
      <c r="D761" t="s">
        <v>55</v>
      </c>
      <c r="E761" t="s">
        <v>117</v>
      </c>
      <c r="F761" s="51" t="str">
        <f>IFERROR(VLOOKUP(D761,'Tabelas auxiliares'!$A$3:$B$61,2,FALSE),"")</f>
        <v>PROEC - PRÓ-REITORIA DE EXTENSÃO E CULTURA</v>
      </c>
      <c r="G761" s="51" t="str">
        <f>IFERROR(VLOOKUP($B761,'Tabelas auxiliares'!$A$65:$C$102,2,FALSE),"")</f>
        <v>Materiais didáticos e serviços - Extensão</v>
      </c>
      <c r="H761" s="51" t="str">
        <f>IFERROR(VLOOKUP($B761,'Tabelas auxiliares'!$A$65:$C$102,3,FALSE),"")</f>
        <v>MATERIAL DE CONSUMO / MATERIAIS E SERVIÇOS DIVERSOS PARA ATIVIDADES CULTURAIS E DE EXTENSÃO / SERVIÇOS CORO</v>
      </c>
      <c r="I761" t="s">
        <v>2672</v>
      </c>
      <c r="J761" t="s">
        <v>2673</v>
      </c>
      <c r="K761" t="s">
        <v>2674</v>
      </c>
      <c r="L761" t="s">
        <v>2675</v>
      </c>
      <c r="M761" t="s">
        <v>2676</v>
      </c>
      <c r="N761" t="s">
        <v>177</v>
      </c>
      <c r="O761" t="s">
        <v>178</v>
      </c>
      <c r="P761" t="s">
        <v>288</v>
      </c>
      <c r="Q761" t="s">
        <v>179</v>
      </c>
      <c r="R761" t="s">
        <v>176</v>
      </c>
      <c r="S761" t="s">
        <v>120</v>
      </c>
      <c r="T761" t="s">
        <v>174</v>
      </c>
      <c r="U761" t="s">
        <v>119</v>
      </c>
      <c r="V761" t="s">
        <v>2677</v>
      </c>
      <c r="W761" t="s">
        <v>2678</v>
      </c>
      <c r="X761" s="51" t="str">
        <f t="shared" si="22"/>
        <v>3</v>
      </c>
      <c r="Y761" s="51" t="str">
        <f>IF(T761="","",IF(AND(T761&lt;&gt;'Tabelas auxiliares'!$B$236,T761&lt;&gt;'Tabelas auxiliares'!$B$237,T761&lt;&gt;'Tabelas auxiliares'!$C$236,T761&lt;&gt;'Tabelas auxiliares'!$C$237,T761&lt;&gt;'Tabelas auxiliares'!$D$236),"FOLHA DE PESSOAL",IF(X761='Tabelas auxiliares'!$A$237,"CUSTEIO",IF(X761='Tabelas auxiliares'!$A$236,"INVESTIMENTO","ERRO - VERIFICAR"))))</f>
        <v>CUSTEIO</v>
      </c>
      <c r="Z761" s="64">
        <f t="shared" si="23"/>
        <v>53.26</v>
      </c>
      <c r="AA761" s="44">
        <v>53.26</v>
      </c>
    </row>
    <row r="762" spans="1:29" x14ac:dyDescent="0.25">
      <c r="A762" t="s">
        <v>1111</v>
      </c>
      <c r="B762" t="s">
        <v>502</v>
      </c>
      <c r="C762" t="s">
        <v>1112</v>
      </c>
      <c r="D762" t="s">
        <v>55</v>
      </c>
      <c r="E762" t="s">
        <v>117</v>
      </c>
      <c r="F762" s="51" t="str">
        <f>IFERROR(VLOOKUP(D762,'Tabelas auxiliares'!$A$3:$B$61,2,FALSE),"")</f>
        <v>PROEC - PRÓ-REITORIA DE EXTENSÃO E CULTURA</v>
      </c>
      <c r="G762" s="51" t="str">
        <f>IFERROR(VLOOKUP($B762,'Tabelas auxiliares'!$A$65:$C$102,2,FALSE),"")</f>
        <v>Materiais didáticos e serviços - Extensão</v>
      </c>
      <c r="H762" s="51" t="str">
        <f>IFERROR(VLOOKUP($B762,'Tabelas auxiliares'!$A$65:$C$102,3,FALSE),"")</f>
        <v>MATERIAL DE CONSUMO / MATERIAIS E SERVIÇOS DIVERSOS PARA ATIVIDADES CULTURAIS E DE EXTENSÃO / SERVIÇOS CORO</v>
      </c>
      <c r="I762" t="s">
        <v>1120</v>
      </c>
      <c r="J762" t="s">
        <v>2679</v>
      </c>
      <c r="K762" t="s">
        <v>2680</v>
      </c>
      <c r="L762" t="s">
        <v>2681</v>
      </c>
      <c r="M762" t="s">
        <v>2682</v>
      </c>
      <c r="N762" t="s">
        <v>177</v>
      </c>
      <c r="O762" t="s">
        <v>178</v>
      </c>
      <c r="P762" t="s">
        <v>288</v>
      </c>
      <c r="Q762" t="s">
        <v>179</v>
      </c>
      <c r="R762" t="s">
        <v>176</v>
      </c>
      <c r="S762" t="s">
        <v>1150</v>
      </c>
      <c r="T762" t="s">
        <v>174</v>
      </c>
      <c r="U762" t="s">
        <v>119</v>
      </c>
      <c r="V762" t="s">
        <v>2683</v>
      </c>
      <c r="W762" t="s">
        <v>2684</v>
      </c>
      <c r="X762" s="51" t="str">
        <f t="shared" si="22"/>
        <v>3</v>
      </c>
      <c r="Y762" s="51" t="str">
        <f>IF(T762="","",IF(AND(T762&lt;&gt;'Tabelas auxiliares'!$B$236,T762&lt;&gt;'Tabelas auxiliares'!$B$237,T762&lt;&gt;'Tabelas auxiliares'!$C$236,T762&lt;&gt;'Tabelas auxiliares'!$C$237,T762&lt;&gt;'Tabelas auxiliares'!$D$236),"FOLHA DE PESSOAL",IF(X762='Tabelas auxiliares'!$A$237,"CUSTEIO",IF(X762='Tabelas auxiliares'!$A$236,"INVESTIMENTO","ERRO - VERIFICAR"))))</f>
        <v>CUSTEIO</v>
      </c>
      <c r="Z762" s="64">
        <f t="shared" si="23"/>
        <v>11200</v>
      </c>
      <c r="AA762" s="44">
        <v>11200</v>
      </c>
    </row>
    <row r="763" spans="1:29" x14ac:dyDescent="0.25">
      <c r="A763" t="s">
        <v>1111</v>
      </c>
      <c r="B763" t="s">
        <v>502</v>
      </c>
      <c r="C763" t="s">
        <v>1112</v>
      </c>
      <c r="D763" t="s">
        <v>55</v>
      </c>
      <c r="E763" t="s">
        <v>117</v>
      </c>
      <c r="F763" s="51" t="str">
        <f>IFERROR(VLOOKUP(D763,'Tabelas auxiliares'!$A$3:$B$61,2,FALSE),"")</f>
        <v>PROEC - PRÓ-REITORIA DE EXTENSÃO E CULTURA</v>
      </c>
      <c r="G763" s="51" t="str">
        <f>IFERROR(VLOOKUP($B763,'Tabelas auxiliares'!$A$65:$C$102,2,FALSE),"")</f>
        <v>Materiais didáticos e serviços - Extensão</v>
      </c>
      <c r="H763" s="51" t="str">
        <f>IFERROR(VLOOKUP($B763,'Tabelas auxiliares'!$A$65:$C$102,3,FALSE),"")</f>
        <v>MATERIAL DE CONSUMO / MATERIAIS E SERVIÇOS DIVERSOS PARA ATIVIDADES CULTURAIS E DE EXTENSÃO / SERVIÇOS CORO</v>
      </c>
      <c r="I763" t="s">
        <v>1199</v>
      </c>
      <c r="J763" t="s">
        <v>2685</v>
      </c>
      <c r="K763" t="s">
        <v>2686</v>
      </c>
      <c r="L763" t="s">
        <v>2687</v>
      </c>
      <c r="M763" t="s">
        <v>2671</v>
      </c>
      <c r="N763" t="s">
        <v>177</v>
      </c>
      <c r="O763" t="s">
        <v>178</v>
      </c>
      <c r="P763" t="s">
        <v>288</v>
      </c>
      <c r="Q763" t="s">
        <v>179</v>
      </c>
      <c r="R763" t="s">
        <v>176</v>
      </c>
      <c r="S763" t="s">
        <v>120</v>
      </c>
      <c r="T763" t="s">
        <v>174</v>
      </c>
      <c r="U763" t="s">
        <v>119</v>
      </c>
      <c r="V763" t="s">
        <v>783</v>
      </c>
      <c r="W763" t="s">
        <v>672</v>
      </c>
      <c r="X763" s="51" t="str">
        <f t="shared" si="22"/>
        <v>3</v>
      </c>
      <c r="Y763" s="51" t="str">
        <f>IF(T763="","",IF(AND(T763&lt;&gt;'Tabelas auxiliares'!$B$236,T763&lt;&gt;'Tabelas auxiliares'!$B$237,T763&lt;&gt;'Tabelas auxiliares'!$C$236,T763&lt;&gt;'Tabelas auxiliares'!$C$237,T763&lt;&gt;'Tabelas auxiliares'!$D$236),"FOLHA DE PESSOAL",IF(X763='Tabelas auxiliares'!$A$237,"CUSTEIO",IF(X763='Tabelas auxiliares'!$A$236,"INVESTIMENTO","ERRO - VERIFICAR"))))</f>
        <v>CUSTEIO</v>
      </c>
      <c r="Z763" s="64">
        <f t="shared" si="23"/>
        <v>37.799999999999997</v>
      </c>
      <c r="AA763" s="44">
        <v>37.799999999999997</v>
      </c>
    </row>
    <row r="764" spans="1:29" x14ac:dyDescent="0.25">
      <c r="A764" t="s">
        <v>1111</v>
      </c>
      <c r="B764" t="s">
        <v>502</v>
      </c>
      <c r="C764" t="s">
        <v>1112</v>
      </c>
      <c r="D764" t="s">
        <v>55</v>
      </c>
      <c r="E764" t="s">
        <v>117</v>
      </c>
      <c r="F764" s="51" t="str">
        <f>IFERROR(VLOOKUP(D764,'Tabelas auxiliares'!$A$3:$B$61,2,FALSE),"")</f>
        <v>PROEC - PRÓ-REITORIA DE EXTENSÃO E CULTURA</v>
      </c>
      <c r="G764" s="51" t="str">
        <f>IFERROR(VLOOKUP($B764,'Tabelas auxiliares'!$A$65:$C$102,2,FALSE),"")</f>
        <v>Materiais didáticos e serviços - Extensão</v>
      </c>
      <c r="H764" s="51" t="str">
        <f>IFERROR(VLOOKUP($B764,'Tabelas auxiliares'!$A$65:$C$102,3,FALSE),"")</f>
        <v>MATERIAL DE CONSUMO / MATERIAIS E SERVIÇOS DIVERSOS PARA ATIVIDADES CULTURAIS E DE EXTENSÃO / SERVIÇOS CORO</v>
      </c>
      <c r="I764" t="s">
        <v>1199</v>
      </c>
      <c r="J764" t="s">
        <v>2685</v>
      </c>
      <c r="K764" t="s">
        <v>2686</v>
      </c>
      <c r="L764" t="s">
        <v>2687</v>
      </c>
      <c r="M764" t="s">
        <v>2671</v>
      </c>
      <c r="N764" t="s">
        <v>177</v>
      </c>
      <c r="O764" t="s">
        <v>178</v>
      </c>
      <c r="P764" t="s">
        <v>288</v>
      </c>
      <c r="Q764" t="s">
        <v>179</v>
      </c>
      <c r="R764" t="s">
        <v>176</v>
      </c>
      <c r="S764" t="s">
        <v>120</v>
      </c>
      <c r="T764" t="s">
        <v>174</v>
      </c>
      <c r="U764" t="s">
        <v>119</v>
      </c>
      <c r="V764" t="s">
        <v>815</v>
      </c>
      <c r="W764" t="s">
        <v>702</v>
      </c>
      <c r="X764" s="51" t="str">
        <f t="shared" si="22"/>
        <v>3</v>
      </c>
      <c r="Y764" s="51" t="str">
        <f>IF(T764="","",IF(AND(T764&lt;&gt;'Tabelas auxiliares'!$B$236,T764&lt;&gt;'Tabelas auxiliares'!$B$237,T764&lt;&gt;'Tabelas auxiliares'!$C$236,T764&lt;&gt;'Tabelas auxiliares'!$C$237,T764&lt;&gt;'Tabelas auxiliares'!$D$236),"FOLHA DE PESSOAL",IF(X764='Tabelas auxiliares'!$A$237,"CUSTEIO",IF(X764='Tabelas auxiliares'!$A$236,"INVESTIMENTO","ERRO - VERIFICAR"))))</f>
        <v>CUSTEIO</v>
      </c>
      <c r="Z764" s="64">
        <f t="shared" si="23"/>
        <v>57.24</v>
      </c>
      <c r="AA764" s="44">
        <v>57.24</v>
      </c>
    </row>
    <row r="765" spans="1:29" x14ac:dyDescent="0.25">
      <c r="A765" t="s">
        <v>1111</v>
      </c>
      <c r="B765" t="s">
        <v>502</v>
      </c>
      <c r="C765" t="s">
        <v>1112</v>
      </c>
      <c r="D765" t="s">
        <v>55</v>
      </c>
      <c r="E765" t="s">
        <v>117</v>
      </c>
      <c r="F765" s="51" t="str">
        <f>IFERROR(VLOOKUP(D765,'Tabelas auxiliares'!$A$3:$B$61,2,FALSE),"")</f>
        <v>PROEC - PRÓ-REITORIA DE EXTENSÃO E CULTURA</v>
      </c>
      <c r="G765" s="51" t="str">
        <f>IFERROR(VLOOKUP($B765,'Tabelas auxiliares'!$A$65:$C$102,2,FALSE),"")</f>
        <v>Materiais didáticos e serviços - Extensão</v>
      </c>
      <c r="H765" s="51" t="str">
        <f>IFERROR(VLOOKUP($B765,'Tabelas auxiliares'!$A$65:$C$102,3,FALSE),"")</f>
        <v>MATERIAL DE CONSUMO / MATERIAIS E SERVIÇOS DIVERSOS PARA ATIVIDADES CULTURAIS E DE EXTENSÃO / SERVIÇOS CORO</v>
      </c>
      <c r="I765" t="s">
        <v>1199</v>
      </c>
      <c r="J765" t="s">
        <v>2685</v>
      </c>
      <c r="K765" t="s">
        <v>2686</v>
      </c>
      <c r="L765" t="s">
        <v>2687</v>
      </c>
      <c r="M765" t="s">
        <v>2671</v>
      </c>
      <c r="N765" t="s">
        <v>177</v>
      </c>
      <c r="O765" t="s">
        <v>178</v>
      </c>
      <c r="P765" t="s">
        <v>288</v>
      </c>
      <c r="Q765" t="s">
        <v>179</v>
      </c>
      <c r="R765" t="s">
        <v>176</v>
      </c>
      <c r="S765" t="s">
        <v>120</v>
      </c>
      <c r="T765" t="s">
        <v>174</v>
      </c>
      <c r="U765" t="s">
        <v>119</v>
      </c>
      <c r="V765" t="s">
        <v>832</v>
      </c>
      <c r="W765" t="s">
        <v>718</v>
      </c>
      <c r="X765" s="51" t="str">
        <f t="shared" si="22"/>
        <v>3</v>
      </c>
      <c r="Y765" s="51" t="str">
        <f>IF(T765="","",IF(AND(T765&lt;&gt;'Tabelas auxiliares'!$B$236,T765&lt;&gt;'Tabelas auxiliares'!$B$237,T765&lt;&gt;'Tabelas auxiliares'!$C$236,T765&lt;&gt;'Tabelas auxiliares'!$C$237,T765&lt;&gt;'Tabelas auxiliares'!$D$236),"FOLHA DE PESSOAL",IF(X765='Tabelas auxiliares'!$A$237,"CUSTEIO",IF(X765='Tabelas auxiliares'!$A$236,"INVESTIMENTO","ERRO - VERIFICAR"))))</f>
        <v>CUSTEIO</v>
      </c>
      <c r="Z765" s="64">
        <f t="shared" si="23"/>
        <v>117.2</v>
      </c>
      <c r="AA765" s="44">
        <v>117.2</v>
      </c>
    </row>
    <row r="766" spans="1:29" x14ac:dyDescent="0.25">
      <c r="A766" t="s">
        <v>1111</v>
      </c>
      <c r="B766" t="s">
        <v>502</v>
      </c>
      <c r="C766" t="s">
        <v>1112</v>
      </c>
      <c r="D766" t="s">
        <v>55</v>
      </c>
      <c r="E766" t="s">
        <v>117</v>
      </c>
      <c r="F766" s="51" t="str">
        <f>IFERROR(VLOOKUP(D766,'Tabelas auxiliares'!$A$3:$B$61,2,FALSE),"")</f>
        <v>PROEC - PRÓ-REITORIA DE EXTENSÃO E CULTURA</v>
      </c>
      <c r="G766" s="51" t="str">
        <f>IFERROR(VLOOKUP($B766,'Tabelas auxiliares'!$A$65:$C$102,2,FALSE),"")</f>
        <v>Materiais didáticos e serviços - Extensão</v>
      </c>
      <c r="H766" s="51" t="str">
        <f>IFERROR(VLOOKUP($B766,'Tabelas auxiliares'!$A$65:$C$102,3,FALSE),"")</f>
        <v>MATERIAL DE CONSUMO / MATERIAIS E SERVIÇOS DIVERSOS PARA ATIVIDADES CULTURAIS E DE EXTENSÃO / SERVIÇOS CORO</v>
      </c>
      <c r="I766" t="s">
        <v>1199</v>
      </c>
      <c r="J766" t="s">
        <v>2685</v>
      </c>
      <c r="K766" t="s">
        <v>2686</v>
      </c>
      <c r="L766" t="s">
        <v>2687</v>
      </c>
      <c r="M766" t="s">
        <v>2671</v>
      </c>
      <c r="N766" t="s">
        <v>177</v>
      </c>
      <c r="O766" t="s">
        <v>178</v>
      </c>
      <c r="P766" t="s">
        <v>288</v>
      </c>
      <c r="Q766" t="s">
        <v>179</v>
      </c>
      <c r="R766" t="s">
        <v>176</v>
      </c>
      <c r="S766" t="s">
        <v>120</v>
      </c>
      <c r="T766" t="s">
        <v>174</v>
      </c>
      <c r="U766" t="s">
        <v>119</v>
      </c>
      <c r="V766" t="s">
        <v>2645</v>
      </c>
      <c r="W766" t="s">
        <v>2646</v>
      </c>
      <c r="X766" s="51" t="str">
        <f t="shared" si="22"/>
        <v>3</v>
      </c>
      <c r="Y766" s="51" t="str">
        <f>IF(T766="","",IF(AND(T766&lt;&gt;'Tabelas auxiliares'!$B$236,T766&lt;&gt;'Tabelas auxiliares'!$B$237,T766&lt;&gt;'Tabelas auxiliares'!$C$236,T766&lt;&gt;'Tabelas auxiliares'!$C$237,T766&lt;&gt;'Tabelas auxiliares'!$D$236),"FOLHA DE PESSOAL",IF(X766='Tabelas auxiliares'!$A$237,"CUSTEIO",IF(X766='Tabelas auxiliares'!$A$236,"INVESTIMENTO","ERRO - VERIFICAR"))))</f>
        <v>CUSTEIO</v>
      </c>
      <c r="Z766" s="64">
        <f t="shared" si="23"/>
        <v>117.6</v>
      </c>
      <c r="AA766" s="44">
        <v>117.6</v>
      </c>
    </row>
    <row r="767" spans="1:29" x14ac:dyDescent="0.25">
      <c r="A767" t="s">
        <v>1111</v>
      </c>
      <c r="B767" t="s">
        <v>502</v>
      </c>
      <c r="C767" t="s">
        <v>1112</v>
      </c>
      <c r="D767" t="s">
        <v>55</v>
      </c>
      <c r="E767" t="s">
        <v>117</v>
      </c>
      <c r="F767" s="51" t="str">
        <f>IFERROR(VLOOKUP(D767,'Tabelas auxiliares'!$A$3:$B$61,2,FALSE),"")</f>
        <v>PROEC - PRÓ-REITORIA DE EXTENSÃO E CULTURA</v>
      </c>
      <c r="G767" s="51" t="str">
        <f>IFERROR(VLOOKUP($B767,'Tabelas auxiliares'!$A$65:$C$102,2,FALSE),"")</f>
        <v>Materiais didáticos e serviços - Extensão</v>
      </c>
      <c r="H767" s="51" t="str">
        <f>IFERROR(VLOOKUP($B767,'Tabelas auxiliares'!$A$65:$C$102,3,FALSE),"")</f>
        <v>MATERIAL DE CONSUMO / MATERIAIS E SERVIÇOS DIVERSOS PARA ATIVIDADES CULTURAIS E DE EXTENSÃO / SERVIÇOS CORO</v>
      </c>
      <c r="I767" t="s">
        <v>1199</v>
      </c>
      <c r="J767" t="s">
        <v>2685</v>
      </c>
      <c r="K767" t="s">
        <v>2686</v>
      </c>
      <c r="L767" t="s">
        <v>2687</v>
      </c>
      <c r="M767" t="s">
        <v>2671</v>
      </c>
      <c r="N767" t="s">
        <v>177</v>
      </c>
      <c r="O767" t="s">
        <v>178</v>
      </c>
      <c r="P767" t="s">
        <v>288</v>
      </c>
      <c r="Q767" t="s">
        <v>179</v>
      </c>
      <c r="R767" t="s">
        <v>176</v>
      </c>
      <c r="S767" t="s">
        <v>120</v>
      </c>
      <c r="T767" t="s">
        <v>174</v>
      </c>
      <c r="U767" t="s">
        <v>119</v>
      </c>
      <c r="V767" t="s">
        <v>821</v>
      </c>
      <c r="W767" t="s">
        <v>706</v>
      </c>
      <c r="X767" s="51" t="str">
        <f t="shared" si="22"/>
        <v>3</v>
      </c>
      <c r="Y767" s="51" t="str">
        <f>IF(T767="","",IF(AND(T767&lt;&gt;'Tabelas auxiliares'!$B$236,T767&lt;&gt;'Tabelas auxiliares'!$B$237,T767&lt;&gt;'Tabelas auxiliares'!$C$236,T767&lt;&gt;'Tabelas auxiliares'!$C$237,T767&lt;&gt;'Tabelas auxiliares'!$D$236),"FOLHA DE PESSOAL",IF(X767='Tabelas auxiliares'!$A$237,"CUSTEIO",IF(X767='Tabelas auxiliares'!$A$236,"INVESTIMENTO","ERRO - VERIFICAR"))))</f>
        <v>CUSTEIO</v>
      </c>
      <c r="Z767" s="64">
        <f t="shared" si="23"/>
        <v>374.8</v>
      </c>
      <c r="AA767" s="44">
        <v>374.8</v>
      </c>
    </row>
    <row r="768" spans="1:29" x14ac:dyDescent="0.25">
      <c r="A768" t="s">
        <v>1111</v>
      </c>
      <c r="B768" t="s">
        <v>502</v>
      </c>
      <c r="C768" t="s">
        <v>1112</v>
      </c>
      <c r="D768" t="s">
        <v>55</v>
      </c>
      <c r="E768" t="s">
        <v>117</v>
      </c>
      <c r="F768" s="51" t="str">
        <f>IFERROR(VLOOKUP(D768,'Tabelas auxiliares'!$A$3:$B$61,2,FALSE),"")</f>
        <v>PROEC - PRÓ-REITORIA DE EXTENSÃO E CULTURA</v>
      </c>
      <c r="G768" s="51" t="str">
        <f>IFERROR(VLOOKUP($B768,'Tabelas auxiliares'!$A$65:$C$102,2,FALSE),"")</f>
        <v>Materiais didáticos e serviços - Extensão</v>
      </c>
      <c r="H768" s="51" t="str">
        <f>IFERROR(VLOOKUP($B768,'Tabelas auxiliares'!$A$65:$C$102,3,FALSE),"")</f>
        <v>MATERIAL DE CONSUMO / MATERIAIS E SERVIÇOS DIVERSOS PARA ATIVIDADES CULTURAIS E DE EXTENSÃO / SERVIÇOS CORO</v>
      </c>
      <c r="I768" t="s">
        <v>1199</v>
      </c>
      <c r="J768" t="s">
        <v>2685</v>
      </c>
      <c r="K768" t="s">
        <v>2686</v>
      </c>
      <c r="L768" t="s">
        <v>2687</v>
      </c>
      <c r="M768" t="s">
        <v>2671</v>
      </c>
      <c r="N768" t="s">
        <v>177</v>
      </c>
      <c r="O768" t="s">
        <v>178</v>
      </c>
      <c r="P768" t="s">
        <v>288</v>
      </c>
      <c r="Q768" t="s">
        <v>179</v>
      </c>
      <c r="R768" t="s">
        <v>176</v>
      </c>
      <c r="S768" t="s">
        <v>120</v>
      </c>
      <c r="T768" t="s">
        <v>174</v>
      </c>
      <c r="U768" t="s">
        <v>119</v>
      </c>
      <c r="V768" t="s">
        <v>2577</v>
      </c>
      <c r="W768" t="s">
        <v>2578</v>
      </c>
      <c r="X768" s="51" t="str">
        <f t="shared" si="22"/>
        <v>3</v>
      </c>
      <c r="Y768" s="51" t="str">
        <f>IF(T768="","",IF(AND(T768&lt;&gt;'Tabelas auxiliares'!$B$236,T768&lt;&gt;'Tabelas auxiliares'!$B$237,T768&lt;&gt;'Tabelas auxiliares'!$C$236,T768&lt;&gt;'Tabelas auxiliares'!$C$237,T768&lt;&gt;'Tabelas auxiliares'!$D$236),"FOLHA DE PESSOAL",IF(X768='Tabelas auxiliares'!$A$237,"CUSTEIO",IF(X768='Tabelas auxiliares'!$A$236,"INVESTIMENTO","ERRO - VERIFICAR"))))</f>
        <v>CUSTEIO</v>
      </c>
      <c r="Z768" s="64">
        <f t="shared" si="23"/>
        <v>71.3</v>
      </c>
      <c r="AA768" s="44">
        <v>71.3</v>
      </c>
    </row>
    <row r="769" spans="1:29" x14ac:dyDescent="0.25">
      <c r="A769" t="s">
        <v>1111</v>
      </c>
      <c r="B769" t="s">
        <v>502</v>
      </c>
      <c r="C769" t="s">
        <v>1112</v>
      </c>
      <c r="D769" t="s">
        <v>55</v>
      </c>
      <c r="E769" t="s">
        <v>117</v>
      </c>
      <c r="F769" s="51" t="str">
        <f>IFERROR(VLOOKUP(D769,'Tabelas auxiliares'!$A$3:$B$61,2,FALSE),"")</f>
        <v>PROEC - PRÓ-REITORIA DE EXTENSÃO E CULTURA</v>
      </c>
      <c r="G769" s="51" t="str">
        <f>IFERROR(VLOOKUP($B769,'Tabelas auxiliares'!$A$65:$C$102,2,FALSE),"")</f>
        <v>Materiais didáticos e serviços - Extensão</v>
      </c>
      <c r="H769" s="51" t="str">
        <f>IFERROR(VLOOKUP($B769,'Tabelas auxiliares'!$A$65:$C$102,3,FALSE),"")</f>
        <v>MATERIAL DE CONSUMO / MATERIAIS E SERVIÇOS DIVERSOS PARA ATIVIDADES CULTURAIS E DE EXTENSÃO / SERVIÇOS CORO</v>
      </c>
      <c r="I769" t="s">
        <v>1199</v>
      </c>
      <c r="J769" t="s">
        <v>2685</v>
      </c>
      <c r="K769" t="s">
        <v>2686</v>
      </c>
      <c r="L769" t="s">
        <v>2687</v>
      </c>
      <c r="M769" t="s">
        <v>2671</v>
      </c>
      <c r="N769" t="s">
        <v>177</v>
      </c>
      <c r="O769" t="s">
        <v>178</v>
      </c>
      <c r="P769" t="s">
        <v>288</v>
      </c>
      <c r="Q769" t="s">
        <v>179</v>
      </c>
      <c r="R769" t="s">
        <v>176</v>
      </c>
      <c r="S769" t="s">
        <v>120</v>
      </c>
      <c r="T769" t="s">
        <v>174</v>
      </c>
      <c r="U769" t="s">
        <v>119</v>
      </c>
      <c r="V769" t="s">
        <v>2688</v>
      </c>
      <c r="W769" t="s">
        <v>2689</v>
      </c>
      <c r="X769" s="51" t="str">
        <f t="shared" si="22"/>
        <v>3</v>
      </c>
      <c r="Y769" s="51" t="str">
        <f>IF(T769="","",IF(AND(T769&lt;&gt;'Tabelas auxiliares'!$B$236,T769&lt;&gt;'Tabelas auxiliares'!$B$237,T769&lt;&gt;'Tabelas auxiliares'!$C$236,T769&lt;&gt;'Tabelas auxiliares'!$C$237,T769&lt;&gt;'Tabelas auxiliares'!$D$236),"FOLHA DE PESSOAL",IF(X769='Tabelas auxiliares'!$A$237,"CUSTEIO",IF(X769='Tabelas auxiliares'!$A$236,"INVESTIMENTO","ERRO - VERIFICAR"))))</f>
        <v>CUSTEIO</v>
      </c>
      <c r="Z769" s="64">
        <f t="shared" si="23"/>
        <v>27.96</v>
      </c>
      <c r="AA769" s="44">
        <v>27.96</v>
      </c>
    </row>
    <row r="770" spans="1:29" x14ac:dyDescent="0.25">
      <c r="A770" t="s">
        <v>1111</v>
      </c>
      <c r="B770" t="s">
        <v>502</v>
      </c>
      <c r="C770" t="s">
        <v>1112</v>
      </c>
      <c r="D770" t="s">
        <v>55</v>
      </c>
      <c r="E770" t="s">
        <v>117</v>
      </c>
      <c r="F770" s="51" t="str">
        <f>IFERROR(VLOOKUP(D770,'Tabelas auxiliares'!$A$3:$B$61,2,FALSE),"")</f>
        <v>PROEC - PRÓ-REITORIA DE EXTENSÃO E CULTURA</v>
      </c>
      <c r="G770" s="51" t="str">
        <f>IFERROR(VLOOKUP($B770,'Tabelas auxiliares'!$A$65:$C$102,2,FALSE),"")</f>
        <v>Materiais didáticos e serviços - Extensão</v>
      </c>
      <c r="H770" s="51" t="str">
        <f>IFERROR(VLOOKUP($B770,'Tabelas auxiliares'!$A$65:$C$102,3,FALSE),"")</f>
        <v>MATERIAL DE CONSUMO / MATERIAIS E SERVIÇOS DIVERSOS PARA ATIVIDADES CULTURAIS E DE EXTENSÃO / SERVIÇOS CORO</v>
      </c>
      <c r="I770" t="s">
        <v>1199</v>
      </c>
      <c r="J770" t="s">
        <v>2685</v>
      </c>
      <c r="K770" t="s">
        <v>2686</v>
      </c>
      <c r="L770" t="s">
        <v>2687</v>
      </c>
      <c r="M770" t="s">
        <v>2671</v>
      </c>
      <c r="N770" t="s">
        <v>177</v>
      </c>
      <c r="O770" t="s">
        <v>178</v>
      </c>
      <c r="P770" t="s">
        <v>288</v>
      </c>
      <c r="Q770" t="s">
        <v>179</v>
      </c>
      <c r="R770" t="s">
        <v>176</v>
      </c>
      <c r="S770" t="s">
        <v>120</v>
      </c>
      <c r="T770" t="s">
        <v>174</v>
      </c>
      <c r="U770" t="s">
        <v>119</v>
      </c>
      <c r="V770" t="s">
        <v>2690</v>
      </c>
      <c r="W770" t="s">
        <v>2691</v>
      </c>
      <c r="X770" s="51" t="str">
        <f t="shared" si="22"/>
        <v>3</v>
      </c>
      <c r="Y770" s="51" t="str">
        <f>IF(T770="","",IF(AND(T770&lt;&gt;'Tabelas auxiliares'!$B$236,T770&lt;&gt;'Tabelas auxiliares'!$B$237,T770&lt;&gt;'Tabelas auxiliares'!$C$236,T770&lt;&gt;'Tabelas auxiliares'!$C$237,T770&lt;&gt;'Tabelas auxiliares'!$D$236),"FOLHA DE PESSOAL",IF(X770='Tabelas auxiliares'!$A$237,"CUSTEIO",IF(X770='Tabelas auxiliares'!$A$236,"INVESTIMENTO","ERRO - VERIFICAR"))))</f>
        <v>CUSTEIO</v>
      </c>
      <c r="Z770" s="64">
        <f t="shared" si="23"/>
        <v>44.61</v>
      </c>
      <c r="AA770" s="44">
        <v>44.61</v>
      </c>
    </row>
    <row r="771" spans="1:29" x14ac:dyDescent="0.25">
      <c r="A771" t="s">
        <v>1111</v>
      </c>
      <c r="B771" t="s">
        <v>502</v>
      </c>
      <c r="C771" t="s">
        <v>1112</v>
      </c>
      <c r="D771" t="s">
        <v>55</v>
      </c>
      <c r="E771" t="s">
        <v>117</v>
      </c>
      <c r="F771" s="51" t="str">
        <f>IFERROR(VLOOKUP(D771,'Tabelas auxiliares'!$A$3:$B$61,2,FALSE),"")</f>
        <v>PROEC - PRÓ-REITORIA DE EXTENSÃO E CULTURA</v>
      </c>
      <c r="G771" s="51" t="str">
        <f>IFERROR(VLOOKUP($B771,'Tabelas auxiliares'!$A$65:$C$102,2,FALSE),"")</f>
        <v>Materiais didáticos e serviços - Extensão</v>
      </c>
      <c r="H771" s="51" t="str">
        <f>IFERROR(VLOOKUP($B771,'Tabelas auxiliares'!$A$65:$C$102,3,FALSE),"")</f>
        <v>MATERIAL DE CONSUMO / MATERIAIS E SERVIÇOS DIVERSOS PARA ATIVIDADES CULTURAIS E DE EXTENSÃO / SERVIÇOS CORO</v>
      </c>
      <c r="I771" t="s">
        <v>1199</v>
      </c>
      <c r="J771" t="s">
        <v>2685</v>
      </c>
      <c r="K771" t="s">
        <v>2686</v>
      </c>
      <c r="L771" t="s">
        <v>2687</v>
      </c>
      <c r="M771" t="s">
        <v>2671</v>
      </c>
      <c r="N771" t="s">
        <v>177</v>
      </c>
      <c r="O771" t="s">
        <v>178</v>
      </c>
      <c r="P771" t="s">
        <v>288</v>
      </c>
      <c r="Q771" t="s">
        <v>179</v>
      </c>
      <c r="R771" t="s">
        <v>176</v>
      </c>
      <c r="S771" t="s">
        <v>120</v>
      </c>
      <c r="T771" t="s">
        <v>174</v>
      </c>
      <c r="U771" t="s">
        <v>119</v>
      </c>
      <c r="V771" t="s">
        <v>2692</v>
      </c>
      <c r="W771" t="s">
        <v>2693</v>
      </c>
      <c r="X771" s="51" t="str">
        <f t="shared" si="22"/>
        <v>3</v>
      </c>
      <c r="Y771" s="51" t="str">
        <f>IF(T771="","",IF(AND(T771&lt;&gt;'Tabelas auxiliares'!$B$236,T771&lt;&gt;'Tabelas auxiliares'!$B$237,T771&lt;&gt;'Tabelas auxiliares'!$C$236,T771&lt;&gt;'Tabelas auxiliares'!$C$237,T771&lt;&gt;'Tabelas auxiliares'!$D$236),"FOLHA DE PESSOAL",IF(X771='Tabelas auxiliares'!$A$237,"CUSTEIO",IF(X771='Tabelas auxiliares'!$A$236,"INVESTIMENTO","ERRO - VERIFICAR"))))</f>
        <v>CUSTEIO</v>
      </c>
      <c r="Z771" s="64">
        <f t="shared" si="23"/>
        <v>602.45000000000005</v>
      </c>
      <c r="AA771" s="44">
        <v>602.45000000000005</v>
      </c>
    </row>
    <row r="772" spans="1:29" x14ac:dyDescent="0.25">
      <c r="A772" t="s">
        <v>1111</v>
      </c>
      <c r="B772" t="s">
        <v>502</v>
      </c>
      <c r="C772" t="s">
        <v>1473</v>
      </c>
      <c r="D772" t="s">
        <v>55</v>
      </c>
      <c r="E772" t="s">
        <v>117</v>
      </c>
      <c r="F772" s="51" t="str">
        <f>IFERROR(VLOOKUP(D772,'Tabelas auxiliares'!$A$3:$B$61,2,FALSE),"")</f>
        <v>PROEC - PRÓ-REITORIA DE EXTENSÃO E CULTURA</v>
      </c>
      <c r="G772" s="51" t="str">
        <f>IFERROR(VLOOKUP($B772,'Tabelas auxiliares'!$A$65:$C$102,2,FALSE),"")</f>
        <v>Materiais didáticos e serviços - Extensão</v>
      </c>
      <c r="H772" s="51" t="str">
        <f>IFERROR(VLOOKUP($B772,'Tabelas auxiliares'!$A$65:$C$102,3,FALSE),"")</f>
        <v>MATERIAL DE CONSUMO / MATERIAIS E SERVIÇOS DIVERSOS PARA ATIVIDADES CULTURAIS E DE EXTENSÃO / SERVIÇOS CORO</v>
      </c>
      <c r="I772" t="s">
        <v>2036</v>
      </c>
      <c r="J772" t="s">
        <v>2694</v>
      </c>
      <c r="K772" t="s">
        <v>2695</v>
      </c>
      <c r="L772" t="s">
        <v>2696</v>
      </c>
      <c r="M772" t="s">
        <v>2671</v>
      </c>
      <c r="N772" t="s">
        <v>177</v>
      </c>
      <c r="O772" t="s">
        <v>178</v>
      </c>
      <c r="P772" t="s">
        <v>288</v>
      </c>
      <c r="Q772" t="s">
        <v>179</v>
      </c>
      <c r="R772" t="s">
        <v>176</v>
      </c>
      <c r="S772" t="s">
        <v>120</v>
      </c>
      <c r="T772" t="s">
        <v>174</v>
      </c>
      <c r="U772" t="s">
        <v>119</v>
      </c>
      <c r="V772" t="s">
        <v>815</v>
      </c>
      <c r="W772" t="s">
        <v>702</v>
      </c>
      <c r="X772" s="51" t="str">
        <f t="shared" ref="X772:X835" si="24">LEFT(V772,1)</f>
        <v>3</v>
      </c>
      <c r="Y772" s="51" t="str">
        <f>IF(T772="","",IF(AND(T772&lt;&gt;'Tabelas auxiliares'!$B$236,T772&lt;&gt;'Tabelas auxiliares'!$B$237,T772&lt;&gt;'Tabelas auxiliares'!$C$236,T772&lt;&gt;'Tabelas auxiliares'!$C$237,T772&lt;&gt;'Tabelas auxiliares'!$D$236),"FOLHA DE PESSOAL",IF(X772='Tabelas auxiliares'!$A$237,"CUSTEIO",IF(X772='Tabelas auxiliares'!$A$236,"INVESTIMENTO","ERRO - VERIFICAR"))))</f>
        <v>CUSTEIO</v>
      </c>
      <c r="Z772" s="64">
        <f t="shared" si="23"/>
        <v>54.71</v>
      </c>
      <c r="AC772" s="44">
        <v>54.71</v>
      </c>
    </row>
    <row r="773" spans="1:29" x14ac:dyDescent="0.25">
      <c r="A773" t="s">
        <v>1111</v>
      </c>
      <c r="B773" t="s">
        <v>502</v>
      </c>
      <c r="C773" t="s">
        <v>1473</v>
      </c>
      <c r="D773" t="s">
        <v>55</v>
      </c>
      <c r="E773" t="s">
        <v>117</v>
      </c>
      <c r="F773" s="51" t="str">
        <f>IFERROR(VLOOKUP(D773,'Tabelas auxiliares'!$A$3:$B$61,2,FALSE),"")</f>
        <v>PROEC - PRÓ-REITORIA DE EXTENSÃO E CULTURA</v>
      </c>
      <c r="G773" s="51" t="str">
        <f>IFERROR(VLOOKUP($B773,'Tabelas auxiliares'!$A$65:$C$102,2,FALSE),"")</f>
        <v>Materiais didáticos e serviços - Extensão</v>
      </c>
      <c r="H773" s="51" t="str">
        <f>IFERROR(VLOOKUP($B773,'Tabelas auxiliares'!$A$65:$C$102,3,FALSE),"")</f>
        <v>MATERIAL DE CONSUMO / MATERIAIS E SERVIÇOS DIVERSOS PARA ATIVIDADES CULTURAIS E DE EXTENSÃO / SERVIÇOS CORO</v>
      </c>
      <c r="I773" t="s">
        <v>2036</v>
      </c>
      <c r="J773" t="s">
        <v>2694</v>
      </c>
      <c r="K773" t="s">
        <v>2695</v>
      </c>
      <c r="L773" t="s">
        <v>2696</v>
      </c>
      <c r="M773" t="s">
        <v>2671</v>
      </c>
      <c r="N773" t="s">
        <v>177</v>
      </c>
      <c r="O773" t="s">
        <v>178</v>
      </c>
      <c r="P773" t="s">
        <v>288</v>
      </c>
      <c r="Q773" t="s">
        <v>179</v>
      </c>
      <c r="R773" t="s">
        <v>176</v>
      </c>
      <c r="S773" t="s">
        <v>120</v>
      </c>
      <c r="T773" t="s">
        <v>174</v>
      </c>
      <c r="U773" t="s">
        <v>119</v>
      </c>
      <c r="V773" t="s">
        <v>782</v>
      </c>
      <c r="W773" t="s">
        <v>946</v>
      </c>
      <c r="X773" s="51" t="str">
        <f t="shared" si="24"/>
        <v>3</v>
      </c>
      <c r="Y773" s="51" t="str">
        <f>IF(T773="","",IF(AND(T773&lt;&gt;'Tabelas auxiliares'!$B$236,T773&lt;&gt;'Tabelas auxiliares'!$B$237,T773&lt;&gt;'Tabelas auxiliares'!$C$236,T773&lt;&gt;'Tabelas auxiliares'!$C$237,T773&lt;&gt;'Tabelas auxiliares'!$D$236),"FOLHA DE PESSOAL",IF(X773='Tabelas auxiliares'!$A$237,"CUSTEIO",IF(X773='Tabelas auxiliares'!$A$236,"INVESTIMENTO","ERRO - VERIFICAR"))))</f>
        <v>CUSTEIO</v>
      </c>
      <c r="Z773" s="64">
        <f t="shared" ref="Z773:Z836" si="25">IF(AA773+AB773+AC773&lt;&gt;0,AA773+AB773+AC773,"")</f>
        <v>24.54</v>
      </c>
      <c r="AC773" s="44">
        <v>24.54</v>
      </c>
    </row>
    <row r="774" spans="1:29" x14ac:dyDescent="0.25">
      <c r="A774" t="s">
        <v>1111</v>
      </c>
      <c r="B774" t="s">
        <v>502</v>
      </c>
      <c r="C774" t="s">
        <v>1473</v>
      </c>
      <c r="D774" t="s">
        <v>55</v>
      </c>
      <c r="E774" t="s">
        <v>117</v>
      </c>
      <c r="F774" s="51" t="str">
        <f>IFERROR(VLOOKUP(D774,'Tabelas auxiliares'!$A$3:$B$61,2,FALSE),"")</f>
        <v>PROEC - PRÓ-REITORIA DE EXTENSÃO E CULTURA</v>
      </c>
      <c r="G774" s="51" t="str">
        <f>IFERROR(VLOOKUP($B774,'Tabelas auxiliares'!$A$65:$C$102,2,FALSE),"")</f>
        <v>Materiais didáticos e serviços - Extensão</v>
      </c>
      <c r="H774" s="51" t="str">
        <f>IFERROR(VLOOKUP($B774,'Tabelas auxiliares'!$A$65:$C$102,3,FALSE),"")</f>
        <v>MATERIAL DE CONSUMO / MATERIAIS E SERVIÇOS DIVERSOS PARA ATIVIDADES CULTURAIS E DE EXTENSÃO / SERVIÇOS CORO</v>
      </c>
      <c r="I774" t="s">
        <v>2036</v>
      </c>
      <c r="J774" t="s">
        <v>2694</v>
      </c>
      <c r="K774" t="s">
        <v>2697</v>
      </c>
      <c r="L774" t="s">
        <v>2696</v>
      </c>
      <c r="M774" t="s">
        <v>2698</v>
      </c>
      <c r="N774" t="s">
        <v>177</v>
      </c>
      <c r="O774" t="s">
        <v>178</v>
      </c>
      <c r="P774" t="s">
        <v>288</v>
      </c>
      <c r="Q774" t="s">
        <v>179</v>
      </c>
      <c r="R774" t="s">
        <v>176</v>
      </c>
      <c r="S774" t="s">
        <v>120</v>
      </c>
      <c r="T774" t="s">
        <v>174</v>
      </c>
      <c r="U774" t="s">
        <v>119</v>
      </c>
      <c r="V774" t="s">
        <v>782</v>
      </c>
      <c r="W774" t="s">
        <v>946</v>
      </c>
      <c r="X774" s="51" t="str">
        <f t="shared" si="24"/>
        <v>3</v>
      </c>
      <c r="Y774" s="51" t="str">
        <f>IF(T774="","",IF(AND(T774&lt;&gt;'Tabelas auxiliares'!$B$236,T774&lt;&gt;'Tabelas auxiliares'!$B$237,T774&lt;&gt;'Tabelas auxiliares'!$C$236,T774&lt;&gt;'Tabelas auxiliares'!$C$237,T774&lt;&gt;'Tabelas auxiliares'!$D$236),"FOLHA DE PESSOAL",IF(X774='Tabelas auxiliares'!$A$237,"CUSTEIO",IF(X774='Tabelas auxiliares'!$A$236,"INVESTIMENTO","ERRO - VERIFICAR"))))</f>
        <v>CUSTEIO</v>
      </c>
      <c r="Z774" s="64">
        <f t="shared" si="25"/>
        <v>32.92</v>
      </c>
      <c r="AC774" s="44">
        <v>32.92</v>
      </c>
    </row>
    <row r="775" spans="1:29" x14ac:dyDescent="0.25">
      <c r="A775" t="s">
        <v>1111</v>
      </c>
      <c r="B775" t="s">
        <v>505</v>
      </c>
      <c r="C775" t="s">
        <v>1112</v>
      </c>
      <c r="D775" t="s">
        <v>57</v>
      </c>
      <c r="E775" t="s">
        <v>117</v>
      </c>
      <c r="F775" s="51" t="str">
        <f>IFERROR(VLOOKUP(D775,'Tabelas auxiliares'!$A$3:$B$61,2,FALSE),"")</f>
        <v>EDITORA DA UFABC</v>
      </c>
      <c r="G775" s="51" t="str">
        <f>IFERROR(VLOOKUP($B775,'Tabelas auxiliares'!$A$65:$C$102,2,FALSE),"")</f>
        <v>Materiais didáticos e serviços - Editora</v>
      </c>
      <c r="H775" s="51" t="str">
        <f>IFERROR(VLOOKUP($B775,'Tabelas auxiliares'!$A$65:$C$102,3,FALSE),"")</f>
        <v>SERVICO DE ENCADERNAÇÃO /MATERIAL DE CONSUMO / MATERIAL PARA ATIVIDADES DA EDITORA / REGISTRO ISBN</v>
      </c>
      <c r="I775" t="s">
        <v>1341</v>
      </c>
      <c r="J775" t="s">
        <v>2699</v>
      </c>
      <c r="K775" t="s">
        <v>2700</v>
      </c>
      <c r="L775" t="s">
        <v>423</v>
      </c>
      <c r="M775" t="s">
        <v>424</v>
      </c>
      <c r="N775" t="s">
        <v>177</v>
      </c>
      <c r="O775" t="s">
        <v>178</v>
      </c>
      <c r="P775" t="s">
        <v>288</v>
      </c>
      <c r="Q775" t="s">
        <v>179</v>
      </c>
      <c r="R775" t="s">
        <v>176</v>
      </c>
      <c r="S775" t="s">
        <v>120</v>
      </c>
      <c r="T775" t="s">
        <v>174</v>
      </c>
      <c r="U775" t="s">
        <v>119</v>
      </c>
      <c r="V775" t="s">
        <v>788</v>
      </c>
      <c r="W775" t="s">
        <v>956</v>
      </c>
      <c r="X775" s="51" t="str">
        <f t="shared" si="24"/>
        <v>3</v>
      </c>
      <c r="Y775" s="51" t="str">
        <f>IF(T775="","",IF(AND(T775&lt;&gt;'Tabelas auxiliares'!$B$236,T775&lt;&gt;'Tabelas auxiliares'!$B$237,T775&lt;&gt;'Tabelas auxiliares'!$C$236,T775&lt;&gt;'Tabelas auxiliares'!$C$237,T775&lt;&gt;'Tabelas auxiliares'!$D$236),"FOLHA DE PESSOAL",IF(X775='Tabelas auxiliares'!$A$237,"CUSTEIO",IF(X775='Tabelas auxiliares'!$A$236,"INVESTIMENTO","ERRO - VERIFICAR"))))</f>
        <v>CUSTEIO</v>
      </c>
      <c r="Z775" s="64">
        <f t="shared" si="25"/>
        <v>1250</v>
      </c>
      <c r="AC775" s="44">
        <v>1250</v>
      </c>
    </row>
    <row r="776" spans="1:29" x14ac:dyDescent="0.25">
      <c r="A776" t="s">
        <v>1111</v>
      </c>
      <c r="B776" t="s">
        <v>505</v>
      </c>
      <c r="C776" t="s">
        <v>1112</v>
      </c>
      <c r="D776" t="s">
        <v>57</v>
      </c>
      <c r="E776" t="s">
        <v>117</v>
      </c>
      <c r="F776" s="51" t="str">
        <f>IFERROR(VLOOKUP(D776,'Tabelas auxiliares'!$A$3:$B$61,2,FALSE),"")</f>
        <v>EDITORA DA UFABC</v>
      </c>
      <c r="G776" s="51" t="str">
        <f>IFERROR(VLOOKUP($B776,'Tabelas auxiliares'!$A$65:$C$102,2,FALSE),"")</f>
        <v>Materiais didáticos e serviços - Editora</v>
      </c>
      <c r="H776" s="51" t="str">
        <f>IFERROR(VLOOKUP($B776,'Tabelas auxiliares'!$A$65:$C$102,3,FALSE),"")</f>
        <v>SERVICO DE ENCADERNAÇÃO /MATERIAL DE CONSUMO / MATERIAL PARA ATIVIDADES DA EDITORA / REGISTRO ISBN</v>
      </c>
      <c r="I776" t="s">
        <v>1405</v>
      </c>
      <c r="J776" t="s">
        <v>2701</v>
      </c>
      <c r="K776" t="s">
        <v>2702</v>
      </c>
      <c r="L776" t="s">
        <v>2703</v>
      </c>
      <c r="M776" t="s">
        <v>424</v>
      </c>
      <c r="N776" t="s">
        <v>177</v>
      </c>
      <c r="O776" t="s">
        <v>178</v>
      </c>
      <c r="P776" t="s">
        <v>288</v>
      </c>
      <c r="Q776" t="s">
        <v>179</v>
      </c>
      <c r="R776" t="s">
        <v>176</v>
      </c>
      <c r="S776" t="s">
        <v>120</v>
      </c>
      <c r="T776" t="s">
        <v>174</v>
      </c>
      <c r="U776" t="s">
        <v>119</v>
      </c>
      <c r="V776" t="s">
        <v>788</v>
      </c>
      <c r="W776" t="s">
        <v>956</v>
      </c>
      <c r="X776" s="51" t="str">
        <f t="shared" si="24"/>
        <v>3</v>
      </c>
      <c r="Y776" s="51" t="str">
        <f>IF(T776="","",IF(AND(T776&lt;&gt;'Tabelas auxiliares'!$B$236,T776&lt;&gt;'Tabelas auxiliares'!$B$237,T776&lt;&gt;'Tabelas auxiliares'!$C$236,T776&lt;&gt;'Tabelas auxiliares'!$C$237,T776&lt;&gt;'Tabelas auxiliares'!$D$236),"FOLHA DE PESSOAL",IF(X776='Tabelas auxiliares'!$A$237,"CUSTEIO",IF(X776='Tabelas auxiliares'!$A$236,"INVESTIMENTO","ERRO - VERIFICAR"))))</f>
        <v>CUSTEIO</v>
      </c>
      <c r="Z776" s="64">
        <f t="shared" si="25"/>
        <v>3000</v>
      </c>
      <c r="AC776" s="44">
        <v>3000</v>
      </c>
    </row>
    <row r="777" spans="1:29" x14ac:dyDescent="0.25">
      <c r="A777" t="s">
        <v>1111</v>
      </c>
      <c r="B777" t="s">
        <v>505</v>
      </c>
      <c r="C777" t="s">
        <v>1112</v>
      </c>
      <c r="D777" t="s">
        <v>57</v>
      </c>
      <c r="E777" t="s">
        <v>117</v>
      </c>
      <c r="F777" s="51" t="str">
        <f>IFERROR(VLOOKUP(D777,'Tabelas auxiliares'!$A$3:$B$61,2,FALSE),"")</f>
        <v>EDITORA DA UFABC</v>
      </c>
      <c r="G777" s="51" t="str">
        <f>IFERROR(VLOOKUP($B777,'Tabelas auxiliares'!$A$65:$C$102,2,FALSE),"")</f>
        <v>Materiais didáticos e serviços - Editora</v>
      </c>
      <c r="H777" s="51" t="str">
        <f>IFERROR(VLOOKUP($B777,'Tabelas auxiliares'!$A$65:$C$102,3,FALSE),"")</f>
        <v>SERVICO DE ENCADERNAÇÃO /MATERIAL DE CONSUMO / MATERIAL PARA ATIVIDADES DA EDITORA / REGISTRO ISBN</v>
      </c>
      <c r="I777" t="s">
        <v>1657</v>
      </c>
      <c r="J777" t="s">
        <v>2704</v>
      </c>
      <c r="K777" t="s">
        <v>2705</v>
      </c>
      <c r="L777" t="s">
        <v>2706</v>
      </c>
      <c r="M777" t="s">
        <v>424</v>
      </c>
      <c r="N777" t="s">
        <v>177</v>
      </c>
      <c r="O777" t="s">
        <v>178</v>
      </c>
      <c r="P777" t="s">
        <v>288</v>
      </c>
      <c r="Q777" t="s">
        <v>179</v>
      </c>
      <c r="R777" t="s">
        <v>176</v>
      </c>
      <c r="S777" t="s">
        <v>120</v>
      </c>
      <c r="T777" t="s">
        <v>174</v>
      </c>
      <c r="U777" t="s">
        <v>119</v>
      </c>
      <c r="V777" t="s">
        <v>788</v>
      </c>
      <c r="W777" t="s">
        <v>956</v>
      </c>
      <c r="X777" s="51" t="str">
        <f t="shared" si="24"/>
        <v>3</v>
      </c>
      <c r="Y777" s="51" t="str">
        <f>IF(T777="","",IF(AND(T777&lt;&gt;'Tabelas auxiliares'!$B$236,T777&lt;&gt;'Tabelas auxiliares'!$B$237,T777&lt;&gt;'Tabelas auxiliares'!$C$236,T777&lt;&gt;'Tabelas auxiliares'!$C$237,T777&lt;&gt;'Tabelas auxiliares'!$D$236),"FOLHA DE PESSOAL",IF(X777='Tabelas auxiliares'!$A$237,"CUSTEIO",IF(X777='Tabelas auxiliares'!$A$236,"INVESTIMENTO","ERRO - VERIFICAR"))))</f>
        <v>CUSTEIO</v>
      </c>
      <c r="Z777" s="64">
        <f t="shared" si="25"/>
        <v>600</v>
      </c>
      <c r="AC777" s="44">
        <v>600</v>
      </c>
    </row>
    <row r="778" spans="1:29" x14ac:dyDescent="0.25">
      <c r="A778" t="s">
        <v>1111</v>
      </c>
      <c r="B778" t="s">
        <v>505</v>
      </c>
      <c r="C778" t="s">
        <v>1112</v>
      </c>
      <c r="D778" t="s">
        <v>57</v>
      </c>
      <c r="E778" t="s">
        <v>117</v>
      </c>
      <c r="F778" s="51" t="str">
        <f>IFERROR(VLOOKUP(D778,'Tabelas auxiliares'!$A$3:$B$61,2,FALSE),"")</f>
        <v>EDITORA DA UFABC</v>
      </c>
      <c r="G778" s="51" t="str">
        <f>IFERROR(VLOOKUP($B778,'Tabelas auxiliares'!$A$65:$C$102,2,FALSE),"")</f>
        <v>Materiais didáticos e serviços - Editora</v>
      </c>
      <c r="H778" s="51" t="str">
        <f>IFERROR(VLOOKUP($B778,'Tabelas auxiliares'!$A$65:$C$102,3,FALSE),"")</f>
        <v>SERVICO DE ENCADERNAÇÃO /MATERIAL DE CONSUMO / MATERIAL PARA ATIVIDADES DA EDITORA / REGISTRO ISBN</v>
      </c>
      <c r="I778" t="s">
        <v>2166</v>
      </c>
      <c r="J778" t="s">
        <v>2707</v>
      </c>
      <c r="K778" t="s">
        <v>2708</v>
      </c>
      <c r="L778" t="s">
        <v>2709</v>
      </c>
      <c r="M778" t="s">
        <v>424</v>
      </c>
      <c r="N778" t="s">
        <v>177</v>
      </c>
      <c r="O778" t="s">
        <v>178</v>
      </c>
      <c r="P778" t="s">
        <v>288</v>
      </c>
      <c r="Q778" t="s">
        <v>179</v>
      </c>
      <c r="R778" t="s">
        <v>176</v>
      </c>
      <c r="S778" t="s">
        <v>120</v>
      </c>
      <c r="T778" t="s">
        <v>174</v>
      </c>
      <c r="U778" t="s">
        <v>119</v>
      </c>
      <c r="V778" t="s">
        <v>788</v>
      </c>
      <c r="W778" t="s">
        <v>956</v>
      </c>
      <c r="X778" s="51" t="str">
        <f t="shared" si="24"/>
        <v>3</v>
      </c>
      <c r="Y778" s="51" t="str">
        <f>IF(T778="","",IF(AND(T778&lt;&gt;'Tabelas auxiliares'!$B$236,T778&lt;&gt;'Tabelas auxiliares'!$B$237,T778&lt;&gt;'Tabelas auxiliares'!$C$236,T778&lt;&gt;'Tabelas auxiliares'!$C$237,T778&lt;&gt;'Tabelas auxiliares'!$D$236),"FOLHA DE PESSOAL",IF(X778='Tabelas auxiliares'!$A$237,"CUSTEIO",IF(X778='Tabelas auxiliares'!$A$236,"INVESTIMENTO","ERRO - VERIFICAR"))))</f>
        <v>CUSTEIO</v>
      </c>
      <c r="Z778" s="64">
        <f t="shared" si="25"/>
        <v>1000</v>
      </c>
      <c r="AA778" s="44">
        <v>1000</v>
      </c>
    </row>
    <row r="779" spans="1:29" x14ac:dyDescent="0.25">
      <c r="A779" t="s">
        <v>1111</v>
      </c>
      <c r="B779" t="s">
        <v>508</v>
      </c>
      <c r="C779" t="s">
        <v>1112</v>
      </c>
      <c r="D779" t="s">
        <v>31</v>
      </c>
      <c r="E779" t="s">
        <v>117</v>
      </c>
      <c r="F779" s="51" t="str">
        <f>IFERROR(VLOOKUP(D779,'Tabelas auxiliares'!$A$3:$B$61,2,FALSE),"")</f>
        <v>ACI - SERVIÇOS GRÁFICOS * D.U.C</v>
      </c>
      <c r="G779" s="51" t="str">
        <f>IFERROR(VLOOKUP($B779,'Tabelas auxiliares'!$A$65:$C$102,2,FALSE),"")</f>
        <v>Materiais de consumo e serviços não acadêmicos</v>
      </c>
      <c r="H779" s="51" t="str">
        <f>IFERROR(VLOOKUP($B779,'Tabelas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79" t="s">
        <v>1508</v>
      </c>
      <c r="J779" t="s">
        <v>2710</v>
      </c>
      <c r="K779" t="s">
        <v>2711</v>
      </c>
      <c r="L779" t="s">
        <v>361</v>
      </c>
      <c r="M779" t="s">
        <v>360</v>
      </c>
      <c r="N779" t="s">
        <v>177</v>
      </c>
      <c r="O779" t="s">
        <v>178</v>
      </c>
      <c r="P779" t="s">
        <v>288</v>
      </c>
      <c r="Q779" t="s">
        <v>179</v>
      </c>
      <c r="R779" t="s">
        <v>176</v>
      </c>
      <c r="S779" t="s">
        <v>120</v>
      </c>
      <c r="T779" t="s">
        <v>174</v>
      </c>
      <c r="U779" t="s">
        <v>119</v>
      </c>
      <c r="V779" t="s">
        <v>732</v>
      </c>
      <c r="W779" t="s">
        <v>642</v>
      </c>
      <c r="X779" s="51" t="str">
        <f t="shared" si="24"/>
        <v>3</v>
      </c>
      <c r="Y779" s="51" t="str">
        <f>IF(T779="","",IF(AND(T779&lt;&gt;'Tabelas auxiliares'!$B$236,T779&lt;&gt;'Tabelas auxiliares'!$B$237,T779&lt;&gt;'Tabelas auxiliares'!$C$236,T779&lt;&gt;'Tabelas auxiliares'!$C$237,T779&lt;&gt;'Tabelas auxiliares'!$D$236),"FOLHA DE PESSOAL",IF(X779='Tabelas auxiliares'!$A$237,"CUSTEIO",IF(X779='Tabelas auxiliares'!$A$236,"INVESTIMENTO","ERRO - VERIFICAR"))))</f>
        <v>CUSTEIO</v>
      </c>
      <c r="Z779" s="64">
        <f t="shared" si="25"/>
        <v>24112.52</v>
      </c>
      <c r="AA779" s="44">
        <v>20222.22</v>
      </c>
      <c r="AC779" s="44">
        <v>3890.3</v>
      </c>
    </row>
    <row r="780" spans="1:29" x14ac:dyDescent="0.25">
      <c r="A780" t="s">
        <v>1111</v>
      </c>
      <c r="B780" t="s">
        <v>508</v>
      </c>
      <c r="C780" t="s">
        <v>1112</v>
      </c>
      <c r="D780" t="s">
        <v>35</v>
      </c>
      <c r="E780" t="s">
        <v>117</v>
      </c>
      <c r="F780" s="51" t="str">
        <f>IFERROR(VLOOKUP(D780,'Tabelas auxiliares'!$A$3:$B$61,2,FALSE),"")</f>
        <v>PU - PREFEITURA UNIVERSITÁRIA</v>
      </c>
      <c r="G780" s="51" t="str">
        <f>IFERROR(VLOOKUP($B780,'Tabelas auxiliares'!$A$65:$C$102,2,FALSE),"")</f>
        <v>Materiais de consumo e serviços não acadêmicos</v>
      </c>
      <c r="H780" s="51" t="str">
        <f>IFERROR(VLOOKUP($B780,'Tabelas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80" t="s">
        <v>2468</v>
      </c>
      <c r="J780" t="s">
        <v>2712</v>
      </c>
      <c r="K780" t="s">
        <v>2713</v>
      </c>
      <c r="L780" t="s">
        <v>957</v>
      </c>
      <c r="M780" t="s">
        <v>2714</v>
      </c>
      <c r="N780" t="s">
        <v>177</v>
      </c>
      <c r="O780" t="s">
        <v>178</v>
      </c>
      <c r="P780" t="s">
        <v>288</v>
      </c>
      <c r="Q780" t="s">
        <v>179</v>
      </c>
      <c r="R780" t="s">
        <v>176</v>
      </c>
      <c r="S780" t="s">
        <v>120</v>
      </c>
      <c r="T780" t="s">
        <v>174</v>
      </c>
      <c r="U780" t="s">
        <v>119</v>
      </c>
      <c r="V780" t="s">
        <v>821</v>
      </c>
      <c r="W780" t="s">
        <v>706</v>
      </c>
      <c r="X780" s="51" t="str">
        <f t="shared" si="24"/>
        <v>3</v>
      </c>
      <c r="Y780" s="51" t="str">
        <f>IF(T780="","",IF(AND(T780&lt;&gt;'Tabelas auxiliares'!$B$236,T780&lt;&gt;'Tabelas auxiliares'!$B$237,T780&lt;&gt;'Tabelas auxiliares'!$C$236,T780&lt;&gt;'Tabelas auxiliares'!$C$237,T780&lt;&gt;'Tabelas auxiliares'!$D$236),"FOLHA DE PESSOAL",IF(X780='Tabelas auxiliares'!$A$237,"CUSTEIO",IF(X780='Tabelas auxiliares'!$A$236,"INVESTIMENTO","ERRO - VERIFICAR"))))</f>
        <v>CUSTEIO</v>
      </c>
      <c r="Z780" s="64">
        <f t="shared" si="25"/>
        <v>29100</v>
      </c>
      <c r="AC780" s="44">
        <v>29100</v>
      </c>
    </row>
    <row r="781" spans="1:29" x14ac:dyDescent="0.25">
      <c r="A781" t="s">
        <v>1111</v>
      </c>
      <c r="B781" t="s">
        <v>508</v>
      </c>
      <c r="C781" t="s">
        <v>1112</v>
      </c>
      <c r="D781" t="s">
        <v>35</v>
      </c>
      <c r="E781" t="s">
        <v>117</v>
      </c>
      <c r="F781" s="51" t="str">
        <f>IFERROR(VLOOKUP(D781,'Tabelas auxiliares'!$A$3:$B$61,2,FALSE),"")</f>
        <v>PU - PREFEITURA UNIVERSITÁRIA</v>
      </c>
      <c r="G781" s="51" t="str">
        <f>IFERROR(VLOOKUP($B781,'Tabelas auxiliares'!$A$65:$C$102,2,FALSE),"")</f>
        <v>Materiais de consumo e serviços não acadêmicos</v>
      </c>
      <c r="H781" s="51" t="str">
        <f>IFERROR(VLOOKUP($B781,'Tabelas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81" t="s">
        <v>1880</v>
      </c>
      <c r="J781" t="s">
        <v>2712</v>
      </c>
      <c r="K781" t="s">
        <v>2715</v>
      </c>
      <c r="L781" t="s">
        <v>2716</v>
      </c>
      <c r="M781" t="s">
        <v>2717</v>
      </c>
      <c r="N781" t="s">
        <v>177</v>
      </c>
      <c r="O781" t="s">
        <v>178</v>
      </c>
      <c r="P781" t="s">
        <v>288</v>
      </c>
      <c r="Q781" t="s">
        <v>179</v>
      </c>
      <c r="R781" t="s">
        <v>176</v>
      </c>
      <c r="S781" t="s">
        <v>120</v>
      </c>
      <c r="T781" t="s">
        <v>174</v>
      </c>
      <c r="U781" t="s">
        <v>119</v>
      </c>
      <c r="V781" t="s">
        <v>821</v>
      </c>
      <c r="W781" t="s">
        <v>706</v>
      </c>
      <c r="X781" s="51" t="str">
        <f t="shared" si="24"/>
        <v>3</v>
      </c>
      <c r="Y781" s="51" t="str">
        <f>IF(T781="","",IF(AND(T781&lt;&gt;'Tabelas auxiliares'!$B$236,T781&lt;&gt;'Tabelas auxiliares'!$B$237,T781&lt;&gt;'Tabelas auxiliares'!$C$236,T781&lt;&gt;'Tabelas auxiliares'!$C$237,T781&lt;&gt;'Tabelas auxiliares'!$D$236),"FOLHA DE PESSOAL",IF(X781='Tabelas auxiliares'!$A$237,"CUSTEIO",IF(X781='Tabelas auxiliares'!$A$236,"INVESTIMENTO","ERRO - VERIFICAR"))))</f>
        <v>CUSTEIO</v>
      </c>
      <c r="Z781" s="64">
        <f t="shared" si="25"/>
        <v>19300</v>
      </c>
      <c r="AC781" s="44">
        <v>19300</v>
      </c>
    </row>
    <row r="782" spans="1:29" x14ac:dyDescent="0.25">
      <c r="A782" t="s">
        <v>1111</v>
      </c>
      <c r="B782" t="s">
        <v>508</v>
      </c>
      <c r="C782" t="s">
        <v>1112</v>
      </c>
      <c r="D782" t="s">
        <v>35</v>
      </c>
      <c r="E782" t="s">
        <v>117</v>
      </c>
      <c r="F782" s="51" t="str">
        <f>IFERROR(VLOOKUP(D782,'Tabelas auxiliares'!$A$3:$B$61,2,FALSE),"")</f>
        <v>PU - PREFEITURA UNIVERSITÁRIA</v>
      </c>
      <c r="G782" s="51" t="str">
        <f>IFERROR(VLOOKUP($B782,'Tabelas auxiliares'!$A$65:$C$102,2,FALSE),"")</f>
        <v>Materiais de consumo e serviços não acadêmicos</v>
      </c>
      <c r="H782" s="51" t="str">
        <f>IFERROR(VLOOKUP($B782,'Tabelas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82" t="s">
        <v>1880</v>
      </c>
      <c r="J782" t="s">
        <v>2712</v>
      </c>
      <c r="K782" t="s">
        <v>2718</v>
      </c>
      <c r="L782" t="s">
        <v>2716</v>
      </c>
      <c r="M782" t="s">
        <v>2719</v>
      </c>
      <c r="N782" t="s">
        <v>177</v>
      </c>
      <c r="O782" t="s">
        <v>178</v>
      </c>
      <c r="P782" t="s">
        <v>288</v>
      </c>
      <c r="Q782" t="s">
        <v>179</v>
      </c>
      <c r="R782" t="s">
        <v>176</v>
      </c>
      <c r="S782" t="s">
        <v>120</v>
      </c>
      <c r="T782" t="s">
        <v>174</v>
      </c>
      <c r="U782" t="s">
        <v>119</v>
      </c>
      <c r="V782" t="s">
        <v>821</v>
      </c>
      <c r="W782" t="s">
        <v>706</v>
      </c>
      <c r="X782" s="51" t="str">
        <f t="shared" si="24"/>
        <v>3</v>
      </c>
      <c r="Y782" s="51" t="str">
        <f>IF(T782="","",IF(AND(T782&lt;&gt;'Tabelas auxiliares'!$B$236,T782&lt;&gt;'Tabelas auxiliares'!$B$237,T782&lt;&gt;'Tabelas auxiliares'!$C$236,T782&lt;&gt;'Tabelas auxiliares'!$C$237,T782&lt;&gt;'Tabelas auxiliares'!$D$236),"FOLHA DE PESSOAL",IF(X782='Tabelas auxiliares'!$A$237,"CUSTEIO",IF(X782='Tabelas auxiliares'!$A$236,"INVESTIMENTO","ERRO - VERIFICAR"))))</f>
        <v>CUSTEIO</v>
      </c>
      <c r="Z782" s="64">
        <f t="shared" si="25"/>
        <v>42000</v>
      </c>
      <c r="AC782" s="44">
        <v>42000</v>
      </c>
    </row>
    <row r="783" spans="1:29" x14ac:dyDescent="0.25">
      <c r="A783" t="s">
        <v>1111</v>
      </c>
      <c r="B783" t="s">
        <v>508</v>
      </c>
      <c r="C783" t="s">
        <v>1112</v>
      </c>
      <c r="D783" t="s">
        <v>35</v>
      </c>
      <c r="E783" t="s">
        <v>117</v>
      </c>
      <c r="F783" s="51" t="str">
        <f>IFERROR(VLOOKUP(D783,'Tabelas auxiliares'!$A$3:$B$61,2,FALSE),"")</f>
        <v>PU - PREFEITURA UNIVERSITÁRIA</v>
      </c>
      <c r="G783" s="51" t="str">
        <f>IFERROR(VLOOKUP($B783,'Tabelas auxiliares'!$A$65:$C$102,2,FALSE),"")</f>
        <v>Materiais de consumo e serviços não acadêmicos</v>
      </c>
      <c r="H783" s="51" t="str">
        <f>IFERROR(VLOOKUP($B783,'Tabelas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83" t="s">
        <v>1242</v>
      </c>
      <c r="J783" t="s">
        <v>1289</v>
      </c>
      <c r="K783" t="s">
        <v>2720</v>
      </c>
      <c r="L783" t="s">
        <v>1291</v>
      </c>
      <c r="M783" t="s">
        <v>242</v>
      </c>
      <c r="N783" t="s">
        <v>177</v>
      </c>
      <c r="O783" t="s">
        <v>178</v>
      </c>
      <c r="P783" t="s">
        <v>288</v>
      </c>
      <c r="Q783" t="s">
        <v>179</v>
      </c>
      <c r="R783" t="s">
        <v>176</v>
      </c>
      <c r="S783" t="s">
        <v>120</v>
      </c>
      <c r="T783" t="s">
        <v>174</v>
      </c>
      <c r="U783" t="s">
        <v>119</v>
      </c>
      <c r="V783" t="s">
        <v>781</v>
      </c>
      <c r="W783" t="s">
        <v>671</v>
      </c>
      <c r="X783" s="51" t="str">
        <f t="shared" si="24"/>
        <v>3</v>
      </c>
      <c r="Y783" s="51" t="str">
        <f>IF(T783="","",IF(AND(T783&lt;&gt;'Tabelas auxiliares'!$B$236,T783&lt;&gt;'Tabelas auxiliares'!$B$237,T783&lt;&gt;'Tabelas auxiliares'!$C$236,T783&lt;&gt;'Tabelas auxiliares'!$C$237,T783&lt;&gt;'Tabelas auxiliares'!$D$236),"FOLHA DE PESSOAL",IF(X783='Tabelas auxiliares'!$A$237,"CUSTEIO",IF(X783='Tabelas auxiliares'!$A$236,"INVESTIMENTO","ERRO - VERIFICAR"))))</f>
        <v>CUSTEIO</v>
      </c>
      <c r="Z783" s="64">
        <f t="shared" si="25"/>
        <v>153.4</v>
      </c>
      <c r="AC783" s="44">
        <v>153.4</v>
      </c>
    </row>
    <row r="784" spans="1:29" x14ac:dyDescent="0.25">
      <c r="A784" t="s">
        <v>1111</v>
      </c>
      <c r="B784" t="s">
        <v>508</v>
      </c>
      <c r="C784" t="s">
        <v>1112</v>
      </c>
      <c r="D784" t="s">
        <v>35</v>
      </c>
      <c r="E784" t="s">
        <v>117</v>
      </c>
      <c r="F784" s="51" t="str">
        <f>IFERROR(VLOOKUP(D784,'Tabelas auxiliares'!$A$3:$B$61,2,FALSE),"")</f>
        <v>PU - PREFEITURA UNIVERSITÁRIA</v>
      </c>
      <c r="G784" s="51" t="str">
        <f>IFERROR(VLOOKUP($B784,'Tabelas auxiliares'!$A$65:$C$102,2,FALSE),"")</f>
        <v>Materiais de consumo e serviços não acadêmicos</v>
      </c>
      <c r="H784" s="51" t="str">
        <f>IFERROR(VLOOKUP($B784,'Tabelas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84" t="s">
        <v>1280</v>
      </c>
      <c r="J784" t="s">
        <v>2721</v>
      </c>
      <c r="K784" t="s">
        <v>2722</v>
      </c>
      <c r="L784" t="s">
        <v>2723</v>
      </c>
      <c r="M784" t="s">
        <v>2724</v>
      </c>
      <c r="N784" t="s">
        <v>177</v>
      </c>
      <c r="O784" t="s">
        <v>178</v>
      </c>
      <c r="P784" t="s">
        <v>288</v>
      </c>
      <c r="Q784" t="s">
        <v>179</v>
      </c>
      <c r="R784" t="s">
        <v>176</v>
      </c>
      <c r="S784" t="s">
        <v>1150</v>
      </c>
      <c r="T784" t="s">
        <v>174</v>
      </c>
      <c r="U784" t="s">
        <v>119</v>
      </c>
      <c r="V784" t="s">
        <v>821</v>
      </c>
      <c r="W784" t="s">
        <v>706</v>
      </c>
      <c r="X784" s="51" t="str">
        <f t="shared" si="24"/>
        <v>3</v>
      </c>
      <c r="Y784" s="51" t="str">
        <f>IF(T784="","",IF(AND(T784&lt;&gt;'Tabelas auxiliares'!$B$236,T784&lt;&gt;'Tabelas auxiliares'!$B$237,T784&lt;&gt;'Tabelas auxiliares'!$C$236,T784&lt;&gt;'Tabelas auxiliares'!$C$237,T784&lt;&gt;'Tabelas auxiliares'!$D$236),"FOLHA DE PESSOAL",IF(X784='Tabelas auxiliares'!$A$237,"CUSTEIO",IF(X784='Tabelas auxiliares'!$A$236,"INVESTIMENTO","ERRO - VERIFICAR"))))</f>
        <v>CUSTEIO</v>
      </c>
      <c r="Z784" s="64">
        <f t="shared" si="25"/>
        <v>13140.4</v>
      </c>
      <c r="AA784" s="44">
        <v>13140.4</v>
      </c>
    </row>
    <row r="785" spans="1:29" x14ac:dyDescent="0.25">
      <c r="A785" t="s">
        <v>1111</v>
      </c>
      <c r="B785" t="s">
        <v>508</v>
      </c>
      <c r="C785" t="s">
        <v>1112</v>
      </c>
      <c r="D785" t="s">
        <v>35</v>
      </c>
      <c r="E785" t="s">
        <v>117</v>
      </c>
      <c r="F785" s="51" t="str">
        <f>IFERROR(VLOOKUP(D785,'Tabelas auxiliares'!$A$3:$B$61,2,FALSE),"")</f>
        <v>PU - PREFEITURA UNIVERSITÁRIA</v>
      </c>
      <c r="G785" s="51" t="str">
        <f>IFERROR(VLOOKUP($B785,'Tabelas auxiliares'!$A$65:$C$102,2,FALSE),"")</f>
        <v>Materiais de consumo e serviços não acadêmicos</v>
      </c>
      <c r="H785" s="51" t="str">
        <f>IFERROR(VLOOKUP($B785,'Tabelas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85" t="s">
        <v>1280</v>
      </c>
      <c r="J785" t="s">
        <v>2725</v>
      </c>
      <c r="K785" t="s">
        <v>2726</v>
      </c>
      <c r="L785" t="s">
        <v>2727</v>
      </c>
      <c r="M785" t="s">
        <v>970</v>
      </c>
      <c r="N785" t="s">
        <v>177</v>
      </c>
      <c r="O785" t="s">
        <v>178</v>
      </c>
      <c r="P785" t="s">
        <v>288</v>
      </c>
      <c r="Q785" t="s">
        <v>179</v>
      </c>
      <c r="R785" t="s">
        <v>176</v>
      </c>
      <c r="S785" t="s">
        <v>1150</v>
      </c>
      <c r="T785" t="s">
        <v>174</v>
      </c>
      <c r="U785" t="s">
        <v>119</v>
      </c>
      <c r="V785" t="s">
        <v>832</v>
      </c>
      <c r="W785" t="s">
        <v>718</v>
      </c>
      <c r="X785" s="51" t="str">
        <f t="shared" si="24"/>
        <v>3</v>
      </c>
      <c r="Y785" s="51" t="str">
        <f>IF(T785="","",IF(AND(T785&lt;&gt;'Tabelas auxiliares'!$B$236,T785&lt;&gt;'Tabelas auxiliares'!$B$237,T785&lt;&gt;'Tabelas auxiliares'!$C$236,T785&lt;&gt;'Tabelas auxiliares'!$C$237,T785&lt;&gt;'Tabelas auxiliares'!$D$236),"FOLHA DE PESSOAL",IF(X785='Tabelas auxiliares'!$A$237,"CUSTEIO",IF(X785='Tabelas auxiliares'!$A$236,"INVESTIMENTO","ERRO - VERIFICAR"))))</f>
        <v>CUSTEIO</v>
      </c>
      <c r="Z785" s="64">
        <f t="shared" si="25"/>
        <v>3800</v>
      </c>
      <c r="AC785" s="44">
        <v>3800</v>
      </c>
    </row>
    <row r="786" spans="1:29" x14ac:dyDescent="0.25">
      <c r="A786" t="s">
        <v>1111</v>
      </c>
      <c r="B786" t="s">
        <v>508</v>
      </c>
      <c r="C786" t="s">
        <v>1112</v>
      </c>
      <c r="D786" t="s">
        <v>35</v>
      </c>
      <c r="E786" t="s">
        <v>117</v>
      </c>
      <c r="F786" s="51" t="str">
        <f>IFERROR(VLOOKUP(D786,'Tabelas auxiliares'!$A$3:$B$61,2,FALSE),"")</f>
        <v>PU - PREFEITURA UNIVERSITÁRIA</v>
      </c>
      <c r="G786" s="51" t="str">
        <f>IFERROR(VLOOKUP($B786,'Tabelas auxiliares'!$A$65:$C$102,2,FALSE),"")</f>
        <v>Materiais de consumo e serviços não acadêmicos</v>
      </c>
      <c r="H786" s="51" t="str">
        <f>IFERROR(VLOOKUP($B786,'Tabelas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86" t="s">
        <v>1199</v>
      </c>
      <c r="J786" t="s">
        <v>2728</v>
      </c>
      <c r="K786" t="s">
        <v>2729</v>
      </c>
      <c r="L786" t="s">
        <v>2730</v>
      </c>
      <c r="M786" t="s">
        <v>2731</v>
      </c>
      <c r="N786" t="s">
        <v>177</v>
      </c>
      <c r="O786" t="s">
        <v>178</v>
      </c>
      <c r="P786" t="s">
        <v>288</v>
      </c>
      <c r="Q786" t="s">
        <v>179</v>
      </c>
      <c r="R786" t="s">
        <v>176</v>
      </c>
      <c r="S786" t="s">
        <v>1150</v>
      </c>
      <c r="T786" t="s">
        <v>174</v>
      </c>
      <c r="U786" t="s">
        <v>119</v>
      </c>
      <c r="V786" t="s">
        <v>815</v>
      </c>
      <c r="W786" t="s">
        <v>702</v>
      </c>
      <c r="X786" s="51" t="str">
        <f t="shared" si="24"/>
        <v>3</v>
      </c>
      <c r="Y786" s="51" t="str">
        <f>IF(T786="","",IF(AND(T786&lt;&gt;'Tabelas auxiliares'!$B$236,T786&lt;&gt;'Tabelas auxiliares'!$B$237,T786&lt;&gt;'Tabelas auxiliares'!$C$236,T786&lt;&gt;'Tabelas auxiliares'!$C$237,T786&lt;&gt;'Tabelas auxiliares'!$D$236),"FOLHA DE PESSOAL",IF(X786='Tabelas auxiliares'!$A$237,"CUSTEIO",IF(X786='Tabelas auxiliares'!$A$236,"INVESTIMENTO","ERRO - VERIFICAR"))))</f>
        <v>CUSTEIO</v>
      </c>
      <c r="Z786" s="64">
        <f t="shared" si="25"/>
        <v>1404.5</v>
      </c>
      <c r="AA786" s="44">
        <v>1404.5</v>
      </c>
    </row>
    <row r="787" spans="1:29" x14ac:dyDescent="0.25">
      <c r="A787" t="s">
        <v>1111</v>
      </c>
      <c r="B787" t="s">
        <v>508</v>
      </c>
      <c r="C787" t="s">
        <v>1112</v>
      </c>
      <c r="D787" t="s">
        <v>35</v>
      </c>
      <c r="E787" t="s">
        <v>117</v>
      </c>
      <c r="F787" s="51" t="str">
        <f>IFERROR(VLOOKUP(D787,'Tabelas auxiliares'!$A$3:$B$61,2,FALSE),"")</f>
        <v>PU - PREFEITURA UNIVERSITÁRIA</v>
      </c>
      <c r="G787" s="51" t="str">
        <f>IFERROR(VLOOKUP($B787,'Tabelas auxiliares'!$A$65:$C$102,2,FALSE),"")</f>
        <v>Materiais de consumo e serviços não acadêmicos</v>
      </c>
      <c r="H787" s="51" t="str">
        <f>IFERROR(VLOOKUP($B787,'Tabelas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87" t="s">
        <v>1199</v>
      </c>
      <c r="J787" t="s">
        <v>2728</v>
      </c>
      <c r="K787" t="s">
        <v>2732</v>
      </c>
      <c r="L787" t="s">
        <v>2733</v>
      </c>
      <c r="M787" t="s">
        <v>2734</v>
      </c>
      <c r="N787" t="s">
        <v>177</v>
      </c>
      <c r="O787" t="s">
        <v>178</v>
      </c>
      <c r="P787" t="s">
        <v>288</v>
      </c>
      <c r="Q787" t="s">
        <v>179</v>
      </c>
      <c r="R787" t="s">
        <v>176</v>
      </c>
      <c r="S787" t="s">
        <v>1150</v>
      </c>
      <c r="T787" t="s">
        <v>174</v>
      </c>
      <c r="U787" t="s">
        <v>119</v>
      </c>
      <c r="V787" t="s">
        <v>815</v>
      </c>
      <c r="W787" t="s">
        <v>702</v>
      </c>
      <c r="X787" s="51" t="str">
        <f t="shared" si="24"/>
        <v>3</v>
      </c>
      <c r="Y787" s="51" t="str">
        <f>IF(T787="","",IF(AND(T787&lt;&gt;'Tabelas auxiliares'!$B$236,T787&lt;&gt;'Tabelas auxiliares'!$B$237,T787&lt;&gt;'Tabelas auxiliares'!$C$236,T787&lt;&gt;'Tabelas auxiliares'!$C$237,T787&lt;&gt;'Tabelas auxiliares'!$D$236),"FOLHA DE PESSOAL",IF(X787='Tabelas auxiliares'!$A$237,"CUSTEIO",IF(X787='Tabelas auxiliares'!$A$236,"INVESTIMENTO","ERRO - VERIFICAR"))))</f>
        <v>CUSTEIO</v>
      </c>
      <c r="Z787" s="64">
        <f t="shared" si="25"/>
        <v>1750</v>
      </c>
      <c r="AA787" s="44">
        <v>1750</v>
      </c>
    </row>
    <row r="788" spans="1:29" x14ac:dyDescent="0.25">
      <c r="A788" t="s">
        <v>1111</v>
      </c>
      <c r="B788" t="s">
        <v>508</v>
      </c>
      <c r="C788" t="s">
        <v>1112</v>
      </c>
      <c r="D788" t="s">
        <v>35</v>
      </c>
      <c r="E788" t="s">
        <v>117</v>
      </c>
      <c r="F788" s="51" t="str">
        <f>IFERROR(VLOOKUP(D788,'Tabelas auxiliares'!$A$3:$B$61,2,FALSE),"")</f>
        <v>PU - PREFEITURA UNIVERSITÁRIA</v>
      </c>
      <c r="G788" s="51" t="str">
        <f>IFERROR(VLOOKUP($B788,'Tabelas auxiliares'!$A$65:$C$102,2,FALSE),"")</f>
        <v>Materiais de consumo e serviços não acadêmicos</v>
      </c>
      <c r="H788" s="51" t="str">
        <f>IFERROR(VLOOKUP($B788,'Tabelas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88" t="s">
        <v>1199</v>
      </c>
      <c r="J788" t="s">
        <v>2728</v>
      </c>
      <c r="K788" t="s">
        <v>2735</v>
      </c>
      <c r="L788" t="s">
        <v>2733</v>
      </c>
      <c r="M788" t="s">
        <v>2736</v>
      </c>
      <c r="N788" t="s">
        <v>177</v>
      </c>
      <c r="O788" t="s">
        <v>178</v>
      </c>
      <c r="P788" t="s">
        <v>288</v>
      </c>
      <c r="Q788" t="s">
        <v>179</v>
      </c>
      <c r="R788" t="s">
        <v>176</v>
      </c>
      <c r="S788" t="s">
        <v>1150</v>
      </c>
      <c r="T788" t="s">
        <v>174</v>
      </c>
      <c r="U788" t="s">
        <v>119</v>
      </c>
      <c r="V788" t="s">
        <v>815</v>
      </c>
      <c r="W788" t="s">
        <v>702</v>
      </c>
      <c r="X788" s="51" t="str">
        <f t="shared" si="24"/>
        <v>3</v>
      </c>
      <c r="Y788" s="51" t="str">
        <f>IF(T788="","",IF(AND(T788&lt;&gt;'Tabelas auxiliares'!$B$236,T788&lt;&gt;'Tabelas auxiliares'!$B$237,T788&lt;&gt;'Tabelas auxiliares'!$C$236,T788&lt;&gt;'Tabelas auxiliares'!$C$237,T788&lt;&gt;'Tabelas auxiliares'!$D$236),"FOLHA DE PESSOAL",IF(X788='Tabelas auxiliares'!$A$237,"CUSTEIO",IF(X788='Tabelas auxiliares'!$A$236,"INVESTIMENTO","ERRO - VERIFICAR"))))</f>
        <v>CUSTEIO</v>
      </c>
      <c r="Z788" s="64">
        <f t="shared" si="25"/>
        <v>2970</v>
      </c>
      <c r="AA788" s="44">
        <v>2970</v>
      </c>
    </row>
    <row r="789" spans="1:29" x14ac:dyDescent="0.25">
      <c r="A789" t="s">
        <v>1111</v>
      </c>
      <c r="B789" t="s">
        <v>508</v>
      </c>
      <c r="C789" t="s">
        <v>1112</v>
      </c>
      <c r="D789" t="s">
        <v>37</v>
      </c>
      <c r="E789" t="s">
        <v>117</v>
      </c>
      <c r="F789" s="51" t="str">
        <f>IFERROR(VLOOKUP(D789,'Tabelas auxiliares'!$A$3:$B$61,2,FALSE),"")</f>
        <v>PU - MATERIAL DE EXPEDIENTE * D.U.C</v>
      </c>
      <c r="G789" s="51" t="str">
        <f>IFERROR(VLOOKUP($B789,'Tabelas auxiliares'!$A$65:$C$102,2,FALSE),"")</f>
        <v>Materiais de consumo e serviços não acadêmicos</v>
      </c>
      <c r="H789" s="51" t="str">
        <f>IFERROR(VLOOKUP($B789,'Tabelas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89" t="s">
        <v>1153</v>
      </c>
      <c r="J789" t="s">
        <v>2737</v>
      </c>
      <c r="K789" t="s">
        <v>2738</v>
      </c>
      <c r="L789" t="s">
        <v>362</v>
      </c>
      <c r="M789" t="s">
        <v>363</v>
      </c>
      <c r="N789" t="s">
        <v>177</v>
      </c>
      <c r="O789" t="s">
        <v>178</v>
      </c>
      <c r="P789" t="s">
        <v>288</v>
      </c>
      <c r="Q789" t="s">
        <v>179</v>
      </c>
      <c r="R789" t="s">
        <v>176</v>
      </c>
      <c r="S789" t="s">
        <v>120</v>
      </c>
      <c r="T789" t="s">
        <v>174</v>
      </c>
      <c r="U789" t="s">
        <v>119</v>
      </c>
      <c r="V789" t="s">
        <v>815</v>
      </c>
      <c r="W789" t="s">
        <v>702</v>
      </c>
      <c r="X789" s="51" t="str">
        <f t="shared" si="24"/>
        <v>3</v>
      </c>
      <c r="Y789" s="51" t="str">
        <f>IF(T789="","",IF(AND(T789&lt;&gt;'Tabelas auxiliares'!$B$236,T789&lt;&gt;'Tabelas auxiliares'!$B$237,T789&lt;&gt;'Tabelas auxiliares'!$C$236,T789&lt;&gt;'Tabelas auxiliares'!$C$237,T789&lt;&gt;'Tabelas auxiliares'!$D$236),"FOLHA DE PESSOAL",IF(X789='Tabelas auxiliares'!$A$237,"CUSTEIO",IF(X789='Tabelas auxiliares'!$A$236,"INVESTIMENTO","ERRO - VERIFICAR"))))</f>
        <v>CUSTEIO</v>
      </c>
      <c r="Z789" s="64">
        <f t="shared" si="25"/>
        <v>30000</v>
      </c>
      <c r="AA789" s="44">
        <v>30000</v>
      </c>
    </row>
    <row r="790" spans="1:29" x14ac:dyDescent="0.25">
      <c r="A790" t="s">
        <v>1111</v>
      </c>
      <c r="B790" t="s">
        <v>508</v>
      </c>
      <c r="C790" t="s">
        <v>1112</v>
      </c>
      <c r="D790" t="s">
        <v>79</v>
      </c>
      <c r="E790" t="s">
        <v>117</v>
      </c>
      <c r="F790" s="51" t="str">
        <f>IFERROR(VLOOKUP(D790,'Tabelas auxiliares'!$A$3:$B$61,2,FALSE),"")</f>
        <v>NTI - SUPRIMENTO DE INFORMÁTICA * D.U.C</v>
      </c>
      <c r="G790" s="51" t="str">
        <f>IFERROR(VLOOKUP($B790,'Tabelas auxiliares'!$A$65:$C$102,2,FALSE),"")</f>
        <v>Materiais de consumo e serviços não acadêmicos</v>
      </c>
      <c r="H790" s="51" t="str">
        <f>IFERROR(VLOOKUP($B790,'Tabelas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90" t="s">
        <v>2084</v>
      </c>
      <c r="J790" t="s">
        <v>2739</v>
      </c>
      <c r="K790" t="s">
        <v>2740</v>
      </c>
      <c r="L790" t="s">
        <v>381</v>
      </c>
      <c r="M790" t="s">
        <v>868</v>
      </c>
      <c r="N790" t="s">
        <v>177</v>
      </c>
      <c r="O790" t="s">
        <v>178</v>
      </c>
      <c r="P790" t="s">
        <v>288</v>
      </c>
      <c r="Q790" t="s">
        <v>179</v>
      </c>
      <c r="R790" t="s">
        <v>176</v>
      </c>
      <c r="S790" t="s">
        <v>120</v>
      </c>
      <c r="T790" t="s">
        <v>174</v>
      </c>
      <c r="U790" t="s">
        <v>119</v>
      </c>
      <c r="V790" t="s">
        <v>824</v>
      </c>
      <c r="W790" t="s">
        <v>709</v>
      </c>
      <c r="X790" s="51" t="str">
        <f t="shared" si="24"/>
        <v>3</v>
      </c>
      <c r="Y790" s="51" t="str">
        <f>IF(T790="","",IF(AND(T790&lt;&gt;'Tabelas auxiliares'!$B$236,T790&lt;&gt;'Tabelas auxiliares'!$B$237,T790&lt;&gt;'Tabelas auxiliares'!$C$236,T790&lt;&gt;'Tabelas auxiliares'!$C$237,T790&lt;&gt;'Tabelas auxiliares'!$D$236),"FOLHA DE PESSOAL",IF(X790='Tabelas auxiliares'!$A$237,"CUSTEIO",IF(X790='Tabelas auxiliares'!$A$236,"INVESTIMENTO","ERRO - VERIFICAR"))))</f>
        <v>CUSTEIO</v>
      </c>
      <c r="Z790" s="64">
        <f t="shared" si="25"/>
        <v>47862</v>
      </c>
      <c r="AA790" s="44">
        <v>7483</v>
      </c>
      <c r="AC790" s="44">
        <v>40379</v>
      </c>
    </row>
    <row r="791" spans="1:29" x14ac:dyDescent="0.25">
      <c r="A791" t="s">
        <v>1111</v>
      </c>
      <c r="B791" t="s">
        <v>508</v>
      </c>
      <c r="C791" t="s">
        <v>1112</v>
      </c>
      <c r="D791" t="s">
        <v>88</v>
      </c>
      <c r="E791" t="s">
        <v>117</v>
      </c>
      <c r="F791" s="51" t="str">
        <f>IFERROR(VLOOKUP(D791,'Tabelas auxiliares'!$A$3:$B$61,2,FALSE),"")</f>
        <v>SUGEPE - SUPERINTENDÊNCIA DE GESTÃO DE PESSOAS</v>
      </c>
      <c r="G791" s="51" t="str">
        <f>IFERROR(VLOOKUP($B791,'Tabelas auxiliares'!$A$65:$C$102,2,FALSE),"")</f>
        <v>Materiais de consumo e serviços não acadêmicos</v>
      </c>
      <c r="H791" s="51" t="str">
        <f>IFERROR(VLOOKUP($B791,'Tabelas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91" t="s">
        <v>1971</v>
      </c>
      <c r="J791" t="s">
        <v>2741</v>
      </c>
      <c r="K791" t="s">
        <v>2742</v>
      </c>
      <c r="L791" t="s">
        <v>248</v>
      </c>
      <c r="M791" t="s">
        <v>249</v>
      </c>
      <c r="N791" t="s">
        <v>177</v>
      </c>
      <c r="O791" t="s">
        <v>178</v>
      </c>
      <c r="P791" t="s">
        <v>288</v>
      </c>
      <c r="Q791" t="s">
        <v>179</v>
      </c>
      <c r="R791" t="s">
        <v>176</v>
      </c>
      <c r="S791" t="s">
        <v>120</v>
      </c>
      <c r="T791" t="s">
        <v>174</v>
      </c>
      <c r="U791" t="s">
        <v>119</v>
      </c>
      <c r="V791" t="s">
        <v>789</v>
      </c>
      <c r="W791" t="s">
        <v>677</v>
      </c>
      <c r="X791" s="51" t="str">
        <f t="shared" si="24"/>
        <v>3</v>
      </c>
      <c r="Y791" s="51" t="str">
        <f>IF(T791="","",IF(AND(T791&lt;&gt;'Tabelas auxiliares'!$B$236,T791&lt;&gt;'Tabelas auxiliares'!$B$237,T791&lt;&gt;'Tabelas auxiliares'!$C$236,T791&lt;&gt;'Tabelas auxiliares'!$C$237,T791&lt;&gt;'Tabelas auxiliares'!$D$236),"FOLHA DE PESSOAL",IF(X791='Tabelas auxiliares'!$A$237,"CUSTEIO",IF(X791='Tabelas auxiliares'!$A$236,"INVESTIMENTO","ERRO - VERIFICAR"))))</f>
        <v>CUSTEIO</v>
      </c>
      <c r="Z791" s="64">
        <f t="shared" si="25"/>
        <v>20962</v>
      </c>
      <c r="AC791" s="44">
        <v>20962</v>
      </c>
    </row>
    <row r="792" spans="1:29" x14ac:dyDescent="0.25">
      <c r="A792" t="s">
        <v>1111</v>
      </c>
      <c r="B792" t="s">
        <v>508</v>
      </c>
      <c r="C792" t="s">
        <v>1112</v>
      </c>
      <c r="D792" t="s">
        <v>88</v>
      </c>
      <c r="E792" t="s">
        <v>117</v>
      </c>
      <c r="F792" s="51" t="str">
        <f>IFERROR(VLOOKUP(D792,'Tabelas auxiliares'!$A$3:$B$61,2,FALSE),"")</f>
        <v>SUGEPE - SUPERINTENDÊNCIA DE GESTÃO DE PESSOAS</v>
      </c>
      <c r="G792" s="51" t="str">
        <f>IFERROR(VLOOKUP($B792,'Tabelas auxiliares'!$A$65:$C$102,2,FALSE),"")</f>
        <v>Materiais de consumo e serviços não acadêmicos</v>
      </c>
      <c r="H792" s="51" t="str">
        <f>IFERROR(VLOOKUP($B792,'Tabelas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92" t="s">
        <v>1971</v>
      </c>
      <c r="J792" t="s">
        <v>2741</v>
      </c>
      <c r="K792" t="s">
        <v>2743</v>
      </c>
      <c r="L792" t="s">
        <v>248</v>
      </c>
      <c r="M792" t="s">
        <v>250</v>
      </c>
      <c r="N792" t="s">
        <v>177</v>
      </c>
      <c r="O792" t="s">
        <v>178</v>
      </c>
      <c r="P792" t="s">
        <v>288</v>
      </c>
      <c r="Q792" t="s">
        <v>179</v>
      </c>
      <c r="R792" t="s">
        <v>176</v>
      </c>
      <c r="S792" t="s">
        <v>120</v>
      </c>
      <c r="T792" t="s">
        <v>174</v>
      </c>
      <c r="U792" t="s">
        <v>119</v>
      </c>
      <c r="V792" t="s">
        <v>790</v>
      </c>
      <c r="W792" t="s">
        <v>678</v>
      </c>
      <c r="X792" s="51" t="str">
        <f t="shared" si="24"/>
        <v>3</v>
      </c>
      <c r="Y792" s="51" t="str">
        <f>IF(T792="","",IF(AND(T792&lt;&gt;'Tabelas auxiliares'!$B$236,T792&lt;&gt;'Tabelas auxiliares'!$B$237,T792&lt;&gt;'Tabelas auxiliares'!$C$236,T792&lt;&gt;'Tabelas auxiliares'!$C$237,T792&lt;&gt;'Tabelas auxiliares'!$D$236),"FOLHA DE PESSOAL",IF(X792='Tabelas auxiliares'!$A$237,"CUSTEIO",IF(X792='Tabelas auxiliares'!$A$236,"INVESTIMENTO","ERRO - VERIFICAR"))))</f>
        <v>CUSTEIO</v>
      </c>
      <c r="Z792" s="64">
        <f t="shared" si="25"/>
        <v>5119.2</v>
      </c>
      <c r="AA792" s="44">
        <v>630</v>
      </c>
      <c r="AC792" s="44">
        <v>4489.2</v>
      </c>
    </row>
    <row r="793" spans="1:29" x14ac:dyDescent="0.25">
      <c r="A793" t="s">
        <v>1111</v>
      </c>
      <c r="B793" t="s">
        <v>508</v>
      </c>
      <c r="C793" t="s">
        <v>1112</v>
      </c>
      <c r="D793" t="s">
        <v>88</v>
      </c>
      <c r="E793" t="s">
        <v>117</v>
      </c>
      <c r="F793" s="51" t="str">
        <f>IFERROR(VLOOKUP(D793,'Tabelas auxiliares'!$A$3:$B$61,2,FALSE),"")</f>
        <v>SUGEPE - SUPERINTENDÊNCIA DE GESTÃO DE PESSOAS</v>
      </c>
      <c r="G793" s="51" t="str">
        <f>IFERROR(VLOOKUP($B793,'Tabelas auxiliares'!$A$65:$C$102,2,FALSE),"")</f>
        <v>Materiais de consumo e serviços não acadêmicos</v>
      </c>
      <c r="H793" s="51" t="str">
        <f>IFERROR(VLOOKUP($B793,'Tabelas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93" t="s">
        <v>1974</v>
      </c>
      <c r="J793" t="s">
        <v>2744</v>
      </c>
      <c r="K793" t="s">
        <v>2745</v>
      </c>
      <c r="L793" t="s">
        <v>186</v>
      </c>
      <c r="M793" t="s">
        <v>860</v>
      </c>
      <c r="N793" t="s">
        <v>177</v>
      </c>
      <c r="O793" t="s">
        <v>178</v>
      </c>
      <c r="P793" t="s">
        <v>288</v>
      </c>
      <c r="Q793" t="s">
        <v>179</v>
      </c>
      <c r="R793" t="s">
        <v>176</v>
      </c>
      <c r="S793" t="s">
        <v>120</v>
      </c>
      <c r="T793" t="s">
        <v>174</v>
      </c>
      <c r="U793" t="s">
        <v>119</v>
      </c>
      <c r="V793" t="s">
        <v>723</v>
      </c>
      <c r="W793" t="s">
        <v>635</v>
      </c>
      <c r="X793" s="51" t="str">
        <f t="shared" si="24"/>
        <v>3</v>
      </c>
      <c r="Y793" s="51" t="str">
        <f>IF(T793="","",IF(AND(T793&lt;&gt;'Tabelas auxiliares'!$B$236,T793&lt;&gt;'Tabelas auxiliares'!$B$237,T793&lt;&gt;'Tabelas auxiliares'!$C$236,T793&lt;&gt;'Tabelas auxiliares'!$C$237,T793&lt;&gt;'Tabelas auxiliares'!$D$236),"FOLHA DE PESSOAL",IF(X793='Tabelas auxiliares'!$A$237,"CUSTEIO",IF(X793='Tabelas auxiliares'!$A$236,"INVESTIMENTO","ERRO - VERIFICAR"))))</f>
        <v>CUSTEIO</v>
      </c>
      <c r="Z793" s="64">
        <f t="shared" si="25"/>
        <v>1760</v>
      </c>
      <c r="AC793" s="44">
        <v>1760</v>
      </c>
    </row>
    <row r="794" spans="1:29" x14ac:dyDescent="0.25">
      <c r="A794" t="s">
        <v>1111</v>
      </c>
      <c r="B794" t="s">
        <v>508</v>
      </c>
      <c r="C794" t="s">
        <v>1112</v>
      </c>
      <c r="D794" t="s">
        <v>88</v>
      </c>
      <c r="E794" t="s">
        <v>117</v>
      </c>
      <c r="F794" s="51" t="str">
        <f>IFERROR(VLOOKUP(D794,'Tabelas auxiliares'!$A$3:$B$61,2,FALSE),"")</f>
        <v>SUGEPE - SUPERINTENDÊNCIA DE GESTÃO DE PESSOAS</v>
      </c>
      <c r="G794" s="51" t="str">
        <f>IFERROR(VLOOKUP($B794,'Tabelas auxiliares'!$A$65:$C$102,2,FALSE),"")</f>
        <v>Materiais de consumo e serviços não acadêmicos</v>
      </c>
      <c r="H794" s="51" t="str">
        <f>IFERROR(VLOOKUP($B794,'Tabelas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94" t="s">
        <v>2746</v>
      </c>
      <c r="J794" t="s">
        <v>2744</v>
      </c>
      <c r="K794" t="s">
        <v>2747</v>
      </c>
      <c r="L794" t="s">
        <v>186</v>
      </c>
      <c r="M794" t="s">
        <v>860</v>
      </c>
      <c r="N794" t="s">
        <v>177</v>
      </c>
      <c r="O794" t="s">
        <v>178</v>
      </c>
      <c r="P794" t="s">
        <v>288</v>
      </c>
      <c r="Q794" t="s">
        <v>179</v>
      </c>
      <c r="R794" t="s">
        <v>176</v>
      </c>
      <c r="S794" t="s">
        <v>120</v>
      </c>
      <c r="T794" t="s">
        <v>174</v>
      </c>
      <c r="U794" t="s">
        <v>119</v>
      </c>
      <c r="V794" t="s">
        <v>723</v>
      </c>
      <c r="W794" t="s">
        <v>635</v>
      </c>
      <c r="X794" s="51" t="str">
        <f t="shared" si="24"/>
        <v>3</v>
      </c>
      <c r="Y794" s="51" t="str">
        <f>IF(T794="","",IF(AND(T794&lt;&gt;'Tabelas auxiliares'!$B$236,T794&lt;&gt;'Tabelas auxiliares'!$B$237,T794&lt;&gt;'Tabelas auxiliares'!$C$236,T794&lt;&gt;'Tabelas auxiliares'!$C$237,T794&lt;&gt;'Tabelas auxiliares'!$D$236),"FOLHA DE PESSOAL",IF(X794='Tabelas auxiliares'!$A$237,"CUSTEIO",IF(X794='Tabelas auxiliares'!$A$236,"INVESTIMENTO","ERRO - VERIFICAR"))))</f>
        <v>CUSTEIO</v>
      </c>
      <c r="Z794" s="64">
        <f t="shared" si="25"/>
        <v>1760</v>
      </c>
      <c r="AC794" s="44">
        <v>1760</v>
      </c>
    </row>
    <row r="795" spans="1:29" x14ac:dyDescent="0.25">
      <c r="A795" t="s">
        <v>1111</v>
      </c>
      <c r="B795" t="s">
        <v>508</v>
      </c>
      <c r="C795" t="s">
        <v>1112</v>
      </c>
      <c r="D795" t="s">
        <v>88</v>
      </c>
      <c r="E795" t="s">
        <v>117</v>
      </c>
      <c r="F795" s="51" t="str">
        <f>IFERROR(VLOOKUP(D795,'Tabelas auxiliares'!$A$3:$B$61,2,FALSE),"")</f>
        <v>SUGEPE - SUPERINTENDÊNCIA DE GESTÃO DE PESSOAS</v>
      </c>
      <c r="G795" s="51" t="str">
        <f>IFERROR(VLOOKUP($B795,'Tabelas auxiliares'!$A$65:$C$102,2,FALSE),"")</f>
        <v>Materiais de consumo e serviços não acadêmicos</v>
      </c>
      <c r="H795" s="51" t="str">
        <f>IFERROR(VLOOKUP($B795,'Tabelas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95" t="s">
        <v>1120</v>
      </c>
      <c r="J795" t="s">
        <v>2744</v>
      </c>
      <c r="K795" t="s">
        <v>2748</v>
      </c>
      <c r="L795" t="s">
        <v>186</v>
      </c>
      <c r="M795" t="s">
        <v>860</v>
      </c>
      <c r="N795" t="s">
        <v>177</v>
      </c>
      <c r="O795" t="s">
        <v>178</v>
      </c>
      <c r="P795" t="s">
        <v>288</v>
      </c>
      <c r="Q795" t="s">
        <v>179</v>
      </c>
      <c r="R795" t="s">
        <v>176</v>
      </c>
      <c r="S795" t="s">
        <v>120</v>
      </c>
      <c r="T795" t="s">
        <v>174</v>
      </c>
      <c r="U795" t="s">
        <v>119</v>
      </c>
      <c r="V795" t="s">
        <v>723</v>
      </c>
      <c r="W795" t="s">
        <v>635</v>
      </c>
      <c r="X795" s="51" t="str">
        <f t="shared" si="24"/>
        <v>3</v>
      </c>
      <c r="Y795" s="51" t="str">
        <f>IF(T795="","",IF(AND(T795&lt;&gt;'Tabelas auxiliares'!$B$236,T795&lt;&gt;'Tabelas auxiliares'!$B$237,T795&lt;&gt;'Tabelas auxiliares'!$C$236,T795&lt;&gt;'Tabelas auxiliares'!$C$237,T795&lt;&gt;'Tabelas auxiliares'!$D$236),"FOLHA DE PESSOAL",IF(X795='Tabelas auxiliares'!$A$237,"CUSTEIO",IF(X795='Tabelas auxiliares'!$A$236,"INVESTIMENTO","ERRO - VERIFICAR"))))</f>
        <v>CUSTEIO</v>
      </c>
      <c r="Z795" s="64">
        <f t="shared" si="25"/>
        <v>1760</v>
      </c>
      <c r="AC795" s="44">
        <v>1760</v>
      </c>
    </row>
    <row r="796" spans="1:29" x14ac:dyDescent="0.25">
      <c r="A796" t="s">
        <v>1111</v>
      </c>
      <c r="B796" t="s">
        <v>508</v>
      </c>
      <c r="C796" t="s">
        <v>1112</v>
      </c>
      <c r="D796" t="s">
        <v>88</v>
      </c>
      <c r="E796" t="s">
        <v>117</v>
      </c>
      <c r="F796" s="51" t="str">
        <f>IFERROR(VLOOKUP(D796,'Tabelas auxiliares'!$A$3:$B$61,2,FALSE),"")</f>
        <v>SUGEPE - SUPERINTENDÊNCIA DE GESTÃO DE PESSOAS</v>
      </c>
      <c r="G796" s="51" t="str">
        <f>IFERROR(VLOOKUP($B796,'Tabelas auxiliares'!$A$65:$C$102,2,FALSE),"")</f>
        <v>Materiais de consumo e serviços não acadêmicos</v>
      </c>
      <c r="H796" s="51" t="str">
        <f>IFERROR(VLOOKUP($B796,'Tabelas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96" t="s">
        <v>1127</v>
      </c>
      <c r="J796" t="s">
        <v>2749</v>
      </c>
      <c r="K796" t="s">
        <v>2750</v>
      </c>
      <c r="L796" t="s">
        <v>2751</v>
      </c>
      <c r="M796" t="s">
        <v>2752</v>
      </c>
      <c r="N796" t="s">
        <v>177</v>
      </c>
      <c r="O796" t="s">
        <v>178</v>
      </c>
      <c r="P796" t="s">
        <v>288</v>
      </c>
      <c r="Q796" t="s">
        <v>179</v>
      </c>
      <c r="R796" t="s">
        <v>176</v>
      </c>
      <c r="S796" t="s">
        <v>120</v>
      </c>
      <c r="T796" t="s">
        <v>174</v>
      </c>
      <c r="U796" t="s">
        <v>119</v>
      </c>
      <c r="V796" t="s">
        <v>789</v>
      </c>
      <c r="W796" t="s">
        <v>677</v>
      </c>
      <c r="X796" s="51" t="str">
        <f t="shared" si="24"/>
        <v>3</v>
      </c>
      <c r="Y796" s="51" t="str">
        <f>IF(T796="","",IF(AND(T796&lt;&gt;'Tabelas auxiliares'!$B$236,T796&lt;&gt;'Tabelas auxiliares'!$B$237,T796&lt;&gt;'Tabelas auxiliares'!$C$236,T796&lt;&gt;'Tabelas auxiliares'!$C$237,T796&lt;&gt;'Tabelas auxiliares'!$D$236),"FOLHA DE PESSOAL",IF(X796='Tabelas auxiliares'!$A$237,"CUSTEIO",IF(X796='Tabelas auxiliares'!$A$236,"INVESTIMENTO","ERRO - VERIFICAR"))))</f>
        <v>CUSTEIO</v>
      </c>
      <c r="Z796" s="64">
        <f t="shared" si="25"/>
        <v>34236.080000000002</v>
      </c>
      <c r="AA796" s="44">
        <v>34236.080000000002</v>
      </c>
    </row>
    <row r="797" spans="1:29" x14ac:dyDescent="0.25">
      <c r="A797" t="s">
        <v>1111</v>
      </c>
      <c r="B797" t="s">
        <v>511</v>
      </c>
      <c r="C797" t="s">
        <v>1112</v>
      </c>
      <c r="D797" t="s">
        <v>35</v>
      </c>
      <c r="E797" t="s">
        <v>117</v>
      </c>
      <c r="F797" s="51" t="str">
        <f>IFERROR(VLOOKUP(D797,'Tabelas auxiliares'!$A$3:$B$61,2,FALSE),"")</f>
        <v>PU - PREFEITURA UNIVERSITÁRIA</v>
      </c>
      <c r="G797" s="51" t="str">
        <f>IFERROR(VLOOKUP($B797,'Tabelas auxiliares'!$A$65:$C$102,2,FALSE),"")</f>
        <v>Manutenção</v>
      </c>
      <c r="H797" s="51" t="str">
        <f>IFERROR(VLOOKUP($B797,'Tabelas auxiliares'!$A$65:$C$102,3,FALSE),"")</f>
        <v>ALMOXARIFADO / AR CONDICIONADO / COMBATE INCÊNDIO / CORTINAS / ELEVADORES / GERADORES DE ENERGIA / HIDRÁULICA / IMÓVEIS / INSTALAÇÕES ELÉTRICAS  / JARDINAGEM / MANUTENÇÃO PREDIAL / DESINSETIZAÇÃO / CHAVEIRO / INVENTÁRIO PATRIMONIAL</v>
      </c>
      <c r="I797" t="s">
        <v>2753</v>
      </c>
      <c r="J797" t="s">
        <v>2754</v>
      </c>
      <c r="K797" t="s">
        <v>2755</v>
      </c>
      <c r="L797" t="s">
        <v>251</v>
      </c>
      <c r="M797" t="s">
        <v>252</v>
      </c>
      <c r="N797" t="s">
        <v>177</v>
      </c>
      <c r="O797" t="s">
        <v>178</v>
      </c>
      <c r="P797" t="s">
        <v>288</v>
      </c>
      <c r="Q797" t="s">
        <v>179</v>
      </c>
      <c r="R797" t="s">
        <v>176</v>
      </c>
      <c r="S797" t="s">
        <v>120</v>
      </c>
      <c r="T797" t="s">
        <v>174</v>
      </c>
      <c r="U797" t="s">
        <v>119</v>
      </c>
      <c r="V797" t="s">
        <v>791</v>
      </c>
      <c r="W797" t="s">
        <v>679</v>
      </c>
      <c r="X797" s="51" t="str">
        <f t="shared" si="24"/>
        <v>3</v>
      </c>
      <c r="Y797" s="51" t="str">
        <f>IF(T797="","",IF(AND(T797&lt;&gt;'Tabelas auxiliares'!$B$236,T797&lt;&gt;'Tabelas auxiliares'!$B$237,T797&lt;&gt;'Tabelas auxiliares'!$C$236,T797&lt;&gt;'Tabelas auxiliares'!$C$237,T797&lt;&gt;'Tabelas auxiliares'!$D$236),"FOLHA DE PESSOAL",IF(X797='Tabelas auxiliares'!$A$237,"CUSTEIO",IF(X797='Tabelas auxiliares'!$A$236,"INVESTIMENTO","ERRO - VERIFICAR"))))</f>
        <v>CUSTEIO</v>
      </c>
      <c r="Z797" s="64">
        <f t="shared" si="25"/>
        <v>1871501.38</v>
      </c>
      <c r="AA797" s="44">
        <v>414181.29</v>
      </c>
      <c r="AB797" s="44">
        <v>147762.19</v>
      </c>
      <c r="AC797" s="44">
        <v>1309557.8999999999</v>
      </c>
    </row>
    <row r="798" spans="1:29" x14ac:dyDescent="0.25">
      <c r="A798" t="s">
        <v>1111</v>
      </c>
      <c r="B798" t="s">
        <v>511</v>
      </c>
      <c r="C798" t="s">
        <v>1112</v>
      </c>
      <c r="D798" t="s">
        <v>35</v>
      </c>
      <c r="E798" t="s">
        <v>117</v>
      </c>
      <c r="F798" s="51" t="str">
        <f>IFERROR(VLOOKUP(D798,'Tabelas auxiliares'!$A$3:$B$61,2,FALSE),"")</f>
        <v>PU - PREFEITURA UNIVERSITÁRIA</v>
      </c>
      <c r="G798" s="51" t="str">
        <f>IFERROR(VLOOKUP($B798,'Tabelas auxiliares'!$A$65:$C$102,2,FALSE),"")</f>
        <v>Manutenção</v>
      </c>
      <c r="H798" s="51" t="str">
        <f>IFERROR(VLOOKUP($B798,'Tabelas auxiliares'!$A$65:$C$102,3,FALSE),"")</f>
        <v>ALMOXARIFADO / AR CONDICIONADO / COMBATE INCÊNDIO / CORTINAS / ELEVADORES / GERADORES DE ENERGIA / HIDRÁULICA / IMÓVEIS / INSTALAÇÕES ELÉTRICAS  / JARDINAGEM / MANUTENÇÃO PREDIAL / DESINSETIZAÇÃO / CHAVEIRO / INVENTÁRIO PATRIMONIAL</v>
      </c>
      <c r="I798" t="s">
        <v>1914</v>
      </c>
      <c r="J798" t="s">
        <v>2756</v>
      </c>
      <c r="K798" t="s">
        <v>2757</v>
      </c>
      <c r="L798" t="s">
        <v>253</v>
      </c>
      <c r="M798" t="s">
        <v>254</v>
      </c>
      <c r="N798" t="s">
        <v>177</v>
      </c>
      <c r="O798" t="s">
        <v>178</v>
      </c>
      <c r="P798" t="s">
        <v>288</v>
      </c>
      <c r="Q798" t="s">
        <v>179</v>
      </c>
      <c r="R798" t="s">
        <v>176</v>
      </c>
      <c r="S798" t="s">
        <v>120</v>
      </c>
      <c r="T798" t="s">
        <v>174</v>
      </c>
      <c r="U798" t="s">
        <v>119</v>
      </c>
      <c r="V798" t="s">
        <v>792</v>
      </c>
      <c r="W798" t="s">
        <v>959</v>
      </c>
      <c r="X798" s="51" t="str">
        <f t="shared" si="24"/>
        <v>3</v>
      </c>
      <c r="Y798" s="51" t="str">
        <f>IF(T798="","",IF(AND(T798&lt;&gt;'Tabelas auxiliares'!$B$236,T798&lt;&gt;'Tabelas auxiliares'!$B$237,T798&lt;&gt;'Tabelas auxiliares'!$C$236,T798&lt;&gt;'Tabelas auxiliares'!$C$237,T798&lt;&gt;'Tabelas auxiliares'!$D$236),"FOLHA DE PESSOAL",IF(X798='Tabelas auxiliares'!$A$237,"CUSTEIO",IF(X798='Tabelas auxiliares'!$A$236,"INVESTIMENTO","ERRO - VERIFICAR"))))</f>
        <v>CUSTEIO</v>
      </c>
      <c r="Z798" s="64">
        <f t="shared" si="25"/>
        <v>1976.4</v>
      </c>
      <c r="AC798" s="44">
        <v>1976.4</v>
      </c>
    </row>
    <row r="799" spans="1:29" x14ac:dyDescent="0.25">
      <c r="A799" t="s">
        <v>1111</v>
      </c>
      <c r="B799" t="s">
        <v>511</v>
      </c>
      <c r="C799" t="s">
        <v>1112</v>
      </c>
      <c r="D799" t="s">
        <v>35</v>
      </c>
      <c r="E799" t="s">
        <v>117</v>
      </c>
      <c r="F799" s="51" t="str">
        <f>IFERROR(VLOOKUP(D799,'Tabelas auxiliares'!$A$3:$B$61,2,FALSE),"")</f>
        <v>PU - PREFEITURA UNIVERSITÁRIA</v>
      </c>
      <c r="G799" s="51" t="str">
        <f>IFERROR(VLOOKUP($B799,'Tabelas auxiliares'!$A$65:$C$102,2,FALSE),"")</f>
        <v>Manutenção</v>
      </c>
      <c r="H799" s="51" t="str">
        <f>IFERROR(VLOOKUP($B799,'Tabelas auxiliares'!$A$65:$C$102,3,FALSE),"")</f>
        <v>ALMOXARIFADO / AR CONDICIONADO / COMBATE INCÊNDIO / CORTINAS / ELEVADORES / GERADORES DE ENERGIA / HIDRÁULICA / IMÓVEIS / INSTALAÇÕES ELÉTRICAS  / JARDINAGEM / MANUTENÇÃO PREDIAL / DESINSETIZAÇÃO / CHAVEIRO / INVENTÁRIO PATRIMONIAL</v>
      </c>
      <c r="I799" t="s">
        <v>1914</v>
      </c>
      <c r="J799" t="s">
        <v>2756</v>
      </c>
      <c r="K799" t="s">
        <v>2758</v>
      </c>
      <c r="L799" t="s">
        <v>253</v>
      </c>
      <c r="M799" t="s">
        <v>255</v>
      </c>
      <c r="N799" t="s">
        <v>177</v>
      </c>
      <c r="O799" t="s">
        <v>178</v>
      </c>
      <c r="P799" t="s">
        <v>288</v>
      </c>
      <c r="Q799" t="s">
        <v>179</v>
      </c>
      <c r="R799" t="s">
        <v>176</v>
      </c>
      <c r="S799" t="s">
        <v>120</v>
      </c>
      <c r="T799" t="s">
        <v>174</v>
      </c>
      <c r="U799" t="s">
        <v>119</v>
      </c>
      <c r="V799" t="s">
        <v>792</v>
      </c>
      <c r="W799" t="s">
        <v>959</v>
      </c>
      <c r="X799" s="51" t="str">
        <f t="shared" si="24"/>
        <v>3</v>
      </c>
      <c r="Y799" s="51" t="str">
        <f>IF(T799="","",IF(AND(T799&lt;&gt;'Tabelas auxiliares'!$B$236,T799&lt;&gt;'Tabelas auxiliares'!$B$237,T799&lt;&gt;'Tabelas auxiliares'!$C$236,T799&lt;&gt;'Tabelas auxiliares'!$C$237,T799&lt;&gt;'Tabelas auxiliares'!$D$236),"FOLHA DE PESSOAL",IF(X799='Tabelas auxiliares'!$A$237,"CUSTEIO",IF(X799='Tabelas auxiliares'!$A$236,"INVESTIMENTO","ERRO - VERIFICAR"))))</f>
        <v>CUSTEIO</v>
      </c>
      <c r="Z799" s="64">
        <f t="shared" si="25"/>
        <v>3097.5</v>
      </c>
      <c r="AC799" s="44">
        <v>3097.5</v>
      </c>
    </row>
    <row r="800" spans="1:29" x14ac:dyDescent="0.25">
      <c r="A800" t="s">
        <v>1111</v>
      </c>
      <c r="B800" t="s">
        <v>511</v>
      </c>
      <c r="C800" t="s">
        <v>1112</v>
      </c>
      <c r="D800" t="s">
        <v>35</v>
      </c>
      <c r="E800" t="s">
        <v>117</v>
      </c>
      <c r="F800" s="51" t="str">
        <f>IFERROR(VLOOKUP(D800,'Tabelas auxiliares'!$A$3:$B$61,2,FALSE),"")</f>
        <v>PU - PREFEITURA UNIVERSITÁRIA</v>
      </c>
      <c r="G800" s="51" t="str">
        <f>IFERROR(VLOOKUP($B800,'Tabelas auxiliares'!$A$65:$C$102,2,FALSE),"")</f>
        <v>Manutenção</v>
      </c>
      <c r="H800" s="51" t="str">
        <f>IFERROR(VLOOKUP($B800,'Tabelas auxiliares'!$A$65:$C$102,3,FALSE),"")</f>
        <v>ALMOXARIFADO / AR CONDICIONADO / COMBATE INCÊNDIO / CORTINAS / ELEVADORES / GERADORES DE ENERGIA / HIDRÁULICA / IMÓVEIS / INSTALAÇÕES ELÉTRICAS  / JARDINAGEM / MANUTENÇÃO PREDIAL / DESINSETIZAÇÃO / CHAVEIRO / INVENTÁRIO PATRIMONIAL</v>
      </c>
      <c r="I800" t="s">
        <v>1914</v>
      </c>
      <c r="J800" t="s">
        <v>2756</v>
      </c>
      <c r="K800" t="s">
        <v>2759</v>
      </c>
      <c r="L800" t="s">
        <v>253</v>
      </c>
      <c r="M800" t="s">
        <v>256</v>
      </c>
      <c r="N800" t="s">
        <v>177</v>
      </c>
      <c r="O800" t="s">
        <v>178</v>
      </c>
      <c r="P800" t="s">
        <v>288</v>
      </c>
      <c r="Q800" t="s">
        <v>179</v>
      </c>
      <c r="R800" t="s">
        <v>176</v>
      </c>
      <c r="S800" t="s">
        <v>120</v>
      </c>
      <c r="T800" t="s">
        <v>174</v>
      </c>
      <c r="U800" t="s">
        <v>119</v>
      </c>
      <c r="V800" t="s">
        <v>792</v>
      </c>
      <c r="W800" t="s">
        <v>959</v>
      </c>
      <c r="X800" s="51" t="str">
        <f t="shared" si="24"/>
        <v>3</v>
      </c>
      <c r="Y800" s="51" t="str">
        <f>IF(T800="","",IF(AND(T800&lt;&gt;'Tabelas auxiliares'!$B$236,T800&lt;&gt;'Tabelas auxiliares'!$B$237,T800&lt;&gt;'Tabelas auxiliares'!$C$236,T800&lt;&gt;'Tabelas auxiliares'!$C$237,T800&lt;&gt;'Tabelas auxiliares'!$D$236),"FOLHA DE PESSOAL",IF(X800='Tabelas auxiliares'!$A$237,"CUSTEIO",IF(X800='Tabelas auxiliares'!$A$236,"INVESTIMENTO","ERRO - VERIFICAR"))))</f>
        <v>CUSTEIO</v>
      </c>
      <c r="Z800" s="64">
        <f t="shared" si="25"/>
        <v>304</v>
      </c>
      <c r="AC800" s="44">
        <v>304</v>
      </c>
    </row>
    <row r="801" spans="1:29" x14ac:dyDescent="0.25">
      <c r="A801" t="s">
        <v>1111</v>
      </c>
      <c r="B801" t="s">
        <v>511</v>
      </c>
      <c r="C801" t="s">
        <v>1112</v>
      </c>
      <c r="D801" t="s">
        <v>35</v>
      </c>
      <c r="E801" t="s">
        <v>117</v>
      </c>
      <c r="F801" s="51" t="str">
        <f>IFERROR(VLOOKUP(D801,'Tabelas auxiliares'!$A$3:$B$61,2,FALSE),"")</f>
        <v>PU - PREFEITURA UNIVERSITÁRIA</v>
      </c>
      <c r="G801" s="51" t="str">
        <f>IFERROR(VLOOKUP($B801,'Tabelas auxiliares'!$A$65:$C$102,2,FALSE),"")</f>
        <v>Manutenção</v>
      </c>
      <c r="H801" s="51" t="str">
        <f>IFERROR(VLOOKUP($B801,'Tabelas auxiliares'!$A$65:$C$102,3,FALSE),"")</f>
        <v>ALMOXARIFADO / AR CONDICIONADO / COMBATE INCÊNDIO / CORTINAS / ELEVADORES / GERADORES DE ENERGIA / HIDRÁULICA / IMÓVEIS / INSTALAÇÕES ELÉTRICAS  / JARDINAGEM / MANUTENÇÃO PREDIAL / DESINSETIZAÇÃO / CHAVEIRO / INVENTÁRIO PATRIMONIAL</v>
      </c>
      <c r="I801" t="s">
        <v>1624</v>
      </c>
      <c r="J801" t="s">
        <v>2760</v>
      </c>
      <c r="K801" t="s">
        <v>2761</v>
      </c>
      <c r="L801" t="s">
        <v>425</v>
      </c>
      <c r="M801" t="s">
        <v>370</v>
      </c>
      <c r="N801" t="s">
        <v>177</v>
      </c>
      <c r="O801" t="s">
        <v>178</v>
      </c>
      <c r="P801" t="s">
        <v>288</v>
      </c>
      <c r="Q801" t="s">
        <v>179</v>
      </c>
      <c r="R801" t="s">
        <v>176</v>
      </c>
      <c r="S801" t="s">
        <v>120</v>
      </c>
      <c r="T801" t="s">
        <v>174</v>
      </c>
      <c r="U801" t="s">
        <v>119</v>
      </c>
      <c r="V801" t="s">
        <v>793</v>
      </c>
      <c r="W801" t="s">
        <v>680</v>
      </c>
      <c r="X801" s="51" t="str">
        <f t="shared" si="24"/>
        <v>3</v>
      </c>
      <c r="Y801" s="51" t="str">
        <f>IF(T801="","",IF(AND(T801&lt;&gt;'Tabelas auxiliares'!$B$236,T801&lt;&gt;'Tabelas auxiliares'!$B$237,T801&lt;&gt;'Tabelas auxiliares'!$C$236,T801&lt;&gt;'Tabelas auxiliares'!$C$237,T801&lt;&gt;'Tabelas auxiliares'!$D$236),"FOLHA DE PESSOAL",IF(X801='Tabelas auxiliares'!$A$237,"CUSTEIO",IF(X801='Tabelas auxiliares'!$A$236,"INVESTIMENTO","ERRO - VERIFICAR"))))</f>
        <v>CUSTEIO</v>
      </c>
      <c r="Z801" s="64">
        <f t="shared" si="25"/>
        <v>296690.94</v>
      </c>
      <c r="AA801" s="44">
        <v>89091.69</v>
      </c>
      <c r="AB801" s="44">
        <v>3233.36</v>
      </c>
      <c r="AC801" s="44">
        <v>204365.89</v>
      </c>
    </row>
    <row r="802" spans="1:29" x14ac:dyDescent="0.25">
      <c r="A802" t="s">
        <v>1111</v>
      </c>
      <c r="B802" t="s">
        <v>511</v>
      </c>
      <c r="C802" t="s">
        <v>1112</v>
      </c>
      <c r="D802" t="s">
        <v>35</v>
      </c>
      <c r="E802" t="s">
        <v>117</v>
      </c>
      <c r="F802" s="51" t="str">
        <f>IFERROR(VLOOKUP(D802,'Tabelas auxiliares'!$A$3:$B$61,2,FALSE),"")</f>
        <v>PU - PREFEITURA UNIVERSITÁRIA</v>
      </c>
      <c r="G802" s="51" t="str">
        <f>IFERROR(VLOOKUP($B802,'Tabelas auxiliares'!$A$65:$C$102,2,FALSE),"")</f>
        <v>Manutenção</v>
      </c>
      <c r="H802" s="51" t="str">
        <f>IFERROR(VLOOKUP($B802,'Tabelas auxiliares'!$A$65:$C$102,3,FALSE),"")</f>
        <v>ALMOXARIFADO / AR CONDICIONADO / COMBATE INCÊNDIO / CORTINAS / ELEVADORES / GERADORES DE ENERGIA / HIDRÁULICA / IMÓVEIS / INSTALAÇÕES ELÉTRICAS  / JARDINAGEM / MANUTENÇÃO PREDIAL / DESINSETIZAÇÃO / CHAVEIRO / INVENTÁRIO PATRIMONIAL</v>
      </c>
      <c r="I802" t="s">
        <v>1492</v>
      </c>
      <c r="J802" t="s">
        <v>2762</v>
      </c>
      <c r="K802" t="s">
        <v>2763</v>
      </c>
      <c r="L802" t="s">
        <v>126</v>
      </c>
      <c r="M802" t="s">
        <v>369</v>
      </c>
      <c r="N802" t="s">
        <v>177</v>
      </c>
      <c r="O802" t="s">
        <v>178</v>
      </c>
      <c r="P802" t="s">
        <v>288</v>
      </c>
      <c r="Q802" t="s">
        <v>179</v>
      </c>
      <c r="R802" t="s">
        <v>176</v>
      </c>
      <c r="S802" t="s">
        <v>120</v>
      </c>
      <c r="T802" t="s">
        <v>174</v>
      </c>
      <c r="U802" t="s">
        <v>119</v>
      </c>
      <c r="V802" t="s">
        <v>794</v>
      </c>
      <c r="W802" t="s">
        <v>670</v>
      </c>
      <c r="X802" s="51" t="str">
        <f t="shared" si="24"/>
        <v>3</v>
      </c>
      <c r="Y802" s="51" t="str">
        <f>IF(T802="","",IF(AND(T802&lt;&gt;'Tabelas auxiliares'!$B$236,T802&lt;&gt;'Tabelas auxiliares'!$B$237,T802&lt;&gt;'Tabelas auxiliares'!$C$236,T802&lt;&gt;'Tabelas auxiliares'!$C$237,T802&lt;&gt;'Tabelas auxiliares'!$D$236),"FOLHA DE PESSOAL",IF(X802='Tabelas auxiliares'!$A$237,"CUSTEIO",IF(X802='Tabelas auxiliares'!$A$236,"INVESTIMENTO","ERRO - VERIFICAR"))))</f>
        <v>CUSTEIO</v>
      </c>
      <c r="Z802" s="64">
        <f t="shared" si="25"/>
        <v>11862.02</v>
      </c>
      <c r="AC802" s="44">
        <v>11862.02</v>
      </c>
    </row>
    <row r="803" spans="1:29" x14ac:dyDescent="0.25">
      <c r="A803" t="s">
        <v>1111</v>
      </c>
      <c r="B803" t="s">
        <v>511</v>
      </c>
      <c r="C803" t="s">
        <v>1112</v>
      </c>
      <c r="D803" t="s">
        <v>35</v>
      </c>
      <c r="E803" t="s">
        <v>117</v>
      </c>
      <c r="F803" s="51" t="str">
        <f>IFERROR(VLOOKUP(D803,'Tabelas auxiliares'!$A$3:$B$61,2,FALSE),"")</f>
        <v>PU - PREFEITURA UNIVERSITÁRIA</v>
      </c>
      <c r="G803" s="51" t="str">
        <f>IFERROR(VLOOKUP($B803,'Tabelas auxiliares'!$A$65:$C$102,2,FALSE),"")</f>
        <v>Manutenção</v>
      </c>
      <c r="H803" s="51" t="str">
        <f>IFERROR(VLOOKUP($B803,'Tabelas auxiliares'!$A$65:$C$102,3,FALSE),"")</f>
        <v>ALMOXARIFADO / AR CONDICIONADO / COMBATE INCÊNDIO / CORTINAS / ELEVADORES / GERADORES DE ENERGIA / HIDRÁULICA / IMÓVEIS / INSTALAÇÕES ELÉTRICAS  / JARDINAGEM / MANUTENÇÃO PREDIAL / DESINSETIZAÇÃO / CHAVEIRO / INVENTÁRIO PATRIMONIAL</v>
      </c>
      <c r="I803" t="s">
        <v>1632</v>
      </c>
      <c r="J803" t="s">
        <v>2764</v>
      </c>
      <c r="K803" t="s">
        <v>2765</v>
      </c>
      <c r="L803" t="s">
        <v>365</v>
      </c>
      <c r="M803" t="s">
        <v>364</v>
      </c>
      <c r="N803" t="s">
        <v>177</v>
      </c>
      <c r="O803" t="s">
        <v>178</v>
      </c>
      <c r="P803" t="s">
        <v>288</v>
      </c>
      <c r="Q803" t="s">
        <v>179</v>
      </c>
      <c r="R803" t="s">
        <v>176</v>
      </c>
      <c r="S803" t="s">
        <v>120</v>
      </c>
      <c r="T803" t="s">
        <v>174</v>
      </c>
      <c r="U803" t="s">
        <v>119</v>
      </c>
      <c r="V803" t="s">
        <v>791</v>
      </c>
      <c r="W803" t="s">
        <v>679</v>
      </c>
      <c r="X803" s="51" t="str">
        <f t="shared" si="24"/>
        <v>3</v>
      </c>
      <c r="Y803" s="51" t="str">
        <f>IF(T803="","",IF(AND(T803&lt;&gt;'Tabelas auxiliares'!$B$236,T803&lt;&gt;'Tabelas auxiliares'!$B$237,T803&lt;&gt;'Tabelas auxiliares'!$C$236,T803&lt;&gt;'Tabelas auxiliares'!$C$237,T803&lt;&gt;'Tabelas auxiliares'!$D$236),"FOLHA DE PESSOAL",IF(X803='Tabelas auxiliares'!$A$237,"CUSTEIO",IF(X803='Tabelas auxiliares'!$A$236,"INVESTIMENTO","ERRO - VERIFICAR"))))</f>
        <v>CUSTEIO</v>
      </c>
      <c r="Z803" s="64">
        <f t="shared" si="25"/>
        <v>49034.58</v>
      </c>
      <c r="AA803" s="44">
        <v>14062.42</v>
      </c>
      <c r="AB803" s="44">
        <v>922.65</v>
      </c>
      <c r="AC803" s="44">
        <v>34049.51</v>
      </c>
    </row>
    <row r="804" spans="1:29" x14ac:dyDescent="0.25">
      <c r="A804" t="s">
        <v>1111</v>
      </c>
      <c r="B804" t="s">
        <v>511</v>
      </c>
      <c r="C804" t="s">
        <v>1112</v>
      </c>
      <c r="D804" t="s">
        <v>35</v>
      </c>
      <c r="E804" t="s">
        <v>117</v>
      </c>
      <c r="F804" s="51" t="str">
        <f>IFERROR(VLOOKUP(D804,'Tabelas auxiliares'!$A$3:$B$61,2,FALSE),"")</f>
        <v>PU - PREFEITURA UNIVERSITÁRIA</v>
      </c>
      <c r="G804" s="51" t="str">
        <f>IFERROR(VLOOKUP($B804,'Tabelas auxiliares'!$A$65:$C$102,2,FALSE),"")</f>
        <v>Manutenção</v>
      </c>
      <c r="H804" s="51" t="str">
        <f>IFERROR(VLOOKUP($B804,'Tabelas auxiliares'!$A$65:$C$102,3,FALSE),"")</f>
        <v>ALMOXARIFADO / AR CONDICIONADO / COMBATE INCÊNDIO / CORTINAS / ELEVADORES / GERADORES DE ENERGIA / HIDRÁULICA / IMÓVEIS / INSTALAÇÕES ELÉTRICAS  / JARDINAGEM / MANUTENÇÃO PREDIAL / DESINSETIZAÇÃO / CHAVEIRO / INVENTÁRIO PATRIMONIAL</v>
      </c>
      <c r="I804" t="s">
        <v>1203</v>
      </c>
      <c r="J804" t="s">
        <v>2766</v>
      </c>
      <c r="K804" t="s">
        <v>2767</v>
      </c>
      <c r="L804" t="s">
        <v>366</v>
      </c>
      <c r="M804" t="s">
        <v>258</v>
      </c>
      <c r="N804" t="s">
        <v>177</v>
      </c>
      <c r="O804" t="s">
        <v>178</v>
      </c>
      <c r="P804" t="s">
        <v>288</v>
      </c>
      <c r="Q804" t="s">
        <v>179</v>
      </c>
      <c r="R804" t="s">
        <v>176</v>
      </c>
      <c r="S804" t="s">
        <v>120</v>
      </c>
      <c r="T804" t="s">
        <v>174</v>
      </c>
      <c r="U804" t="s">
        <v>119</v>
      </c>
      <c r="V804" t="s">
        <v>795</v>
      </c>
      <c r="W804" t="s">
        <v>681</v>
      </c>
      <c r="X804" s="51" t="str">
        <f t="shared" si="24"/>
        <v>3</v>
      </c>
      <c r="Y804" s="51" t="str">
        <f>IF(T804="","",IF(AND(T804&lt;&gt;'Tabelas auxiliares'!$B$236,T804&lt;&gt;'Tabelas auxiliares'!$B$237,T804&lt;&gt;'Tabelas auxiliares'!$C$236,T804&lt;&gt;'Tabelas auxiliares'!$C$237,T804&lt;&gt;'Tabelas auxiliares'!$D$236),"FOLHA DE PESSOAL",IF(X804='Tabelas auxiliares'!$A$237,"CUSTEIO",IF(X804='Tabelas auxiliares'!$A$236,"INVESTIMENTO","ERRO - VERIFICAR"))))</f>
        <v>CUSTEIO</v>
      </c>
      <c r="Z804" s="64">
        <f t="shared" si="25"/>
        <v>252132.21999999997</v>
      </c>
      <c r="AA804" s="44">
        <v>160157.60999999999</v>
      </c>
      <c r="AB804" s="44">
        <v>3773.33</v>
      </c>
      <c r="AC804" s="44">
        <v>88201.279999999999</v>
      </c>
    </row>
    <row r="805" spans="1:29" x14ac:dyDescent="0.25">
      <c r="A805" t="s">
        <v>1111</v>
      </c>
      <c r="B805" t="s">
        <v>511</v>
      </c>
      <c r="C805" t="s">
        <v>1112</v>
      </c>
      <c r="D805" t="s">
        <v>35</v>
      </c>
      <c r="E805" t="s">
        <v>117</v>
      </c>
      <c r="F805" s="51" t="str">
        <f>IFERROR(VLOOKUP(D805,'Tabelas auxiliares'!$A$3:$B$61,2,FALSE),"")</f>
        <v>PU - PREFEITURA UNIVERSITÁRIA</v>
      </c>
      <c r="G805" s="51" t="str">
        <f>IFERROR(VLOOKUP($B805,'Tabelas auxiliares'!$A$65:$C$102,2,FALSE),"")</f>
        <v>Manutenção</v>
      </c>
      <c r="H805" s="51" t="str">
        <f>IFERROR(VLOOKUP($B805,'Tabelas auxiliares'!$A$65:$C$102,3,FALSE),"")</f>
        <v>ALMOXARIFADO / AR CONDICIONADO / COMBATE INCÊNDIO / CORTINAS / ELEVADORES / GERADORES DE ENERGIA / HIDRÁULICA / IMÓVEIS / INSTALAÇÕES ELÉTRICAS  / JARDINAGEM / MANUTENÇÃO PREDIAL / DESINSETIZAÇÃO / CHAVEIRO / INVENTÁRIO PATRIMONIAL</v>
      </c>
      <c r="I805" t="s">
        <v>1505</v>
      </c>
      <c r="J805" t="s">
        <v>2768</v>
      </c>
      <c r="K805" t="s">
        <v>2769</v>
      </c>
      <c r="L805" t="s">
        <v>960</v>
      </c>
      <c r="M805" t="s">
        <v>961</v>
      </c>
      <c r="N805" t="s">
        <v>177</v>
      </c>
      <c r="O805" t="s">
        <v>178</v>
      </c>
      <c r="P805" t="s">
        <v>288</v>
      </c>
      <c r="Q805" t="s">
        <v>179</v>
      </c>
      <c r="R805" t="s">
        <v>176</v>
      </c>
      <c r="S805" t="s">
        <v>120</v>
      </c>
      <c r="T805" t="s">
        <v>174</v>
      </c>
      <c r="U805" t="s">
        <v>119</v>
      </c>
      <c r="V805" t="s">
        <v>821</v>
      </c>
      <c r="W805" t="s">
        <v>706</v>
      </c>
      <c r="X805" s="51" t="str">
        <f t="shared" si="24"/>
        <v>3</v>
      </c>
      <c r="Y805" s="51" t="str">
        <f>IF(T805="","",IF(AND(T805&lt;&gt;'Tabelas auxiliares'!$B$236,T805&lt;&gt;'Tabelas auxiliares'!$B$237,T805&lt;&gt;'Tabelas auxiliares'!$C$236,T805&lt;&gt;'Tabelas auxiliares'!$C$237,T805&lt;&gt;'Tabelas auxiliares'!$D$236),"FOLHA DE PESSOAL",IF(X805='Tabelas auxiliares'!$A$237,"CUSTEIO",IF(X805='Tabelas auxiliares'!$A$236,"INVESTIMENTO","ERRO - VERIFICAR"))))</f>
        <v>CUSTEIO</v>
      </c>
      <c r="Z805" s="64">
        <f t="shared" si="25"/>
        <v>14400</v>
      </c>
      <c r="AC805" s="44">
        <v>14400</v>
      </c>
    </row>
    <row r="806" spans="1:29" x14ac:dyDescent="0.25">
      <c r="A806" t="s">
        <v>1111</v>
      </c>
      <c r="B806" t="s">
        <v>511</v>
      </c>
      <c r="C806" t="s">
        <v>1112</v>
      </c>
      <c r="D806" t="s">
        <v>35</v>
      </c>
      <c r="E806" t="s">
        <v>117</v>
      </c>
      <c r="F806" s="51" t="str">
        <f>IFERROR(VLOOKUP(D806,'Tabelas auxiliares'!$A$3:$B$61,2,FALSE),"")</f>
        <v>PU - PREFEITURA UNIVERSITÁRIA</v>
      </c>
      <c r="G806" s="51" t="str">
        <f>IFERROR(VLOOKUP($B806,'Tabelas auxiliares'!$A$65:$C$102,2,FALSE),"")</f>
        <v>Manutenção</v>
      </c>
      <c r="H806" s="51" t="str">
        <f>IFERROR(VLOOKUP($B806,'Tabelas auxiliares'!$A$65:$C$102,3,FALSE),"")</f>
        <v>ALMOXARIFADO / AR CONDICIONADO / COMBATE INCÊNDIO / CORTINAS / ELEVADORES / GERADORES DE ENERGIA / HIDRÁULICA / IMÓVEIS / INSTALAÇÕES ELÉTRICAS  / JARDINAGEM / MANUTENÇÃO PREDIAL / DESINSETIZAÇÃO / CHAVEIRO / INVENTÁRIO PATRIMONIAL</v>
      </c>
      <c r="I806" t="s">
        <v>1505</v>
      </c>
      <c r="J806" t="s">
        <v>2770</v>
      </c>
      <c r="K806" t="s">
        <v>2771</v>
      </c>
      <c r="L806" t="s">
        <v>962</v>
      </c>
      <c r="M806" t="s">
        <v>963</v>
      </c>
      <c r="N806" t="s">
        <v>177</v>
      </c>
      <c r="O806" t="s">
        <v>178</v>
      </c>
      <c r="P806" t="s">
        <v>288</v>
      </c>
      <c r="Q806" t="s">
        <v>179</v>
      </c>
      <c r="R806" t="s">
        <v>176</v>
      </c>
      <c r="S806" t="s">
        <v>120</v>
      </c>
      <c r="T806" t="s">
        <v>174</v>
      </c>
      <c r="U806" t="s">
        <v>119</v>
      </c>
      <c r="V806" t="s">
        <v>821</v>
      </c>
      <c r="W806" t="s">
        <v>706</v>
      </c>
      <c r="X806" s="51" t="str">
        <f t="shared" si="24"/>
        <v>3</v>
      </c>
      <c r="Y806" s="51" t="str">
        <f>IF(T806="","",IF(AND(T806&lt;&gt;'Tabelas auxiliares'!$B$236,T806&lt;&gt;'Tabelas auxiliares'!$B$237,T806&lt;&gt;'Tabelas auxiliares'!$C$236,T806&lt;&gt;'Tabelas auxiliares'!$C$237,T806&lt;&gt;'Tabelas auxiliares'!$D$236),"FOLHA DE PESSOAL",IF(X806='Tabelas auxiliares'!$A$237,"CUSTEIO",IF(X806='Tabelas auxiliares'!$A$236,"INVESTIMENTO","ERRO - VERIFICAR"))))</f>
        <v>CUSTEIO</v>
      </c>
      <c r="Z806" s="64">
        <f t="shared" si="25"/>
        <v>76.099999999999994</v>
      </c>
      <c r="AC806" s="44">
        <v>76.099999999999994</v>
      </c>
    </row>
    <row r="807" spans="1:29" x14ac:dyDescent="0.25">
      <c r="A807" t="s">
        <v>1111</v>
      </c>
      <c r="B807" t="s">
        <v>511</v>
      </c>
      <c r="C807" t="s">
        <v>1112</v>
      </c>
      <c r="D807" t="s">
        <v>35</v>
      </c>
      <c r="E807" t="s">
        <v>117</v>
      </c>
      <c r="F807" s="51" t="str">
        <f>IFERROR(VLOOKUP(D807,'Tabelas auxiliares'!$A$3:$B$61,2,FALSE),"")</f>
        <v>PU - PREFEITURA UNIVERSITÁRIA</v>
      </c>
      <c r="G807" s="51" t="str">
        <f>IFERROR(VLOOKUP($B807,'Tabelas auxiliares'!$A$65:$C$102,2,FALSE),"")</f>
        <v>Manutenção</v>
      </c>
      <c r="H807" s="51" t="str">
        <f>IFERROR(VLOOKUP($B807,'Tabelas auxiliares'!$A$65:$C$102,3,FALSE),"")</f>
        <v>ALMOXARIFADO / AR CONDICIONADO / COMBATE INCÊNDIO / CORTINAS / ELEVADORES / GERADORES DE ENERGIA / HIDRÁULICA / IMÓVEIS / INSTALAÇÕES ELÉTRICAS  / JARDINAGEM / MANUTENÇÃO PREDIAL / DESINSETIZAÇÃO / CHAVEIRO / INVENTÁRIO PATRIMONIAL</v>
      </c>
      <c r="I807" t="s">
        <v>1505</v>
      </c>
      <c r="J807" t="s">
        <v>2770</v>
      </c>
      <c r="K807" t="s">
        <v>2772</v>
      </c>
      <c r="L807" t="s">
        <v>962</v>
      </c>
      <c r="M807" t="s">
        <v>964</v>
      </c>
      <c r="N807" t="s">
        <v>177</v>
      </c>
      <c r="O807" t="s">
        <v>178</v>
      </c>
      <c r="P807" t="s">
        <v>288</v>
      </c>
      <c r="Q807" t="s">
        <v>179</v>
      </c>
      <c r="R807" t="s">
        <v>176</v>
      </c>
      <c r="S807" t="s">
        <v>120</v>
      </c>
      <c r="T807" t="s">
        <v>174</v>
      </c>
      <c r="U807" t="s">
        <v>119</v>
      </c>
      <c r="V807" t="s">
        <v>821</v>
      </c>
      <c r="W807" t="s">
        <v>706</v>
      </c>
      <c r="X807" s="51" t="str">
        <f t="shared" si="24"/>
        <v>3</v>
      </c>
      <c r="Y807" s="51" t="str">
        <f>IF(T807="","",IF(AND(T807&lt;&gt;'Tabelas auxiliares'!$B$236,T807&lt;&gt;'Tabelas auxiliares'!$B$237,T807&lt;&gt;'Tabelas auxiliares'!$C$236,T807&lt;&gt;'Tabelas auxiliares'!$C$237,T807&lt;&gt;'Tabelas auxiliares'!$D$236),"FOLHA DE PESSOAL",IF(X807='Tabelas auxiliares'!$A$237,"CUSTEIO",IF(X807='Tabelas auxiliares'!$A$236,"INVESTIMENTO","ERRO - VERIFICAR"))))</f>
        <v>CUSTEIO</v>
      </c>
      <c r="Z807" s="64">
        <f t="shared" si="25"/>
        <v>3267</v>
      </c>
      <c r="AC807" s="44">
        <v>3267</v>
      </c>
    </row>
    <row r="808" spans="1:29" x14ac:dyDescent="0.25">
      <c r="A808" t="s">
        <v>1111</v>
      </c>
      <c r="B808" t="s">
        <v>511</v>
      </c>
      <c r="C808" t="s">
        <v>1112</v>
      </c>
      <c r="D808" t="s">
        <v>35</v>
      </c>
      <c r="E808" t="s">
        <v>117</v>
      </c>
      <c r="F808" s="51" t="str">
        <f>IFERROR(VLOOKUP(D808,'Tabelas auxiliares'!$A$3:$B$61,2,FALSE),"")</f>
        <v>PU - PREFEITURA UNIVERSITÁRIA</v>
      </c>
      <c r="G808" s="51" t="str">
        <f>IFERROR(VLOOKUP($B808,'Tabelas auxiliares'!$A$65:$C$102,2,FALSE),"")</f>
        <v>Manutenção</v>
      </c>
      <c r="H808" s="51" t="str">
        <f>IFERROR(VLOOKUP($B808,'Tabelas auxiliares'!$A$65:$C$102,3,FALSE),"")</f>
        <v>ALMOXARIFADO / AR CONDICIONADO / COMBATE INCÊNDIO / CORTINAS / ELEVADORES / GERADORES DE ENERGIA / HIDRÁULICA / IMÓVEIS / INSTALAÇÕES ELÉTRICAS  / JARDINAGEM / MANUTENÇÃO PREDIAL / DESINSETIZAÇÃO / CHAVEIRO / INVENTÁRIO PATRIMONIAL</v>
      </c>
      <c r="I808" t="s">
        <v>1505</v>
      </c>
      <c r="J808" t="s">
        <v>2770</v>
      </c>
      <c r="K808" t="s">
        <v>2773</v>
      </c>
      <c r="L808" t="s">
        <v>965</v>
      </c>
      <c r="M808" t="s">
        <v>966</v>
      </c>
      <c r="N808" t="s">
        <v>177</v>
      </c>
      <c r="O808" t="s">
        <v>178</v>
      </c>
      <c r="P808" t="s">
        <v>288</v>
      </c>
      <c r="Q808" t="s">
        <v>179</v>
      </c>
      <c r="R808" t="s">
        <v>176</v>
      </c>
      <c r="S808" t="s">
        <v>120</v>
      </c>
      <c r="T808" t="s">
        <v>174</v>
      </c>
      <c r="U808" t="s">
        <v>119</v>
      </c>
      <c r="V808" t="s">
        <v>821</v>
      </c>
      <c r="W808" t="s">
        <v>706</v>
      </c>
      <c r="X808" s="51" t="str">
        <f t="shared" si="24"/>
        <v>3</v>
      </c>
      <c r="Y808" s="51" t="str">
        <f>IF(T808="","",IF(AND(T808&lt;&gt;'Tabelas auxiliares'!$B$236,T808&lt;&gt;'Tabelas auxiliares'!$B$237,T808&lt;&gt;'Tabelas auxiliares'!$C$236,T808&lt;&gt;'Tabelas auxiliares'!$C$237,T808&lt;&gt;'Tabelas auxiliares'!$D$236),"FOLHA DE PESSOAL",IF(X808='Tabelas auxiliares'!$A$237,"CUSTEIO",IF(X808='Tabelas auxiliares'!$A$236,"INVESTIMENTO","ERRO - VERIFICAR"))))</f>
        <v>CUSTEIO</v>
      </c>
      <c r="Z808" s="64">
        <f t="shared" si="25"/>
        <v>1100</v>
      </c>
      <c r="AC808" s="44">
        <v>1100</v>
      </c>
    </row>
    <row r="809" spans="1:29" x14ac:dyDescent="0.25">
      <c r="A809" t="s">
        <v>1111</v>
      </c>
      <c r="B809" t="s">
        <v>511</v>
      </c>
      <c r="C809" t="s">
        <v>1112</v>
      </c>
      <c r="D809" t="s">
        <v>35</v>
      </c>
      <c r="E809" t="s">
        <v>117</v>
      </c>
      <c r="F809" s="51" t="str">
        <f>IFERROR(VLOOKUP(D809,'Tabelas auxiliares'!$A$3:$B$61,2,FALSE),"")</f>
        <v>PU - PREFEITURA UNIVERSITÁRIA</v>
      </c>
      <c r="G809" s="51" t="str">
        <f>IFERROR(VLOOKUP($B809,'Tabelas auxiliares'!$A$65:$C$102,2,FALSE),"")</f>
        <v>Manutenção</v>
      </c>
      <c r="H809" s="51" t="str">
        <f>IFERROR(VLOOKUP($B809,'Tabelas auxiliares'!$A$65:$C$102,3,FALSE),"")</f>
        <v>ALMOXARIFADO / AR CONDICIONADO / COMBATE INCÊNDIO / CORTINAS / ELEVADORES / GERADORES DE ENERGIA / HIDRÁULICA / IMÓVEIS / INSTALAÇÕES ELÉTRICAS  / JARDINAGEM / MANUTENÇÃO PREDIAL / DESINSETIZAÇÃO / CHAVEIRO / INVENTÁRIO PATRIMONIAL</v>
      </c>
      <c r="I809" t="s">
        <v>1399</v>
      </c>
      <c r="J809" t="s">
        <v>2725</v>
      </c>
      <c r="K809" t="s">
        <v>2774</v>
      </c>
      <c r="L809" t="s">
        <v>967</v>
      </c>
      <c r="M809" t="s">
        <v>968</v>
      </c>
      <c r="N809" t="s">
        <v>177</v>
      </c>
      <c r="O809" t="s">
        <v>178</v>
      </c>
      <c r="P809" t="s">
        <v>288</v>
      </c>
      <c r="Q809" t="s">
        <v>179</v>
      </c>
      <c r="R809" t="s">
        <v>176</v>
      </c>
      <c r="S809" t="s">
        <v>120</v>
      </c>
      <c r="T809" t="s">
        <v>174</v>
      </c>
      <c r="U809" t="s">
        <v>119</v>
      </c>
      <c r="V809" t="s">
        <v>832</v>
      </c>
      <c r="W809" t="s">
        <v>718</v>
      </c>
      <c r="X809" s="51" t="str">
        <f t="shared" si="24"/>
        <v>3</v>
      </c>
      <c r="Y809" s="51" t="str">
        <f>IF(T809="","",IF(AND(T809&lt;&gt;'Tabelas auxiliares'!$B$236,T809&lt;&gt;'Tabelas auxiliares'!$B$237,T809&lt;&gt;'Tabelas auxiliares'!$C$236,T809&lt;&gt;'Tabelas auxiliares'!$C$237,T809&lt;&gt;'Tabelas auxiliares'!$D$236),"FOLHA DE PESSOAL",IF(X809='Tabelas auxiliares'!$A$237,"CUSTEIO",IF(X809='Tabelas auxiliares'!$A$236,"INVESTIMENTO","ERRO - VERIFICAR"))))</f>
        <v>CUSTEIO</v>
      </c>
      <c r="Z809" s="64">
        <f t="shared" si="25"/>
        <v>6502.95</v>
      </c>
      <c r="AC809" s="44">
        <v>6502.95</v>
      </c>
    </row>
    <row r="810" spans="1:29" x14ac:dyDescent="0.25">
      <c r="A810" t="s">
        <v>1111</v>
      </c>
      <c r="B810" t="s">
        <v>511</v>
      </c>
      <c r="C810" t="s">
        <v>1112</v>
      </c>
      <c r="D810" t="s">
        <v>35</v>
      </c>
      <c r="E810" t="s">
        <v>117</v>
      </c>
      <c r="F810" s="51" t="str">
        <f>IFERROR(VLOOKUP(D810,'Tabelas auxiliares'!$A$3:$B$61,2,FALSE),"")</f>
        <v>PU - PREFEITURA UNIVERSITÁRIA</v>
      </c>
      <c r="G810" s="51" t="str">
        <f>IFERROR(VLOOKUP($B810,'Tabelas auxiliares'!$A$65:$C$102,2,FALSE),"")</f>
        <v>Manutenção</v>
      </c>
      <c r="H810" s="51" t="str">
        <f>IFERROR(VLOOKUP($B810,'Tabelas auxiliares'!$A$65:$C$102,3,FALSE),"")</f>
        <v>ALMOXARIFADO / AR CONDICIONADO / COMBATE INCÊNDIO / CORTINAS / ELEVADORES / GERADORES DE ENERGIA / HIDRÁULICA / IMÓVEIS / INSTALAÇÕES ELÉTRICAS  / JARDINAGEM / MANUTENÇÃO PREDIAL / DESINSETIZAÇÃO / CHAVEIRO / INVENTÁRIO PATRIMONIAL</v>
      </c>
      <c r="I810" t="s">
        <v>1399</v>
      </c>
      <c r="J810" t="s">
        <v>2725</v>
      </c>
      <c r="K810" t="s">
        <v>2775</v>
      </c>
      <c r="L810" t="s">
        <v>967</v>
      </c>
      <c r="M810" t="s">
        <v>969</v>
      </c>
      <c r="N810" t="s">
        <v>177</v>
      </c>
      <c r="O810" t="s">
        <v>178</v>
      </c>
      <c r="P810" t="s">
        <v>288</v>
      </c>
      <c r="Q810" t="s">
        <v>179</v>
      </c>
      <c r="R810" t="s">
        <v>176</v>
      </c>
      <c r="S810" t="s">
        <v>120</v>
      </c>
      <c r="T810" t="s">
        <v>174</v>
      </c>
      <c r="U810" t="s">
        <v>119</v>
      </c>
      <c r="V810" t="s">
        <v>832</v>
      </c>
      <c r="W810" t="s">
        <v>718</v>
      </c>
      <c r="X810" s="51" t="str">
        <f t="shared" si="24"/>
        <v>3</v>
      </c>
      <c r="Y810" s="51" t="str">
        <f>IF(T810="","",IF(AND(T810&lt;&gt;'Tabelas auxiliares'!$B$236,T810&lt;&gt;'Tabelas auxiliares'!$B$237,T810&lt;&gt;'Tabelas auxiliares'!$C$236,T810&lt;&gt;'Tabelas auxiliares'!$C$237,T810&lt;&gt;'Tabelas auxiliares'!$D$236),"FOLHA DE PESSOAL",IF(X810='Tabelas auxiliares'!$A$237,"CUSTEIO",IF(X810='Tabelas auxiliares'!$A$236,"INVESTIMENTO","ERRO - VERIFICAR"))))</f>
        <v>CUSTEIO</v>
      </c>
      <c r="Z810" s="64">
        <f t="shared" si="25"/>
        <v>7489.2</v>
      </c>
      <c r="AC810" s="44">
        <v>7489.2</v>
      </c>
    </row>
    <row r="811" spans="1:29" x14ac:dyDescent="0.25">
      <c r="A811" t="s">
        <v>1111</v>
      </c>
      <c r="B811" t="s">
        <v>511</v>
      </c>
      <c r="C811" t="s">
        <v>1112</v>
      </c>
      <c r="D811" t="s">
        <v>35</v>
      </c>
      <c r="E811" t="s">
        <v>117</v>
      </c>
      <c r="F811" s="51" t="str">
        <f>IFERROR(VLOOKUP(D811,'Tabelas auxiliares'!$A$3:$B$61,2,FALSE),"")</f>
        <v>PU - PREFEITURA UNIVERSITÁRIA</v>
      </c>
      <c r="G811" s="51" t="str">
        <f>IFERROR(VLOOKUP($B811,'Tabelas auxiliares'!$A$65:$C$102,2,FALSE),"")</f>
        <v>Manutenção</v>
      </c>
      <c r="H811" s="51" t="str">
        <f>IFERROR(VLOOKUP($B811,'Tabelas auxiliares'!$A$65:$C$102,3,FALSE),"")</f>
        <v>ALMOXARIFADO / AR CONDICIONADO / COMBATE INCÊNDIO / CORTINAS / ELEVADORES / GERADORES DE ENERGIA / HIDRÁULICA / IMÓVEIS / INSTALAÇÕES ELÉTRICAS  / JARDINAGEM / MANUTENÇÃO PREDIAL / DESINSETIZAÇÃO / CHAVEIRO / INVENTÁRIO PATRIMONIAL</v>
      </c>
      <c r="I811" t="s">
        <v>1399</v>
      </c>
      <c r="J811" t="s">
        <v>2725</v>
      </c>
      <c r="K811" t="s">
        <v>2776</v>
      </c>
      <c r="L811" t="s">
        <v>967</v>
      </c>
      <c r="M811" t="s">
        <v>970</v>
      </c>
      <c r="N811" t="s">
        <v>177</v>
      </c>
      <c r="O811" t="s">
        <v>178</v>
      </c>
      <c r="P811" t="s">
        <v>288</v>
      </c>
      <c r="Q811" t="s">
        <v>179</v>
      </c>
      <c r="R811" t="s">
        <v>176</v>
      </c>
      <c r="S811" t="s">
        <v>120</v>
      </c>
      <c r="T811" t="s">
        <v>174</v>
      </c>
      <c r="U811" t="s">
        <v>119</v>
      </c>
      <c r="V811" t="s">
        <v>832</v>
      </c>
      <c r="W811" t="s">
        <v>718</v>
      </c>
      <c r="X811" s="51" t="str">
        <f t="shared" si="24"/>
        <v>3</v>
      </c>
      <c r="Y811" s="51" t="str">
        <f>IF(T811="","",IF(AND(T811&lt;&gt;'Tabelas auxiliares'!$B$236,T811&lt;&gt;'Tabelas auxiliares'!$B$237,T811&lt;&gt;'Tabelas auxiliares'!$C$236,T811&lt;&gt;'Tabelas auxiliares'!$C$237,T811&lt;&gt;'Tabelas auxiliares'!$D$236),"FOLHA DE PESSOAL",IF(X811='Tabelas auxiliares'!$A$237,"CUSTEIO",IF(X811='Tabelas auxiliares'!$A$236,"INVESTIMENTO","ERRO - VERIFICAR"))))</f>
        <v>CUSTEIO</v>
      </c>
      <c r="Z811" s="64">
        <f t="shared" si="25"/>
        <v>11400</v>
      </c>
      <c r="AC811" s="44">
        <v>11400</v>
      </c>
    </row>
    <row r="812" spans="1:29" x14ac:dyDescent="0.25">
      <c r="A812" t="s">
        <v>1111</v>
      </c>
      <c r="B812" t="s">
        <v>511</v>
      </c>
      <c r="C812" t="s">
        <v>1112</v>
      </c>
      <c r="D812" t="s">
        <v>35</v>
      </c>
      <c r="E812" t="s">
        <v>117</v>
      </c>
      <c r="F812" s="51" t="str">
        <f>IFERROR(VLOOKUP(D812,'Tabelas auxiliares'!$A$3:$B$61,2,FALSE),"")</f>
        <v>PU - PREFEITURA UNIVERSITÁRIA</v>
      </c>
      <c r="G812" s="51" t="str">
        <f>IFERROR(VLOOKUP($B812,'Tabelas auxiliares'!$A$65:$C$102,2,FALSE),"")</f>
        <v>Manutenção</v>
      </c>
      <c r="H812" s="51" t="str">
        <f>IFERROR(VLOOKUP($B812,'Tabelas auxiliares'!$A$65:$C$102,3,FALSE),"")</f>
        <v>ALMOXARIFADO / AR CONDICIONADO / COMBATE INCÊNDIO / CORTINAS / ELEVADORES / GERADORES DE ENERGIA / HIDRÁULICA / IMÓVEIS / INSTALAÇÕES ELÉTRICAS  / JARDINAGEM / MANUTENÇÃO PREDIAL / DESINSETIZAÇÃO / CHAVEIRO / INVENTÁRIO PATRIMONIAL</v>
      </c>
      <c r="I812" t="s">
        <v>1855</v>
      </c>
      <c r="J812" t="s">
        <v>2777</v>
      </c>
      <c r="K812" t="s">
        <v>2778</v>
      </c>
      <c r="L812" t="s">
        <v>367</v>
      </c>
      <c r="M812" t="s">
        <v>368</v>
      </c>
      <c r="N812" t="s">
        <v>177</v>
      </c>
      <c r="O812" t="s">
        <v>178</v>
      </c>
      <c r="P812" t="s">
        <v>288</v>
      </c>
      <c r="Q812" t="s">
        <v>179</v>
      </c>
      <c r="R812" t="s">
        <v>176</v>
      </c>
      <c r="S812" t="s">
        <v>120</v>
      </c>
      <c r="T812" t="s">
        <v>174</v>
      </c>
      <c r="U812" t="s">
        <v>119</v>
      </c>
      <c r="V812" t="s">
        <v>795</v>
      </c>
      <c r="W812" t="s">
        <v>681</v>
      </c>
      <c r="X812" s="51" t="str">
        <f t="shared" si="24"/>
        <v>3</v>
      </c>
      <c r="Y812" s="51" t="str">
        <f>IF(T812="","",IF(AND(T812&lt;&gt;'Tabelas auxiliares'!$B$236,T812&lt;&gt;'Tabelas auxiliares'!$B$237,T812&lt;&gt;'Tabelas auxiliares'!$C$236,T812&lt;&gt;'Tabelas auxiliares'!$C$237,T812&lt;&gt;'Tabelas auxiliares'!$D$236),"FOLHA DE PESSOAL",IF(X812='Tabelas auxiliares'!$A$237,"CUSTEIO",IF(X812='Tabelas auxiliares'!$A$236,"INVESTIMENTO","ERRO - VERIFICAR"))))</f>
        <v>CUSTEIO</v>
      </c>
      <c r="Z812" s="64">
        <f t="shared" si="25"/>
        <v>93118.11</v>
      </c>
      <c r="AA812" s="44">
        <v>50318.73</v>
      </c>
      <c r="AB812" s="44">
        <v>2003.6</v>
      </c>
      <c r="AC812" s="44">
        <v>40795.78</v>
      </c>
    </row>
    <row r="813" spans="1:29" x14ac:dyDescent="0.25">
      <c r="A813" t="s">
        <v>1111</v>
      </c>
      <c r="B813" t="s">
        <v>511</v>
      </c>
      <c r="C813" t="s">
        <v>1112</v>
      </c>
      <c r="D813" t="s">
        <v>35</v>
      </c>
      <c r="E813" t="s">
        <v>117</v>
      </c>
      <c r="F813" s="51" t="str">
        <f>IFERROR(VLOOKUP(D813,'Tabelas auxiliares'!$A$3:$B$61,2,FALSE),"")</f>
        <v>PU - PREFEITURA UNIVERSITÁRIA</v>
      </c>
      <c r="G813" s="51" t="str">
        <f>IFERROR(VLOOKUP($B813,'Tabelas auxiliares'!$A$65:$C$102,2,FALSE),"")</f>
        <v>Manutenção</v>
      </c>
      <c r="H813" s="51" t="str">
        <f>IFERROR(VLOOKUP($B813,'Tabelas auxiliares'!$A$65:$C$102,3,FALSE),"")</f>
        <v>ALMOXARIFADO / AR CONDICIONADO / COMBATE INCÊNDIO / CORTINAS / ELEVADORES / GERADORES DE ENERGIA / HIDRÁULICA / IMÓVEIS / INSTALAÇÕES ELÉTRICAS  / JARDINAGEM / MANUTENÇÃO PREDIAL / DESINSETIZAÇÃO / CHAVEIRO / INVENTÁRIO PATRIMONIAL</v>
      </c>
      <c r="I813" t="s">
        <v>1388</v>
      </c>
      <c r="J813" t="s">
        <v>2725</v>
      </c>
      <c r="K813" t="s">
        <v>2779</v>
      </c>
      <c r="L813" t="s">
        <v>967</v>
      </c>
      <c r="M813" t="s">
        <v>970</v>
      </c>
      <c r="N813" t="s">
        <v>177</v>
      </c>
      <c r="O813" t="s">
        <v>178</v>
      </c>
      <c r="P813" t="s">
        <v>288</v>
      </c>
      <c r="Q813" t="s">
        <v>179</v>
      </c>
      <c r="R813" t="s">
        <v>176</v>
      </c>
      <c r="S813" t="s">
        <v>120</v>
      </c>
      <c r="T813" t="s">
        <v>174</v>
      </c>
      <c r="U813" t="s">
        <v>119</v>
      </c>
      <c r="V813" t="s">
        <v>832</v>
      </c>
      <c r="W813" t="s">
        <v>718</v>
      </c>
      <c r="X813" s="51" t="str">
        <f t="shared" si="24"/>
        <v>3</v>
      </c>
      <c r="Y813" s="51" t="str">
        <f>IF(T813="","",IF(AND(T813&lt;&gt;'Tabelas auxiliares'!$B$236,T813&lt;&gt;'Tabelas auxiliares'!$B$237,T813&lt;&gt;'Tabelas auxiliares'!$C$236,T813&lt;&gt;'Tabelas auxiliares'!$C$237,T813&lt;&gt;'Tabelas auxiliares'!$D$236),"FOLHA DE PESSOAL",IF(X813='Tabelas auxiliares'!$A$237,"CUSTEIO",IF(X813='Tabelas auxiliares'!$A$236,"INVESTIMENTO","ERRO - VERIFICAR"))))</f>
        <v>CUSTEIO</v>
      </c>
      <c r="Z813" s="64">
        <f t="shared" si="25"/>
        <v>11400</v>
      </c>
      <c r="AC813" s="44">
        <v>11400</v>
      </c>
    </row>
    <row r="814" spans="1:29" x14ac:dyDescent="0.25">
      <c r="A814" t="s">
        <v>1111</v>
      </c>
      <c r="B814" t="s">
        <v>511</v>
      </c>
      <c r="C814" t="s">
        <v>1112</v>
      </c>
      <c r="D814" t="s">
        <v>35</v>
      </c>
      <c r="E814" t="s">
        <v>117</v>
      </c>
      <c r="F814" s="51" t="str">
        <f>IFERROR(VLOOKUP(D814,'Tabelas auxiliares'!$A$3:$B$61,2,FALSE),"")</f>
        <v>PU - PREFEITURA UNIVERSITÁRIA</v>
      </c>
      <c r="G814" s="51" t="str">
        <f>IFERROR(VLOOKUP($B814,'Tabelas auxiliares'!$A$65:$C$102,2,FALSE),"")</f>
        <v>Manutenção</v>
      </c>
      <c r="H814" s="51" t="str">
        <f>IFERROR(VLOOKUP($B814,'Tabelas auxiliares'!$A$65:$C$102,3,FALSE),"")</f>
        <v>ALMOXARIFADO / AR CONDICIONADO / COMBATE INCÊNDIO / CORTINAS / ELEVADORES / GERADORES DE ENERGIA / HIDRÁULICA / IMÓVEIS / INSTALAÇÕES ELÉTRICAS  / JARDINAGEM / MANUTENÇÃO PREDIAL / DESINSETIZAÇÃO / CHAVEIRO / INVENTÁRIO PATRIMONIAL</v>
      </c>
      <c r="I814" t="s">
        <v>1609</v>
      </c>
      <c r="J814" t="s">
        <v>2737</v>
      </c>
      <c r="K814" t="s">
        <v>2780</v>
      </c>
      <c r="L814" t="s">
        <v>362</v>
      </c>
      <c r="M814" t="s">
        <v>363</v>
      </c>
      <c r="N814" t="s">
        <v>177</v>
      </c>
      <c r="O814" t="s">
        <v>178</v>
      </c>
      <c r="P814" t="s">
        <v>288</v>
      </c>
      <c r="Q814" t="s">
        <v>179</v>
      </c>
      <c r="R814" t="s">
        <v>176</v>
      </c>
      <c r="S814" t="s">
        <v>120</v>
      </c>
      <c r="T814" t="s">
        <v>174</v>
      </c>
      <c r="U814" t="s">
        <v>119</v>
      </c>
      <c r="V814" t="s">
        <v>815</v>
      </c>
      <c r="W814" t="s">
        <v>702</v>
      </c>
      <c r="X814" s="51" t="str">
        <f t="shared" si="24"/>
        <v>3</v>
      </c>
      <c r="Y814" s="51" t="str">
        <f>IF(T814="","",IF(AND(T814&lt;&gt;'Tabelas auxiliares'!$B$236,T814&lt;&gt;'Tabelas auxiliares'!$B$237,T814&lt;&gt;'Tabelas auxiliares'!$C$236,T814&lt;&gt;'Tabelas auxiliares'!$C$237,T814&lt;&gt;'Tabelas auxiliares'!$D$236),"FOLHA DE PESSOAL",IF(X814='Tabelas auxiliares'!$A$237,"CUSTEIO",IF(X814='Tabelas auxiliares'!$A$236,"INVESTIMENTO","ERRO - VERIFICAR"))))</f>
        <v>CUSTEIO</v>
      </c>
      <c r="Z814" s="64">
        <f t="shared" si="25"/>
        <v>2826.01</v>
      </c>
      <c r="AA814" s="44">
        <v>2826.01</v>
      </c>
    </row>
    <row r="815" spans="1:29" x14ac:dyDescent="0.25">
      <c r="A815" t="s">
        <v>1111</v>
      </c>
      <c r="B815" t="s">
        <v>511</v>
      </c>
      <c r="C815" t="s">
        <v>1112</v>
      </c>
      <c r="D815" t="s">
        <v>35</v>
      </c>
      <c r="E815" t="s">
        <v>117</v>
      </c>
      <c r="F815" s="51" t="str">
        <f>IFERROR(VLOOKUP(D815,'Tabelas auxiliares'!$A$3:$B$61,2,FALSE),"")</f>
        <v>PU - PREFEITURA UNIVERSITÁRIA</v>
      </c>
      <c r="G815" s="51" t="str">
        <f>IFERROR(VLOOKUP($B815,'Tabelas auxiliares'!$A$65:$C$102,2,FALSE),"")</f>
        <v>Manutenção</v>
      </c>
      <c r="H815" s="51" t="str">
        <f>IFERROR(VLOOKUP($B815,'Tabelas auxiliares'!$A$65:$C$102,3,FALSE),"")</f>
        <v>ALMOXARIFADO / AR CONDICIONADO / COMBATE INCÊNDIO / CORTINAS / ELEVADORES / GERADORES DE ENERGIA / HIDRÁULICA / IMÓVEIS / INSTALAÇÕES ELÉTRICAS  / JARDINAGEM / MANUTENÇÃO PREDIAL / DESINSETIZAÇÃO / CHAVEIRO / INVENTÁRIO PATRIMONIAL</v>
      </c>
      <c r="I815" t="s">
        <v>1858</v>
      </c>
      <c r="J815" t="s">
        <v>2754</v>
      </c>
      <c r="K815" t="s">
        <v>2781</v>
      </c>
      <c r="L815" t="s">
        <v>251</v>
      </c>
      <c r="M815" t="s">
        <v>252</v>
      </c>
      <c r="N815" t="s">
        <v>177</v>
      </c>
      <c r="O815" t="s">
        <v>178</v>
      </c>
      <c r="P815" t="s">
        <v>288</v>
      </c>
      <c r="Q815" t="s">
        <v>179</v>
      </c>
      <c r="R815" t="s">
        <v>176</v>
      </c>
      <c r="S815" t="s">
        <v>120</v>
      </c>
      <c r="T815" t="s">
        <v>174</v>
      </c>
      <c r="U815" t="s">
        <v>119</v>
      </c>
      <c r="V815" t="s">
        <v>791</v>
      </c>
      <c r="W815" t="s">
        <v>679</v>
      </c>
      <c r="X815" s="51" t="str">
        <f t="shared" si="24"/>
        <v>3</v>
      </c>
      <c r="Y815" s="51" t="str">
        <f>IF(T815="","",IF(AND(T815&lt;&gt;'Tabelas auxiliares'!$B$236,T815&lt;&gt;'Tabelas auxiliares'!$B$237,T815&lt;&gt;'Tabelas auxiliares'!$C$236,T815&lt;&gt;'Tabelas auxiliares'!$C$237,T815&lt;&gt;'Tabelas auxiliares'!$D$236),"FOLHA DE PESSOAL",IF(X815='Tabelas auxiliares'!$A$237,"CUSTEIO",IF(X815='Tabelas auxiliares'!$A$236,"INVESTIMENTO","ERRO - VERIFICAR"))))</f>
        <v>CUSTEIO</v>
      </c>
      <c r="Z815" s="64">
        <f t="shared" si="25"/>
        <v>140735.21</v>
      </c>
      <c r="AC815" s="44">
        <v>140735.21</v>
      </c>
    </row>
    <row r="816" spans="1:29" x14ac:dyDescent="0.25">
      <c r="A816" t="s">
        <v>1111</v>
      </c>
      <c r="B816" t="s">
        <v>511</v>
      </c>
      <c r="C816" t="s">
        <v>1112</v>
      </c>
      <c r="D816" t="s">
        <v>35</v>
      </c>
      <c r="E816" t="s">
        <v>117</v>
      </c>
      <c r="F816" s="51" t="str">
        <f>IFERROR(VLOOKUP(D816,'Tabelas auxiliares'!$A$3:$B$61,2,FALSE),"")</f>
        <v>PU - PREFEITURA UNIVERSITÁRIA</v>
      </c>
      <c r="G816" s="51" t="str">
        <f>IFERROR(VLOOKUP($B816,'Tabelas auxiliares'!$A$65:$C$102,2,FALSE),"")</f>
        <v>Manutenção</v>
      </c>
      <c r="H816" s="51" t="str">
        <f>IFERROR(VLOOKUP($B816,'Tabelas auxiliares'!$A$65:$C$102,3,FALSE),"")</f>
        <v>ALMOXARIFADO / AR CONDICIONADO / COMBATE INCÊNDIO / CORTINAS / ELEVADORES / GERADORES DE ENERGIA / HIDRÁULICA / IMÓVEIS / INSTALAÇÕES ELÉTRICAS  / JARDINAGEM / MANUTENÇÃO PREDIAL / DESINSETIZAÇÃO / CHAVEIRO / INVENTÁRIO PATRIMONIAL</v>
      </c>
      <c r="I816" t="s">
        <v>1858</v>
      </c>
      <c r="J816" t="s">
        <v>2754</v>
      </c>
      <c r="K816" t="s">
        <v>2782</v>
      </c>
      <c r="L816" t="s">
        <v>251</v>
      </c>
      <c r="M816" t="s">
        <v>252</v>
      </c>
      <c r="N816" t="s">
        <v>177</v>
      </c>
      <c r="O816" t="s">
        <v>178</v>
      </c>
      <c r="P816" t="s">
        <v>288</v>
      </c>
      <c r="Q816" t="s">
        <v>179</v>
      </c>
      <c r="R816" t="s">
        <v>176</v>
      </c>
      <c r="S816" t="s">
        <v>1150</v>
      </c>
      <c r="T816" t="s">
        <v>174</v>
      </c>
      <c r="U816" t="s">
        <v>119</v>
      </c>
      <c r="V816" t="s">
        <v>791</v>
      </c>
      <c r="W816" t="s">
        <v>679</v>
      </c>
      <c r="X816" s="51" t="str">
        <f t="shared" si="24"/>
        <v>3</v>
      </c>
      <c r="Y816" s="51" t="str">
        <f>IF(T816="","",IF(AND(T816&lt;&gt;'Tabelas auxiliares'!$B$236,T816&lt;&gt;'Tabelas auxiliares'!$B$237,T816&lt;&gt;'Tabelas auxiliares'!$C$236,T816&lt;&gt;'Tabelas auxiliares'!$C$237,T816&lt;&gt;'Tabelas auxiliares'!$D$236),"FOLHA DE PESSOAL",IF(X816='Tabelas auxiliares'!$A$237,"CUSTEIO",IF(X816='Tabelas auxiliares'!$A$236,"INVESTIMENTO","ERRO - VERIFICAR"))))</f>
        <v>CUSTEIO</v>
      </c>
      <c r="Z816" s="64">
        <f t="shared" si="25"/>
        <v>1391893.74</v>
      </c>
      <c r="AA816" s="44">
        <v>594213.22</v>
      </c>
      <c r="AC816" s="44">
        <v>797680.52</v>
      </c>
    </row>
    <row r="817" spans="1:29" x14ac:dyDescent="0.25">
      <c r="A817" t="s">
        <v>1111</v>
      </c>
      <c r="B817" t="s">
        <v>511</v>
      </c>
      <c r="C817" t="s">
        <v>1112</v>
      </c>
      <c r="D817" t="s">
        <v>35</v>
      </c>
      <c r="E817" t="s">
        <v>117</v>
      </c>
      <c r="F817" s="51" t="str">
        <f>IFERROR(VLOOKUP(D817,'Tabelas auxiliares'!$A$3:$B$61,2,FALSE),"")</f>
        <v>PU - PREFEITURA UNIVERSITÁRIA</v>
      </c>
      <c r="G817" s="51" t="str">
        <f>IFERROR(VLOOKUP($B817,'Tabelas auxiliares'!$A$65:$C$102,2,FALSE),"")</f>
        <v>Manutenção</v>
      </c>
      <c r="H817" s="51" t="str">
        <f>IFERROR(VLOOKUP($B817,'Tabelas auxiliares'!$A$65:$C$102,3,FALSE),"")</f>
        <v>ALMOXARIFADO / AR CONDICIONADO / COMBATE INCÊNDIO / CORTINAS / ELEVADORES / GERADORES DE ENERGIA / HIDRÁULICA / IMÓVEIS / INSTALAÇÕES ELÉTRICAS  / JARDINAGEM / MANUTENÇÃO PREDIAL / DESINSETIZAÇÃO / CHAVEIRO / INVENTÁRIO PATRIMONIAL</v>
      </c>
      <c r="I817" t="s">
        <v>1380</v>
      </c>
      <c r="J817" t="s">
        <v>2756</v>
      </c>
      <c r="K817" t="s">
        <v>2783</v>
      </c>
      <c r="L817" t="s">
        <v>253</v>
      </c>
      <c r="M817" t="s">
        <v>254</v>
      </c>
      <c r="N817" t="s">
        <v>177</v>
      </c>
      <c r="O817" t="s">
        <v>178</v>
      </c>
      <c r="P817" t="s">
        <v>288</v>
      </c>
      <c r="Q817" t="s">
        <v>179</v>
      </c>
      <c r="R817" t="s">
        <v>176</v>
      </c>
      <c r="S817" t="s">
        <v>1150</v>
      </c>
      <c r="T817" t="s">
        <v>174</v>
      </c>
      <c r="U817" t="s">
        <v>119</v>
      </c>
      <c r="V817" t="s">
        <v>792</v>
      </c>
      <c r="W817" t="s">
        <v>959</v>
      </c>
      <c r="X817" s="51" t="str">
        <f t="shared" si="24"/>
        <v>3</v>
      </c>
      <c r="Y817" s="51" t="str">
        <f>IF(T817="","",IF(AND(T817&lt;&gt;'Tabelas auxiliares'!$B$236,T817&lt;&gt;'Tabelas auxiliares'!$B$237,T817&lt;&gt;'Tabelas auxiliares'!$C$236,T817&lt;&gt;'Tabelas auxiliares'!$C$237,T817&lt;&gt;'Tabelas auxiliares'!$D$236),"FOLHA DE PESSOAL",IF(X817='Tabelas auxiliares'!$A$237,"CUSTEIO",IF(X817='Tabelas auxiliares'!$A$236,"INVESTIMENTO","ERRO - VERIFICAR"))))</f>
        <v>CUSTEIO</v>
      </c>
      <c r="Z817" s="64">
        <f t="shared" si="25"/>
        <v>3952.8</v>
      </c>
      <c r="AC817" s="44">
        <v>3952.8</v>
      </c>
    </row>
    <row r="818" spans="1:29" x14ac:dyDescent="0.25">
      <c r="A818" t="s">
        <v>1111</v>
      </c>
      <c r="B818" t="s">
        <v>511</v>
      </c>
      <c r="C818" t="s">
        <v>1112</v>
      </c>
      <c r="D818" t="s">
        <v>35</v>
      </c>
      <c r="E818" t="s">
        <v>117</v>
      </c>
      <c r="F818" s="51" t="str">
        <f>IFERROR(VLOOKUP(D818,'Tabelas auxiliares'!$A$3:$B$61,2,FALSE),"")</f>
        <v>PU - PREFEITURA UNIVERSITÁRIA</v>
      </c>
      <c r="G818" s="51" t="str">
        <f>IFERROR(VLOOKUP($B818,'Tabelas auxiliares'!$A$65:$C$102,2,FALSE),"")</f>
        <v>Manutenção</v>
      </c>
      <c r="H818" s="51" t="str">
        <f>IFERROR(VLOOKUP($B818,'Tabelas auxiliares'!$A$65:$C$102,3,FALSE),"")</f>
        <v>ALMOXARIFADO / AR CONDICIONADO / COMBATE INCÊNDIO / CORTINAS / ELEVADORES / GERADORES DE ENERGIA / HIDRÁULICA / IMÓVEIS / INSTALAÇÕES ELÉTRICAS  / JARDINAGEM / MANUTENÇÃO PREDIAL / DESINSETIZAÇÃO / CHAVEIRO / INVENTÁRIO PATRIMONIAL</v>
      </c>
      <c r="I818" t="s">
        <v>1380</v>
      </c>
      <c r="J818" t="s">
        <v>2756</v>
      </c>
      <c r="K818" t="s">
        <v>2784</v>
      </c>
      <c r="L818" t="s">
        <v>2785</v>
      </c>
      <c r="M818" t="s">
        <v>255</v>
      </c>
      <c r="N818" t="s">
        <v>177</v>
      </c>
      <c r="O818" t="s">
        <v>178</v>
      </c>
      <c r="P818" t="s">
        <v>288</v>
      </c>
      <c r="Q818" t="s">
        <v>179</v>
      </c>
      <c r="R818" t="s">
        <v>176</v>
      </c>
      <c r="S818" t="s">
        <v>1150</v>
      </c>
      <c r="T818" t="s">
        <v>174</v>
      </c>
      <c r="U818" t="s">
        <v>119</v>
      </c>
      <c r="V818" t="s">
        <v>792</v>
      </c>
      <c r="W818" t="s">
        <v>959</v>
      </c>
      <c r="X818" s="51" t="str">
        <f t="shared" si="24"/>
        <v>3</v>
      </c>
      <c r="Y818" s="51" t="str">
        <f>IF(T818="","",IF(AND(T818&lt;&gt;'Tabelas auxiliares'!$B$236,T818&lt;&gt;'Tabelas auxiliares'!$B$237,T818&lt;&gt;'Tabelas auxiliares'!$C$236,T818&lt;&gt;'Tabelas auxiliares'!$C$237,T818&lt;&gt;'Tabelas auxiliares'!$D$236),"FOLHA DE PESSOAL",IF(X818='Tabelas auxiliares'!$A$237,"CUSTEIO",IF(X818='Tabelas auxiliares'!$A$236,"INVESTIMENTO","ERRO - VERIFICAR"))))</f>
        <v>CUSTEIO</v>
      </c>
      <c r="Z818" s="64">
        <f t="shared" si="25"/>
        <v>3097.5</v>
      </c>
      <c r="AC818" s="44">
        <v>3097.5</v>
      </c>
    </row>
    <row r="819" spans="1:29" x14ac:dyDescent="0.25">
      <c r="A819" t="s">
        <v>1111</v>
      </c>
      <c r="B819" t="s">
        <v>511</v>
      </c>
      <c r="C819" t="s">
        <v>1112</v>
      </c>
      <c r="D819" t="s">
        <v>35</v>
      </c>
      <c r="E819" t="s">
        <v>117</v>
      </c>
      <c r="F819" s="51" t="str">
        <f>IFERROR(VLOOKUP(D819,'Tabelas auxiliares'!$A$3:$B$61,2,FALSE),"")</f>
        <v>PU - PREFEITURA UNIVERSITÁRIA</v>
      </c>
      <c r="G819" s="51" t="str">
        <f>IFERROR(VLOOKUP($B819,'Tabelas auxiliares'!$A$65:$C$102,2,FALSE),"")</f>
        <v>Manutenção</v>
      </c>
      <c r="H819" s="51" t="str">
        <f>IFERROR(VLOOKUP($B819,'Tabelas auxiliares'!$A$65:$C$102,3,FALSE),"")</f>
        <v>ALMOXARIFADO / AR CONDICIONADO / COMBATE INCÊNDIO / CORTINAS / ELEVADORES / GERADORES DE ENERGIA / HIDRÁULICA / IMÓVEIS / INSTALAÇÕES ELÉTRICAS  / JARDINAGEM / MANUTENÇÃO PREDIAL / DESINSETIZAÇÃO / CHAVEIRO / INVENTÁRIO PATRIMONIAL</v>
      </c>
      <c r="I819" t="s">
        <v>1380</v>
      </c>
      <c r="J819" t="s">
        <v>2756</v>
      </c>
      <c r="K819" t="s">
        <v>2786</v>
      </c>
      <c r="L819" t="s">
        <v>2785</v>
      </c>
      <c r="M819" t="s">
        <v>256</v>
      </c>
      <c r="N819" t="s">
        <v>177</v>
      </c>
      <c r="O819" t="s">
        <v>178</v>
      </c>
      <c r="P819" t="s">
        <v>288</v>
      </c>
      <c r="Q819" t="s">
        <v>179</v>
      </c>
      <c r="R819" t="s">
        <v>176</v>
      </c>
      <c r="S819" t="s">
        <v>1150</v>
      </c>
      <c r="T819" t="s">
        <v>174</v>
      </c>
      <c r="U819" t="s">
        <v>119</v>
      </c>
      <c r="V819" t="s">
        <v>792</v>
      </c>
      <c r="W819" t="s">
        <v>959</v>
      </c>
      <c r="X819" s="51" t="str">
        <f t="shared" si="24"/>
        <v>3</v>
      </c>
      <c r="Y819" s="51" t="str">
        <f>IF(T819="","",IF(AND(T819&lt;&gt;'Tabelas auxiliares'!$B$236,T819&lt;&gt;'Tabelas auxiliares'!$B$237,T819&lt;&gt;'Tabelas auxiliares'!$C$236,T819&lt;&gt;'Tabelas auxiliares'!$C$237,T819&lt;&gt;'Tabelas auxiliares'!$D$236),"FOLHA DE PESSOAL",IF(X819='Tabelas auxiliares'!$A$237,"CUSTEIO",IF(X819='Tabelas auxiliares'!$A$236,"INVESTIMENTO","ERRO - VERIFICAR"))))</f>
        <v>CUSTEIO</v>
      </c>
      <c r="Z819" s="64">
        <f t="shared" si="25"/>
        <v>456</v>
      </c>
      <c r="AC819" s="44">
        <v>456</v>
      </c>
    </row>
    <row r="820" spans="1:29" x14ac:dyDescent="0.25">
      <c r="A820" t="s">
        <v>1111</v>
      </c>
      <c r="B820" t="s">
        <v>511</v>
      </c>
      <c r="C820" t="s">
        <v>1112</v>
      </c>
      <c r="D820" t="s">
        <v>35</v>
      </c>
      <c r="E820" t="s">
        <v>117</v>
      </c>
      <c r="F820" s="51" t="str">
        <f>IFERROR(VLOOKUP(D820,'Tabelas auxiliares'!$A$3:$B$61,2,FALSE),"")</f>
        <v>PU - PREFEITURA UNIVERSITÁRIA</v>
      </c>
      <c r="G820" s="51" t="str">
        <f>IFERROR(VLOOKUP($B820,'Tabelas auxiliares'!$A$65:$C$102,2,FALSE),"")</f>
        <v>Manutenção</v>
      </c>
      <c r="H820" s="51" t="str">
        <f>IFERROR(VLOOKUP($B820,'Tabelas auxiliares'!$A$65:$C$102,3,FALSE),"")</f>
        <v>ALMOXARIFADO / AR CONDICIONADO / COMBATE INCÊNDIO / CORTINAS / ELEVADORES / GERADORES DE ENERGIA / HIDRÁULICA / IMÓVEIS / INSTALAÇÕES ELÉTRICAS  / JARDINAGEM / MANUTENÇÃO PREDIAL / DESINSETIZAÇÃO / CHAVEIRO / INVENTÁRIO PATRIMONIAL</v>
      </c>
      <c r="I820" t="s">
        <v>1384</v>
      </c>
      <c r="J820" t="s">
        <v>2762</v>
      </c>
      <c r="K820" t="s">
        <v>2787</v>
      </c>
      <c r="L820" t="s">
        <v>126</v>
      </c>
      <c r="M820" t="s">
        <v>369</v>
      </c>
      <c r="N820" t="s">
        <v>177</v>
      </c>
      <c r="O820" t="s">
        <v>178</v>
      </c>
      <c r="P820" t="s">
        <v>288</v>
      </c>
      <c r="Q820" t="s">
        <v>179</v>
      </c>
      <c r="R820" t="s">
        <v>176</v>
      </c>
      <c r="S820" t="s">
        <v>1150</v>
      </c>
      <c r="T820" t="s">
        <v>174</v>
      </c>
      <c r="U820" t="s">
        <v>119</v>
      </c>
      <c r="V820" t="s">
        <v>794</v>
      </c>
      <c r="W820" t="s">
        <v>670</v>
      </c>
      <c r="X820" s="51" t="str">
        <f t="shared" si="24"/>
        <v>3</v>
      </c>
      <c r="Y820" s="51" t="str">
        <f>IF(T820="","",IF(AND(T820&lt;&gt;'Tabelas auxiliares'!$B$236,T820&lt;&gt;'Tabelas auxiliares'!$B$237,T820&lt;&gt;'Tabelas auxiliares'!$C$236,T820&lt;&gt;'Tabelas auxiliares'!$C$237,T820&lt;&gt;'Tabelas auxiliares'!$D$236),"FOLHA DE PESSOAL",IF(X820='Tabelas auxiliares'!$A$237,"CUSTEIO",IF(X820='Tabelas auxiliares'!$A$236,"INVESTIMENTO","ERRO - VERIFICAR"))))</f>
        <v>CUSTEIO</v>
      </c>
      <c r="Z820" s="64">
        <f t="shared" si="25"/>
        <v>29125.91</v>
      </c>
      <c r="AA820" s="44">
        <v>29042.61</v>
      </c>
      <c r="AC820" s="44">
        <v>83.3</v>
      </c>
    </row>
    <row r="821" spans="1:29" x14ac:dyDescent="0.25">
      <c r="A821" t="s">
        <v>1111</v>
      </c>
      <c r="B821" t="s">
        <v>511</v>
      </c>
      <c r="C821" t="s">
        <v>1112</v>
      </c>
      <c r="D821" t="s">
        <v>35</v>
      </c>
      <c r="E821" t="s">
        <v>117</v>
      </c>
      <c r="F821" s="51" t="str">
        <f>IFERROR(VLOOKUP(D821,'Tabelas auxiliares'!$A$3:$B$61,2,FALSE),"")</f>
        <v>PU - PREFEITURA UNIVERSITÁRIA</v>
      </c>
      <c r="G821" s="51" t="str">
        <f>IFERROR(VLOOKUP($B821,'Tabelas auxiliares'!$A$65:$C$102,2,FALSE),"")</f>
        <v>Manutenção</v>
      </c>
      <c r="H821" s="51" t="str">
        <f>IFERROR(VLOOKUP($B821,'Tabelas auxiliares'!$A$65:$C$102,3,FALSE),"")</f>
        <v>ALMOXARIFADO / AR CONDICIONADO / COMBATE INCÊNDIO / CORTINAS / ELEVADORES / GERADORES DE ENERGIA / HIDRÁULICA / IMÓVEIS / INSTALAÇÕES ELÉTRICAS  / JARDINAGEM / MANUTENÇÃO PREDIAL / DESINSETIZAÇÃO / CHAVEIRO / INVENTÁRIO PATRIMONIAL</v>
      </c>
      <c r="I821" t="s">
        <v>2550</v>
      </c>
      <c r="J821" t="s">
        <v>2764</v>
      </c>
      <c r="K821" t="s">
        <v>2788</v>
      </c>
      <c r="L821" t="s">
        <v>365</v>
      </c>
      <c r="M821" t="s">
        <v>2789</v>
      </c>
      <c r="N821" t="s">
        <v>177</v>
      </c>
      <c r="O821" t="s">
        <v>178</v>
      </c>
      <c r="P821" t="s">
        <v>288</v>
      </c>
      <c r="Q821" t="s">
        <v>179</v>
      </c>
      <c r="R821" t="s">
        <v>176</v>
      </c>
      <c r="S821" t="s">
        <v>1150</v>
      </c>
      <c r="T821" t="s">
        <v>174</v>
      </c>
      <c r="U821" t="s">
        <v>119</v>
      </c>
      <c r="V821" t="s">
        <v>791</v>
      </c>
      <c r="W821" t="s">
        <v>679</v>
      </c>
      <c r="X821" s="51" t="str">
        <f t="shared" si="24"/>
        <v>3</v>
      </c>
      <c r="Y821" s="51" t="str">
        <f>IF(T821="","",IF(AND(T821&lt;&gt;'Tabelas auxiliares'!$B$236,T821&lt;&gt;'Tabelas auxiliares'!$B$237,T821&lt;&gt;'Tabelas auxiliares'!$C$236,T821&lt;&gt;'Tabelas auxiliares'!$C$237,T821&lt;&gt;'Tabelas auxiliares'!$D$236),"FOLHA DE PESSOAL",IF(X821='Tabelas auxiliares'!$A$237,"CUSTEIO",IF(X821='Tabelas auxiliares'!$A$236,"INVESTIMENTO","ERRO - VERIFICAR"))))</f>
        <v>CUSTEIO</v>
      </c>
      <c r="Z821" s="64">
        <f t="shared" si="25"/>
        <v>6388.96</v>
      </c>
      <c r="AA821" s="44">
        <v>6388.96</v>
      </c>
    </row>
    <row r="822" spans="1:29" x14ac:dyDescent="0.25">
      <c r="A822" t="s">
        <v>1111</v>
      </c>
      <c r="B822" t="s">
        <v>511</v>
      </c>
      <c r="C822" t="s">
        <v>1112</v>
      </c>
      <c r="D822" t="s">
        <v>35</v>
      </c>
      <c r="E822" t="s">
        <v>117</v>
      </c>
      <c r="F822" s="51" t="str">
        <f>IFERROR(VLOOKUP(D822,'Tabelas auxiliares'!$A$3:$B$61,2,FALSE),"")</f>
        <v>PU - PREFEITURA UNIVERSITÁRIA</v>
      </c>
      <c r="G822" s="51" t="str">
        <f>IFERROR(VLOOKUP($B822,'Tabelas auxiliares'!$A$65:$C$102,2,FALSE),"")</f>
        <v>Manutenção</v>
      </c>
      <c r="H822" s="51" t="str">
        <f>IFERROR(VLOOKUP($B822,'Tabelas auxiliares'!$A$65:$C$102,3,FALSE),"")</f>
        <v>ALMOXARIFADO / AR CONDICIONADO / COMBATE INCÊNDIO / CORTINAS / ELEVADORES / GERADORES DE ENERGIA / HIDRÁULICA / IMÓVEIS / INSTALAÇÕES ELÉTRICAS  / JARDINAGEM / MANUTENÇÃO PREDIAL / DESINSETIZAÇÃO / CHAVEIRO / INVENTÁRIO PATRIMONIAL</v>
      </c>
      <c r="I822" t="s">
        <v>1153</v>
      </c>
      <c r="J822" t="s">
        <v>1426</v>
      </c>
      <c r="K822" t="s">
        <v>2790</v>
      </c>
      <c r="L822" t="s">
        <v>1428</v>
      </c>
      <c r="M822" t="s">
        <v>2791</v>
      </c>
      <c r="N822" t="s">
        <v>177</v>
      </c>
      <c r="O822" t="s">
        <v>178</v>
      </c>
      <c r="P822" t="s">
        <v>288</v>
      </c>
      <c r="Q822" t="s">
        <v>179</v>
      </c>
      <c r="R822" t="s">
        <v>176</v>
      </c>
      <c r="S822" t="s">
        <v>120</v>
      </c>
      <c r="T822" t="s">
        <v>174</v>
      </c>
      <c r="U822" t="s">
        <v>119</v>
      </c>
      <c r="V822" t="s">
        <v>793</v>
      </c>
      <c r="W822" t="s">
        <v>680</v>
      </c>
      <c r="X822" s="51" t="str">
        <f t="shared" si="24"/>
        <v>3</v>
      </c>
      <c r="Y822" s="51" t="str">
        <f>IF(T822="","",IF(AND(T822&lt;&gt;'Tabelas auxiliares'!$B$236,T822&lt;&gt;'Tabelas auxiliares'!$B$237,T822&lt;&gt;'Tabelas auxiliares'!$C$236,T822&lt;&gt;'Tabelas auxiliares'!$C$237,T822&lt;&gt;'Tabelas auxiliares'!$D$236),"FOLHA DE PESSOAL",IF(X822='Tabelas auxiliares'!$A$237,"CUSTEIO",IF(X822='Tabelas auxiliares'!$A$236,"INVESTIMENTO","ERRO - VERIFICAR"))))</f>
        <v>CUSTEIO</v>
      </c>
      <c r="Z822" s="64">
        <f t="shared" si="25"/>
        <v>1950.16</v>
      </c>
      <c r="AA822" s="44">
        <v>1950.16</v>
      </c>
    </row>
    <row r="823" spans="1:29" x14ac:dyDescent="0.25">
      <c r="A823" t="s">
        <v>1111</v>
      </c>
      <c r="B823" t="s">
        <v>511</v>
      </c>
      <c r="C823" t="s">
        <v>1112</v>
      </c>
      <c r="D823" t="s">
        <v>35</v>
      </c>
      <c r="E823" t="s">
        <v>117</v>
      </c>
      <c r="F823" s="51" t="str">
        <f>IFERROR(VLOOKUP(D823,'Tabelas auxiliares'!$A$3:$B$61,2,FALSE),"")</f>
        <v>PU - PREFEITURA UNIVERSITÁRIA</v>
      </c>
      <c r="G823" s="51" t="str">
        <f>IFERROR(VLOOKUP($B823,'Tabelas auxiliares'!$A$65:$C$102,2,FALSE),"")</f>
        <v>Manutenção</v>
      </c>
      <c r="H823" s="51" t="str">
        <f>IFERROR(VLOOKUP($B823,'Tabelas auxiliares'!$A$65:$C$102,3,FALSE),"")</f>
        <v>ALMOXARIFADO / AR CONDICIONADO / COMBATE INCÊNDIO / CORTINAS / ELEVADORES / GERADORES DE ENERGIA / HIDRÁULICA / IMÓVEIS / INSTALAÇÕES ELÉTRICAS  / JARDINAGEM / MANUTENÇÃO PREDIAL / DESINSETIZAÇÃO / CHAVEIRO / INVENTÁRIO PATRIMONIAL</v>
      </c>
      <c r="I823" t="s">
        <v>1120</v>
      </c>
      <c r="J823" t="s">
        <v>2792</v>
      </c>
      <c r="K823" t="s">
        <v>2793</v>
      </c>
      <c r="L823" t="s">
        <v>2794</v>
      </c>
      <c r="M823" t="s">
        <v>2789</v>
      </c>
      <c r="N823" t="s">
        <v>177</v>
      </c>
      <c r="O823" t="s">
        <v>178</v>
      </c>
      <c r="P823" t="s">
        <v>288</v>
      </c>
      <c r="Q823" t="s">
        <v>179</v>
      </c>
      <c r="R823" t="s">
        <v>176</v>
      </c>
      <c r="S823" t="s">
        <v>1150</v>
      </c>
      <c r="T823" t="s">
        <v>174</v>
      </c>
      <c r="U823" t="s">
        <v>119</v>
      </c>
      <c r="V823" t="s">
        <v>791</v>
      </c>
      <c r="W823" t="s">
        <v>679</v>
      </c>
      <c r="X823" s="51" t="str">
        <f t="shared" si="24"/>
        <v>3</v>
      </c>
      <c r="Y823" s="51" t="str">
        <f>IF(T823="","",IF(AND(T823&lt;&gt;'Tabelas auxiliares'!$B$236,T823&lt;&gt;'Tabelas auxiliares'!$B$237,T823&lt;&gt;'Tabelas auxiliares'!$C$236,T823&lt;&gt;'Tabelas auxiliares'!$C$237,T823&lt;&gt;'Tabelas auxiliares'!$D$236),"FOLHA DE PESSOAL",IF(X823='Tabelas auxiliares'!$A$237,"CUSTEIO",IF(X823='Tabelas auxiliares'!$A$236,"INVESTIMENTO","ERRO - VERIFICAR"))))</f>
        <v>CUSTEIO</v>
      </c>
      <c r="Z823" s="64">
        <f t="shared" si="25"/>
        <v>38649.67</v>
      </c>
      <c r="AA823" s="44">
        <v>38649.67</v>
      </c>
    </row>
    <row r="824" spans="1:29" x14ac:dyDescent="0.25">
      <c r="A824" t="s">
        <v>1111</v>
      </c>
      <c r="B824" t="s">
        <v>511</v>
      </c>
      <c r="C824" t="s">
        <v>1112</v>
      </c>
      <c r="D824" t="s">
        <v>35</v>
      </c>
      <c r="E824" t="s">
        <v>117</v>
      </c>
      <c r="F824" s="51" t="str">
        <f>IFERROR(VLOOKUP(D824,'Tabelas auxiliares'!$A$3:$B$61,2,FALSE),"")</f>
        <v>PU - PREFEITURA UNIVERSITÁRIA</v>
      </c>
      <c r="G824" s="51" t="str">
        <f>IFERROR(VLOOKUP($B824,'Tabelas auxiliares'!$A$65:$C$102,2,FALSE),"")</f>
        <v>Manutenção</v>
      </c>
      <c r="H824" s="51" t="str">
        <f>IFERROR(VLOOKUP($B824,'Tabelas auxiliares'!$A$65:$C$102,3,FALSE),"")</f>
        <v>ALMOXARIFADO / AR CONDICIONADO / COMBATE INCÊNDIO / CORTINAS / ELEVADORES / GERADORES DE ENERGIA / HIDRÁULICA / IMÓVEIS / INSTALAÇÕES ELÉTRICAS  / JARDINAGEM / MANUTENÇÃO PREDIAL / DESINSETIZAÇÃO / CHAVEIRO / INVENTÁRIO PATRIMONIAL</v>
      </c>
      <c r="I824" t="s">
        <v>1127</v>
      </c>
      <c r="J824" t="s">
        <v>2760</v>
      </c>
      <c r="K824" t="s">
        <v>2795</v>
      </c>
      <c r="L824" t="s">
        <v>425</v>
      </c>
      <c r="M824" t="s">
        <v>370</v>
      </c>
      <c r="N824" t="s">
        <v>177</v>
      </c>
      <c r="O824" t="s">
        <v>178</v>
      </c>
      <c r="P824" t="s">
        <v>288</v>
      </c>
      <c r="Q824" t="s">
        <v>179</v>
      </c>
      <c r="R824" t="s">
        <v>176</v>
      </c>
      <c r="S824" t="s">
        <v>120</v>
      </c>
      <c r="T824" t="s">
        <v>174</v>
      </c>
      <c r="U824" t="s">
        <v>119</v>
      </c>
      <c r="V824" t="s">
        <v>793</v>
      </c>
      <c r="W824" t="s">
        <v>680</v>
      </c>
      <c r="X824" s="51" t="str">
        <f t="shared" si="24"/>
        <v>3</v>
      </c>
      <c r="Y824" s="51" t="str">
        <f>IF(T824="","",IF(AND(T824&lt;&gt;'Tabelas auxiliares'!$B$236,T824&lt;&gt;'Tabelas auxiliares'!$B$237,T824&lt;&gt;'Tabelas auxiliares'!$C$236,T824&lt;&gt;'Tabelas auxiliares'!$C$237,T824&lt;&gt;'Tabelas auxiliares'!$D$236),"FOLHA DE PESSOAL",IF(X824='Tabelas auxiliares'!$A$237,"CUSTEIO",IF(X824='Tabelas auxiliares'!$A$236,"INVESTIMENTO","ERRO - VERIFICAR"))))</f>
        <v>CUSTEIO</v>
      </c>
      <c r="Z824" s="64">
        <f t="shared" si="25"/>
        <v>84046.06</v>
      </c>
      <c r="AA824" s="44">
        <v>84046.06</v>
      </c>
    </row>
    <row r="825" spans="1:29" x14ac:dyDescent="0.25">
      <c r="A825" t="s">
        <v>1111</v>
      </c>
      <c r="B825" t="s">
        <v>511</v>
      </c>
      <c r="C825" t="s">
        <v>1112</v>
      </c>
      <c r="D825" t="s">
        <v>35</v>
      </c>
      <c r="E825" t="s">
        <v>117</v>
      </c>
      <c r="F825" s="51" t="str">
        <f>IFERROR(VLOOKUP(D825,'Tabelas auxiliares'!$A$3:$B$61,2,FALSE),"")</f>
        <v>PU - PREFEITURA UNIVERSITÁRIA</v>
      </c>
      <c r="G825" s="51" t="str">
        <f>IFERROR(VLOOKUP($B825,'Tabelas auxiliares'!$A$65:$C$102,2,FALSE),"")</f>
        <v>Manutenção</v>
      </c>
      <c r="H825" s="51" t="str">
        <f>IFERROR(VLOOKUP($B825,'Tabelas auxiliares'!$A$65:$C$102,3,FALSE),"")</f>
        <v>ALMOXARIFADO / AR CONDICIONADO / COMBATE INCÊNDIO / CORTINAS / ELEVADORES / GERADORES DE ENERGIA / HIDRÁULICA / IMÓVEIS / INSTALAÇÕES ELÉTRICAS  / JARDINAGEM / MANUTENÇÃO PREDIAL / DESINSETIZAÇÃO / CHAVEIRO / INVENTÁRIO PATRIMONIAL</v>
      </c>
      <c r="I825" t="s">
        <v>1178</v>
      </c>
      <c r="J825" t="s">
        <v>2777</v>
      </c>
      <c r="K825" t="s">
        <v>2796</v>
      </c>
      <c r="L825" t="s">
        <v>367</v>
      </c>
      <c r="M825" t="s">
        <v>368</v>
      </c>
      <c r="N825" t="s">
        <v>177</v>
      </c>
      <c r="O825" t="s">
        <v>178</v>
      </c>
      <c r="P825" t="s">
        <v>288</v>
      </c>
      <c r="Q825" t="s">
        <v>179</v>
      </c>
      <c r="R825" t="s">
        <v>176</v>
      </c>
      <c r="S825" t="s">
        <v>1150</v>
      </c>
      <c r="T825" t="s">
        <v>174</v>
      </c>
      <c r="U825" t="s">
        <v>119</v>
      </c>
      <c r="V825" t="s">
        <v>795</v>
      </c>
      <c r="W825" t="s">
        <v>681</v>
      </c>
      <c r="X825" s="51" t="str">
        <f t="shared" si="24"/>
        <v>3</v>
      </c>
      <c r="Y825" s="51" t="str">
        <f>IF(T825="","",IF(AND(T825&lt;&gt;'Tabelas auxiliares'!$B$236,T825&lt;&gt;'Tabelas auxiliares'!$B$237,T825&lt;&gt;'Tabelas auxiliares'!$C$236,T825&lt;&gt;'Tabelas auxiliares'!$C$237,T825&lt;&gt;'Tabelas auxiliares'!$D$236),"FOLHA DE PESSOAL",IF(X825='Tabelas auxiliares'!$A$237,"CUSTEIO",IF(X825='Tabelas auxiliares'!$A$236,"INVESTIMENTO","ERRO - VERIFICAR"))))</f>
        <v>CUSTEIO</v>
      </c>
      <c r="Z825" s="64">
        <f t="shared" si="25"/>
        <v>29939.35</v>
      </c>
      <c r="AA825" s="44">
        <v>29939.35</v>
      </c>
    </row>
    <row r="826" spans="1:29" x14ac:dyDescent="0.25">
      <c r="A826" t="s">
        <v>1111</v>
      </c>
      <c r="B826" t="s">
        <v>511</v>
      </c>
      <c r="C826" t="s">
        <v>1112</v>
      </c>
      <c r="D826" t="s">
        <v>35</v>
      </c>
      <c r="E826" t="s">
        <v>117</v>
      </c>
      <c r="F826" s="51" t="str">
        <f>IFERROR(VLOOKUP(D826,'Tabelas auxiliares'!$A$3:$B$61,2,FALSE),"")</f>
        <v>PU - PREFEITURA UNIVERSITÁRIA</v>
      </c>
      <c r="G826" s="51" t="str">
        <f>IFERROR(VLOOKUP($B826,'Tabelas auxiliares'!$A$65:$C$102,2,FALSE),"")</f>
        <v>Manutenção</v>
      </c>
      <c r="H826" s="51" t="str">
        <f>IFERROR(VLOOKUP($B826,'Tabelas auxiliares'!$A$65:$C$102,3,FALSE),"")</f>
        <v>ALMOXARIFADO / AR CONDICIONADO / COMBATE INCÊNDIO / CORTINAS / ELEVADORES / GERADORES DE ENERGIA / HIDRÁULICA / IMÓVEIS / INSTALAÇÕES ELÉTRICAS  / JARDINAGEM / MANUTENÇÃO PREDIAL / DESINSETIZAÇÃO / CHAVEIRO / INVENTÁRIO PATRIMONIAL</v>
      </c>
      <c r="I826" t="s">
        <v>1178</v>
      </c>
      <c r="J826" t="s">
        <v>2754</v>
      </c>
      <c r="K826" t="s">
        <v>2797</v>
      </c>
      <c r="L826" t="s">
        <v>251</v>
      </c>
      <c r="M826" t="s">
        <v>252</v>
      </c>
      <c r="N826" t="s">
        <v>177</v>
      </c>
      <c r="O826" t="s">
        <v>178</v>
      </c>
      <c r="P826" t="s">
        <v>288</v>
      </c>
      <c r="Q826" t="s">
        <v>179</v>
      </c>
      <c r="R826" t="s">
        <v>176</v>
      </c>
      <c r="S826" t="s">
        <v>120</v>
      </c>
      <c r="T826" t="s">
        <v>319</v>
      </c>
      <c r="U826" t="s">
        <v>1447</v>
      </c>
      <c r="V826" t="s">
        <v>791</v>
      </c>
      <c r="W826" t="s">
        <v>679</v>
      </c>
      <c r="X826" s="51" t="str">
        <f t="shared" si="24"/>
        <v>3</v>
      </c>
      <c r="Y826" s="51" t="str">
        <f>IF(T826="","",IF(AND(T826&lt;&gt;'Tabelas auxiliares'!$B$236,T826&lt;&gt;'Tabelas auxiliares'!$B$237,T826&lt;&gt;'Tabelas auxiliares'!$C$236,T826&lt;&gt;'Tabelas auxiliares'!$C$237,T826&lt;&gt;'Tabelas auxiliares'!$D$236),"FOLHA DE PESSOAL",IF(X826='Tabelas auxiliares'!$A$237,"CUSTEIO",IF(X826='Tabelas auxiliares'!$A$236,"INVESTIMENTO","ERRO - VERIFICAR"))))</f>
        <v>CUSTEIO</v>
      </c>
      <c r="Z826" s="64">
        <f t="shared" si="25"/>
        <v>580644.38</v>
      </c>
      <c r="AA826" s="44">
        <v>580644.38</v>
      </c>
    </row>
    <row r="827" spans="1:29" x14ac:dyDescent="0.25">
      <c r="A827" t="s">
        <v>1111</v>
      </c>
      <c r="B827" t="s">
        <v>511</v>
      </c>
      <c r="C827" t="s">
        <v>1112</v>
      </c>
      <c r="D827" t="s">
        <v>88</v>
      </c>
      <c r="E827" t="s">
        <v>117</v>
      </c>
      <c r="F827" s="51" t="str">
        <f>IFERROR(VLOOKUP(D827,'Tabelas auxiliares'!$A$3:$B$61,2,FALSE),"")</f>
        <v>SUGEPE - SUPERINTENDÊNCIA DE GESTÃO DE PESSOAS</v>
      </c>
      <c r="G827" s="51" t="str">
        <f>IFERROR(VLOOKUP($B827,'Tabelas auxiliares'!$A$65:$C$102,2,FALSE),"")</f>
        <v>Manutenção</v>
      </c>
      <c r="H827" s="51" t="str">
        <f>IFERROR(VLOOKUP($B827,'Tabelas auxiliares'!$A$65:$C$102,3,FALSE),"")</f>
        <v>ALMOXARIFADO / AR CONDICIONADO / COMBATE INCÊNDIO / CORTINAS / ELEVADORES / GERADORES DE ENERGIA / HIDRÁULICA / IMÓVEIS / INSTALAÇÕES ELÉTRICAS  / JARDINAGEM / MANUTENÇÃO PREDIAL / DESINSETIZAÇÃO / CHAVEIRO / INVENTÁRIO PATRIMONIAL</v>
      </c>
      <c r="I827" t="s">
        <v>1461</v>
      </c>
      <c r="J827" t="s">
        <v>2798</v>
      </c>
      <c r="K827" t="s">
        <v>2799</v>
      </c>
      <c r="L827" t="s">
        <v>2800</v>
      </c>
      <c r="M827" t="s">
        <v>2801</v>
      </c>
      <c r="N827" t="s">
        <v>177</v>
      </c>
      <c r="O827" t="s">
        <v>178</v>
      </c>
      <c r="P827" t="s">
        <v>288</v>
      </c>
      <c r="Q827" t="s">
        <v>179</v>
      </c>
      <c r="R827" t="s">
        <v>176</v>
      </c>
      <c r="S827" t="s">
        <v>1150</v>
      </c>
      <c r="T827" t="s">
        <v>174</v>
      </c>
      <c r="U827" t="s">
        <v>119</v>
      </c>
      <c r="V827" t="s">
        <v>2639</v>
      </c>
      <c r="W827" t="s">
        <v>2640</v>
      </c>
      <c r="X827" s="51" t="str">
        <f t="shared" si="24"/>
        <v>3</v>
      </c>
      <c r="Y827" s="51" t="str">
        <f>IF(T827="","",IF(AND(T827&lt;&gt;'Tabelas auxiliares'!$B$236,T827&lt;&gt;'Tabelas auxiliares'!$B$237,T827&lt;&gt;'Tabelas auxiliares'!$C$236,T827&lt;&gt;'Tabelas auxiliares'!$C$237,T827&lt;&gt;'Tabelas auxiliares'!$D$236),"FOLHA DE PESSOAL",IF(X827='Tabelas auxiliares'!$A$237,"CUSTEIO",IF(X827='Tabelas auxiliares'!$A$236,"INVESTIMENTO","ERRO - VERIFICAR"))))</f>
        <v>CUSTEIO</v>
      </c>
      <c r="Z827" s="64">
        <f t="shared" si="25"/>
        <v>10589</v>
      </c>
      <c r="AA827" s="44">
        <v>10589</v>
      </c>
    </row>
    <row r="828" spans="1:29" x14ac:dyDescent="0.25">
      <c r="A828" t="s">
        <v>1111</v>
      </c>
      <c r="B828" t="s">
        <v>511</v>
      </c>
      <c r="C828" t="s">
        <v>1116</v>
      </c>
      <c r="D828" t="s">
        <v>53</v>
      </c>
      <c r="E828" t="s">
        <v>117</v>
      </c>
      <c r="F828" s="51" t="str">
        <f>IFERROR(VLOOKUP(D828,'Tabelas auxiliares'!$A$3:$B$61,2,FALSE),"")</f>
        <v>PROGRAD - PRÓ-REITORIA DE GRADUAÇÃO</v>
      </c>
      <c r="G828" s="51" t="str">
        <f>IFERROR(VLOOKUP($B828,'Tabelas auxiliares'!$A$65:$C$102,2,FALSE),"")</f>
        <v>Manutenção</v>
      </c>
      <c r="H828" s="51" t="str">
        <f>IFERROR(VLOOKUP($B828,'Tabelas auxiliares'!$A$65:$C$102,3,FALSE),"")</f>
        <v>ALMOXARIFADO / AR CONDICIONADO / COMBATE INCÊNDIO / CORTINAS / ELEVADORES / GERADORES DE ENERGIA / HIDRÁULICA / IMÓVEIS / INSTALAÇÕES ELÉTRICAS  / JARDINAGEM / MANUTENÇÃO PREDIAL / DESINSETIZAÇÃO / CHAVEIRO / INVENTÁRIO PATRIMONIAL</v>
      </c>
      <c r="I828" t="s">
        <v>2802</v>
      </c>
      <c r="J828" t="s">
        <v>2803</v>
      </c>
      <c r="K828" t="s">
        <v>2804</v>
      </c>
      <c r="L828" t="s">
        <v>2805</v>
      </c>
      <c r="M828" t="s">
        <v>2806</v>
      </c>
      <c r="N828" t="s">
        <v>177</v>
      </c>
      <c r="O828" t="s">
        <v>178</v>
      </c>
      <c r="P828" t="s">
        <v>288</v>
      </c>
      <c r="Q828" t="s">
        <v>179</v>
      </c>
      <c r="R828" t="s">
        <v>176</v>
      </c>
      <c r="S828" t="s">
        <v>120</v>
      </c>
      <c r="T828" t="s">
        <v>174</v>
      </c>
      <c r="U828" t="s">
        <v>119</v>
      </c>
      <c r="V828" t="s">
        <v>791</v>
      </c>
      <c r="W828" t="s">
        <v>679</v>
      </c>
      <c r="X828" s="51" t="str">
        <f t="shared" si="24"/>
        <v>3</v>
      </c>
      <c r="Y828" s="51" t="str">
        <f>IF(T828="","",IF(AND(T828&lt;&gt;'Tabelas auxiliares'!$B$236,T828&lt;&gt;'Tabelas auxiliares'!$B$237,T828&lt;&gt;'Tabelas auxiliares'!$C$236,T828&lt;&gt;'Tabelas auxiliares'!$C$237,T828&lt;&gt;'Tabelas auxiliares'!$D$236),"FOLHA DE PESSOAL",IF(X828='Tabelas auxiliares'!$A$237,"CUSTEIO",IF(X828='Tabelas auxiliares'!$A$236,"INVESTIMENTO","ERRO - VERIFICAR"))))</f>
        <v>CUSTEIO</v>
      </c>
      <c r="Z828" s="64">
        <f t="shared" si="25"/>
        <v>24485.800000000003</v>
      </c>
      <c r="AA828" s="44">
        <v>2000</v>
      </c>
      <c r="AB828" s="44">
        <v>449.72</v>
      </c>
      <c r="AC828" s="44">
        <v>22036.080000000002</v>
      </c>
    </row>
    <row r="829" spans="1:29" x14ac:dyDescent="0.25">
      <c r="A829" t="s">
        <v>1111</v>
      </c>
      <c r="B829" t="s">
        <v>514</v>
      </c>
      <c r="C829" t="s">
        <v>1475</v>
      </c>
      <c r="D829" t="s">
        <v>296</v>
      </c>
      <c r="E829" t="s">
        <v>117</v>
      </c>
      <c r="F829" s="51" t="str">
        <f>IFERROR(VLOOKUP(D829,'Tabelas auxiliares'!$A$3:$B$61,2,FALSE),"")</f>
        <v>SPO - OBRAS SANTO ANDRÉ</v>
      </c>
      <c r="G829" s="51" t="str">
        <f>IFERROR(VLOOKUP($B829,'Tabelas auxiliares'!$A$65:$C$102,2,FALSE),"")</f>
        <v>Obras e instalações - Construções</v>
      </c>
      <c r="H829" s="51" t="str">
        <f>IFERROR(VLOOKUP($B829,'Tabelas auxiliares'!$A$65:$C$102,3,FALSE),"")</f>
        <v>SERVICOS TECNICOS EM ENGENHARIA / EXECUCAO DAS OBRAS / ELABORACAO DOS ESTUDOS PRELIMINARES, PROJETOS BASICOS E EXECUTIVOS / CONSTRUÇÃO / SUPERVISÃO DE OBRAS</v>
      </c>
      <c r="I829" t="s">
        <v>1543</v>
      </c>
      <c r="J829" t="s">
        <v>2807</v>
      </c>
      <c r="K829" t="s">
        <v>2808</v>
      </c>
      <c r="L829" t="s">
        <v>2809</v>
      </c>
      <c r="M829" t="s">
        <v>194</v>
      </c>
      <c r="N829" t="s">
        <v>177</v>
      </c>
      <c r="O829" t="s">
        <v>178</v>
      </c>
      <c r="P829" t="s">
        <v>288</v>
      </c>
      <c r="Q829" t="s">
        <v>179</v>
      </c>
      <c r="R829" t="s">
        <v>176</v>
      </c>
      <c r="S829" t="s">
        <v>120</v>
      </c>
      <c r="T829" t="s">
        <v>319</v>
      </c>
      <c r="U829" t="s">
        <v>1260</v>
      </c>
      <c r="V829" t="s">
        <v>791</v>
      </c>
      <c r="W829" t="s">
        <v>679</v>
      </c>
      <c r="X829" s="51" t="str">
        <f t="shared" si="24"/>
        <v>3</v>
      </c>
      <c r="Y829" s="51" t="str">
        <f>IF(T829="","",IF(AND(T829&lt;&gt;'Tabelas auxiliares'!$B$236,T829&lt;&gt;'Tabelas auxiliares'!$B$237,T829&lt;&gt;'Tabelas auxiliares'!$C$236,T829&lt;&gt;'Tabelas auxiliares'!$C$237,T829&lt;&gt;'Tabelas auxiliares'!$D$236),"FOLHA DE PESSOAL",IF(X829='Tabelas auxiliares'!$A$237,"CUSTEIO",IF(X829='Tabelas auxiliares'!$A$236,"INVESTIMENTO","ERRO - VERIFICAR"))))</f>
        <v>CUSTEIO</v>
      </c>
      <c r="Z829" s="64">
        <f t="shared" si="25"/>
        <v>1505903.95</v>
      </c>
      <c r="AA829" s="44">
        <v>1505903.95</v>
      </c>
    </row>
    <row r="830" spans="1:29" x14ac:dyDescent="0.25">
      <c r="A830" t="s">
        <v>1111</v>
      </c>
      <c r="B830" t="s">
        <v>518</v>
      </c>
      <c r="C830" t="s">
        <v>1112</v>
      </c>
      <c r="D830" t="s">
        <v>35</v>
      </c>
      <c r="E830" t="s">
        <v>117</v>
      </c>
      <c r="F830" s="51" t="str">
        <f>IFERROR(VLOOKUP(D830,'Tabelas auxiliares'!$A$3:$B$61,2,FALSE),"")</f>
        <v>PU - PREFEITURA UNIVERSITÁRIA</v>
      </c>
      <c r="G830" s="51" t="str">
        <f>IFERROR(VLOOKUP($B830,'Tabelas auxiliares'!$A$65:$C$102,2,FALSE),"")</f>
        <v>Recepção, portaria e zeladoria</v>
      </c>
      <c r="H830" s="51" t="str">
        <f>IFERROR(VLOOKUP($B830,'Tabelas auxiliares'!$A$65:$C$102,3,FALSE),"")</f>
        <v>PORTARIA / RECEPÇÃO / ZELADORIA</v>
      </c>
      <c r="I830" t="s">
        <v>1319</v>
      </c>
      <c r="J830" t="s">
        <v>2810</v>
      </c>
      <c r="K830" t="s">
        <v>2811</v>
      </c>
      <c r="L830" t="s">
        <v>257</v>
      </c>
      <c r="M830" t="s">
        <v>258</v>
      </c>
      <c r="N830" t="s">
        <v>177</v>
      </c>
      <c r="O830" t="s">
        <v>178</v>
      </c>
      <c r="P830" t="s">
        <v>288</v>
      </c>
      <c r="Q830" t="s">
        <v>179</v>
      </c>
      <c r="R830" t="s">
        <v>176</v>
      </c>
      <c r="S830" t="s">
        <v>120</v>
      </c>
      <c r="T830" t="s">
        <v>174</v>
      </c>
      <c r="U830" t="s">
        <v>119</v>
      </c>
      <c r="V830" t="s">
        <v>795</v>
      </c>
      <c r="W830" t="s">
        <v>681</v>
      </c>
      <c r="X830" s="51" t="str">
        <f t="shared" si="24"/>
        <v>3</v>
      </c>
      <c r="Y830" s="51" t="str">
        <f>IF(T830="","",IF(AND(T830&lt;&gt;'Tabelas auxiliares'!$B$236,T830&lt;&gt;'Tabelas auxiliares'!$B$237,T830&lt;&gt;'Tabelas auxiliares'!$C$236,T830&lt;&gt;'Tabelas auxiliares'!$C$237,T830&lt;&gt;'Tabelas auxiliares'!$D$236),"FOLHA DE PESSOAL",IF(X830='Tabelas auxiliares'!$A$237,"CUSTEIO",IF(X830='Tabelas auxiliares'!$A$236,"INVESTIMENTO","ERRO - VERIFICAR"))))</f>
        <v>CUSTEIO</v>
      </c>
      <c r="Z830" s="64">
        <f t="shared" si="25"/>
        <v>397621.39</v>
      </c>
      <c r="AA830" s="44">
        <v>85369.31</v>
      </c>
      <c r="AB830" s="44">
        <v>6587.72</v>
      </c>
      <c r="AC830" s="44">
        <v>305664.36</v>
      </c>
    </row>
    <row r="831" spans="1:29" x14ac:dyDescent="0.25">
      <c r="A831" t="s">
        <v>1111</v>
      </c>
      <c r="B831" t="s">
        <v>518</v>
      </c>
      <c r="C831" t="s">
        <v>1112</v>
      </c>
      <c r="D831" t="s">
        <v>35</v>
      </c>
      <c r="E831" t="s">
        <v>117</v>
      </c>
      <c r="F831" s="51" t="str">
        <f>IFERROR(VLOOKUP(D831,'Tabelas auxiliares'!$A$3:$B$61,2,FALSE),"")</f>
        <v>PU - PREFEITURA UNIVERSITÁRIA</v>
      </c>
      <c r="G831" s="51" t="str">
        <f>IFERROR(VLOOKUP($B831,'Tabelas auxiliares'!$A$65:$C$102,2,FALSE),"")</f>
        <v>Recepção, portaria e zeladoria</v>
      </c>
      <c r="H831" s="51" t="str">
        <f>IFERROR(VLOOKUP($B831,'Tabelas auxiliares'!$A$65:$C$102,3,FALSE),"")</f>
        <v>PORTARIA / RECEPÇÃO / ZELADORIA</v>
      </c>
      <c r="I831" t="s">
        <v>1199</v>
      </c>
      <c r="J831" t="s">
        <v>2810</v>
      </c>
      <c r="K831" t="s">
        <v>2812</v>
      </c>
      <c r="L831" t="s">
        <v>257</v>
      </c>
      <c r="M831" t="s">
        <v>258</v>
      </c>
      <c r="N831" t="s">
        <v>177</v>
      </c>
      <c r="O831" t="s">
        <v>178</v>
      </c>
      <c r="P831" t="s">
        <v>288</v>
      </c>
      <c r="Q831" t="s">
        <v>179</v>
      </c>
      <c r="R831" t="s">
        <v>176</v>
      </c>
      <c r="S831" t="s">
        <v>1150</v>
      </c>
      <c r="T831" t="s">
        <v>174</v>
      </c>
      <c r="U831" t="s">
        <v>119</v>
      </c>
      <c r="V831" t="s">
        <v>795</v>
      </c>
      <c r="W831" t="s">
        <v>681</v>
      </c>
      <c r="X831" s="51" t="str">
        <f t="shared" si="24"/>
        <v>3</v>
      </c>
      <c r="Y831" s="51" t="str">
        <f>IF(T831="","",IF(AND(T831&lt;&gt;'Tabelas auxiliares'!$B$236,T831&lt;&gt;'Tabelas auxiliares'!$B$237,T831&lt;&gt;'Tabelas auxiliares'!$C$236,T831&lt;&gt;'Tabelas auxiliares'!$C$237,T831&lt;&gt;'Tabelas auxiliares'!$D$236),"FOLHA DE PESSOAL",IF(X831='Tabelas auxiliares'!$A$237,"CUSTEIO",IF(X831='Tabelas auxiliares'!$A$236,"INVESTIMENTO","ERRO - VERIFICAR"))))</f>
        <v>CUSTEIO</v>
      </c>
      <c r="Z831" s="64">
        <f t="shared" si="25"/>
        <v>107573.6</v>
      </c>
      <c r="AA831" s="44">
        <v>107573.6</v>
      </c>
    </row>
    <row r="832" spans="1:29" x14ac:dyDescent="0.25">
      <c r="A832" t="s">
        <v>1111</v>
      </c>
      <c r="B832" t="s">
        <v>518</v>
      </c>
      <c r="C832" t="s">
        <v>1112</v>
      </c>
      <c r="D832" t="s">
        <v>67</v>
      </c>
      <c r="E832" t="s">
        <v>117</v>
      </c>
      <c r="F832" s="51" t="str">
        <f>IFERROR(VLOOKUP(D832,'Tabelas auxiliares'!$A$3:$B$61,2,FALSE),"")</f>
        <v>PROAP - PRÓ-REITORIA DE POLÍTICAS AFIRMATIVAS</v>
      </c>
      <c r="G832" s="51" t="str">
        <f>IFERROR(VLOOKUP($B832,'Tabelas auxiliares'!$A$65:$C$102,2,FALSE),"")</f>
        <v>Recepção, portaria e zeladoria</v>
      </c>
      <c r="H832" s="51" t="str">
        <f>IFERROR(VLOOKUP($B832,'Tabelas auxiliares'!$A$65:$C$102,3,FALSE),"")</f>
        <v>PORTARIA / RECEPÇÃO / ZELADORIA</v>
      </c>
      <c r="I832" t="s">
        <v>2746</v>
      </c>
      <c r="J832" t="s">
        <v>2813</v>
      </c>
      <c r="K832" t="s">
        <v>2814</v>
      </c>
      <c r="L832" t="s">
        <v>372</v>
      </c>
      <c r="M832" t="s">
        <v>373</v>
      </c>
      <c r="N832" t="s">
        <v>177</v>
      </c>
      <c r="O832" t="s">
        <v>178</v>
      </c>
      <c r="P832" t="s">
        <v>288</v>
      </c>
      <c r="Q832" t="s">
        <v>179</v>
      </c>
      <c r="R832" t="s">
        <v>176</v>
      </c>
      <c r="S832" t="s">
        <v>120</v>
      </c>
      <c r="T832" t="s">
        <v>174</v>
      </c>
      <c r="U832" t="s">
        <v>119</v>
      </c>
      <c r="V832" t="s">
        <v>795</v>
      </c>
      <c r="W832" t="s">
        <v>681</v>
      </c>
      <c r="X832" s="51" t="str">
        <f t="shared" si="24"/>
        <v>3</v>
      </c>
      <c r="Y832" s="51" t="str">
        <f>IF(T832="","",IF(AND(T832&lt;&gt;'Tabelas auxiliares'!$B$236,T832&lt;&gt;'Tabelas auxiliares'!$B$237,T832&lt;&gt;'Tabelas auxiliares'!$C$236,T832&lt;&gt;'Tabelas auxiliares'!$C$237,T832&lt;&gt;'Tabelas auxiliares'!$D$236),"FOLHA DE PESSOAL",IF(X832='Tabelas auxiliares'!$A$237,"CUSTEIO",IF(X832='Tabelas auxiliares'!$A$236,"INVESTIMENTO","ERRO - VERIFICAR"))))</f>
        <v>CUSTEIO</v>
      </c>
      <c r="Z832" s="64">
        <f t="shared" si="25"/>
        <v>1024226.4500000001</v>
      </c>
      <c r="AA832" s="44">
        <v>169444.53</v>
      </c>
      <c r="AB832" s="44">
        <v>210349.51</v>
      </c>
      <c r="AC832" s="44">
        <v>644432.41</v>
      </c>
    </row>
    <row r="833" spans="1:29" x14ac:dyDescent="0.25">
      <c r="A833" t="s">
        <v>1111</v>
      </c>
      <c r="B833" t="s">
        <v>518</v>
      </c>
      <c r="C833" t="s">
        <v>1112</v>
      </c>
      <c r="D833" t="s">
        <v>67</v>
      </c>
      <c r="E833" t="s">
        <v>117</v>
      </c>
      <c r="F833" s="51" t="str">
        <f>IFERROR(VLOOKUP(D833,'Tabelas auxiliares'!$A$3:$B$61,2,FALSE),"")</f>
        <v>PROAP - PRÓ-REITORIA DE POLÍTICAS AFIRMATIVAS</v>
      </c>
      <c r="G833" s="51" t="str">
        <f>IFERROR(VLOOKUP($B833,'Tabelas auxiliares'!$A$65:$C$102,2,FALSE),"")</f>
        <v>Recepção, portaria e zeladoria</v>
      </c>
      <c r="H833" s="51" t="str">
        <f>IFERROR(VLOOKUP($B833,'Tabelas auxiliares'!$A$65:$C$102,3,FALSE),"")</f>
        <v>PORTARIA / RECEPÇÃO / ZELADORIA</v>
      </c>
      <c r="I833" t="s">
        <v>1250</v>
      </c>
      <c r="J833" t="s">
        <v>2813</v>
      </c>
      <c r="K833" t="s">
        <v>2815</v>
      </c>
      <c r="L833" t="s">
        <v>372</v>
      </c>
      <c r="M833" t="s">
        <v>373</v>
      </c>
      <c r="N833" t="s">
        <v>177</v>
      </c>
      <c r="O833" t="s">
        <v>178</v>
      </c>
      <c r="P833" t="s">
        <v>288</v>
      </c>
      <c r="Q833" t="s">
        <v>179</v>
      </c>
      <c r="R833" t="s">
        <v>176</v>
      </c>
      <c r="S833" t="s">
        <v>1150</v>
      </c>
      <c r="T833" t="s">
        <v>174</v>
      </c>
      <c r="U833" t="s">
        <v>119</v>
      </c>
      <c r="V833" t="s">
        <v>795</v>
      </c>
      <c r="W833" t="s">
        <v>681</v>
      </c>
      <c r="X833" s="51" t="str">
        <f t="shared" si="24"/>
        <v>3</v>
      </c>
      <c r="Y833" s="51" t="str">
        <f>IF(T833="","",IF(AND(T833&lt;&gt;'Tabelas auxiliares'!$B$236,T833&lt;&gt;'Tabelas auxiliares'!$B$237,T833&lt;&gt;'Tabelas auxiliares'!$C$236,T833&lt;&gt;'Tabelas auxiliares'!$C$237,T833&lt;&gt;'Tabelas auxiliares'!$D$236),"FOLHA DE PESSOAL",IF(X833='Tabelas auxiliares'!$A$237,"CUSTEIO",IF(X833='Tabelas auxiliares'!$A$236,"INVESTIMENTO","ERRO - VERIFICAR"))))</f>
        <v>CUSTEIO</v>
      </c>
      <c r="Z833" s="64">
        <f t="shared" si="25"/>
        <v>65662.149999999994</v>
      </c>
      <c r="AA833" s="44">
        <v>65662.149999999994</v>
      </c>
    </row>
    <row r="834" spans="1:29" x14ac:dyDescent="0.25">
      <c r="A834" t="s">
        <v>1111</v>
      </c>
      <c r="B834" t="s">
        <v>518</v>
      </c>
      <c r="C834" t="s">
        <v>1112</v>
      </c>
      <c r="D834" t="s">
        <v>67</v>
      </c>
      <c r="E834" t="s">
        <v>117</v>
      </c>
      <c r="F834" s="51" t="str">
        <f>IFERROR(VLOOKUP(D834,'Tabelas auxiliares'!$A$3:$B$61,2,FALSE),"")</f>
        <v>PROAP - PRÓ-REITORIA DE POLÍTICAS AFIRMATIVAS</v>
      </c>
      <c r="G834" s="51" t="str">
        <f>IFERROR(VLOOKUP($B834,'Tabelas auxiliares'!$A$65:$C$102,2,FALSE),"")</f>
        <v>Recepção, portaria e zeladoria</v>
      </c>
      <c r="H834" s="51" t="str">
        <f>IFERROR(VLOOKUP($B834,'Tabelas auxiliares'!$A$65:$C$102,3,FALSE),"")</f>
        <v>PORTARIA / RECEPÇÃO / ZELADORIA</v>
      </c>
      <c r="I834" t="s">
        <v>1250</v>
      </c>
      <c r="J834" t="s">
        <v>2813</v>
      </c>
      <c r="K834" t="s">
        <v>2816</v>
      </c>
      <c r="L834" t="s">
        <v>372</v>
      </c>
      <c r="M834" t="s">
        <v>373</v>
      </c>
      <c r="N834" t="s">
        <v>177</v>
      </c>
      <c r="O834" t="s">
        <v>178</v>
      </c>
      <c r="P834" t="s">
        <v>288</v>
      </c>
      <c r="Q834" t="s">
        <v>179</v>
      </c>
      <c r="R834" t="s">
        <v>176</v>
      </c>
      <c r="S834" t="s">
        <v>120</v>
      </c>
      <c r="T834" t="s">
        <v>174</v>
      </c>
      <c r="U834" t="s">
        <v>119</v>
      </c>
      <c r="V834" t="s">
        <v>795</v>
      </c>
      <c r="W834" t="s">
        <v>681</v>
      </c>
      <c r="X834" s="51" t="str">
        <f t="shared" si="24"/>
        <v>3</v>
      </c>
      <c r="Y834" s="51" t="str">
        <f>IF(T834="","",IF(AND(T834&lt;&gt;'Tabelas auxiliares'!$B$236,T834&lt;&gt;'Tabelas auxiliares'!$B$237,T834&lt;&gt;'Tabelas auxiliares'!$C$236,T834&lt;&gt;'Tabelas auxiliares'!$C$237,T834&lt;&gt;'Tabelas auxiliares'!$D$236),"FOLHA DE PESSOAL",IF(X834='Tabelas auxiliares'!$A$237,"CUSTEIO",IF(X834='Tabelas auxiliares'!$A$236,"INVESTIMENTO","ERRO - VERIFICAR"))))</f>
        <v>CUSTEIO</v>
      </c>
      <c r="Z834" s="64">
        <f t="shared" si="25"/>
        <v>55875.83</v>
      </c>
      <c r="AA834" s="44">
        <v>55875.83</v>
      </c>
    </row>
    <row r="835" spans="1:29" x14ac:dyDescent="0.25">
      <c r="A835" t="s">
        <v>1111</v>
      </c>
      <c r="B835" t="s">
        <v>518</v>
      </c>
      <c r="C835" t="s">
        <v>1112</v>
      </c>
      <c r="D835" t="s">
        <v>67</v>
      </c>
      <c r="E835" t="s">
        <v>117</v>
      </c>
      <c r="F835" s="51" t="str">
        <f>IFERROR(VLOOKUP(D835,'Tabelas auxiliares'!$A$3:$B$61,2,FALSE),"")</f>
        <v>PROAP - PRÓ-REITORIA DE POLÍTICAS AFIRMATIVAS</v>
      </c>
      <c r="G835" s="51" t="str">
        <f>IFERROR(VLOOKUP($B835,'Tabelas auxiliares'!$A$65:$C$102,2,FALSE),"")</f>
        <v>Recepção, portaria e zeladoria</v>
      </c>
      <c r="H835" s="51" t="str">
        <f>IFERROR(VLOOKUP($B835,'Tabelas auxiliares'!$A$65:$C$102,3,FALSE),"")</f>
        <v>PORTARIA / RECEPÇÃO / ZELADORIA</v>
      </c>
      <c r="I835" t="s">
        <v>1127</v>
      </c>
      <c r="J835" t="s">
        <v>2813</v>
      </c>
      <c r="K835" t="s">
        <v>2817</v>
      </c>
      <c r="L835" t="s">
        <v>372</v>
      </c>
      <c r="M835" t="s">
        <v>373</v>
      </c>
      <c r="N835" t="s">
        <v>177</v>
      </c>
      <c r="O835" t="s">
        <v>178</v>
      </c>
      <c r="P835" t="s">
        <v>288</v>
      </c>
      <c r="Q835" t="s">
        <v>179</v>
      </c>
      <c r="R835" t="s">
        <v>176</v>
      </c>
      <c r="S835" t="s">
        <v>1150</v>
      </c>
      <c r="T835" t="s">
        <v>174</v>
      </c>
      <c r="U835" t="s">
        <v>119</v>
      </c>
      <c r="V835" t="s">
        <v>795</v>
      </c>
      <c r="W835" t="s">
        <v>681</v>
      </c>
      <c r="X835" s="51" t="str">
        <f t="shared" si="24"/>
        <v>3</v>
      </c>
      <c r="Y835" s="51" t="str">
        <f>IF(T835="","",IF(AND(T835&lt;&gt;'Tabelas auxiliares'!$B$236,T835&lt;&gt;'Tabelas auxiliares'!$B$237,T835&lt;&gt;'Tabelas auxiliares'!$C$236,T835&lt;&gt;'Tabelas auxiliares'!$C$237,T835&lt;&gt;'Tabelas auxiliares'!$D$236),"FOLHA DE PESSOAL",IF(X835='Tabelas auxiliares'!$A$237,"CUSTEIO",IF(X835='Tabelas auxiliares'!$A$236,"INVESTIMENTO","ERRO - VERIFICAR"))))</f>
        <v>CUSTEIO</v>
      </c>
      <c r="Z835" s="64">
        <f t="shared" si="25"/>
        <v>631048.53</v>
      </c>
      <c r="AA835" s="44">
        <v>631048.53</v>
      </c>
    </row>
    <row r="836" spans="1:29" x14ac:dyDescent="0.25">
      <c r="A836" t="s">
        <v>1111</v>
      </c>
      <c r="B836" t="s">
        <v>521</v>
      </c>
      <c r="C836" t="s">
        <v>1112</v>
      </c>
      <c r="D836" t="s">
        <v>67</v>
      </c>
      <c r="E836" t="s">
        <v>117</v>
      </c>
      <c r="F836" s="51" t="str">
        <f>IFERROR(VLOOKUP(D836,'Tabelas auxiliares'!$A$3:$B$61,2,FALSE),"")</f>
        <v>PROAP - PRÓ-REITORIA DE POLÍTICAS AFIRMATIVAS</v>
      </c>
      <c r="G836" s="51" t="str">
        <f>IFERROR(VLOOKUP($B836,'Tabelas auxiliares'!$A$65:$C$102,2,FALSE),"")</f>
        <v>Segurança e vigilância</v>
      </c>
      <c r="H836" s="51" t="str">
        <f>IFERROR(VLOOKUP($B836,'Tabelas auxiliares'!$A$65:$C$102,3,FALSE),"")</f>
        <v>SISTEMA DE SEGURANÇA / VIGILÂNCIA</v>
      </c>
      <c r="I836" t="s">
        <v>1852</v>
      </c>
      <c r="J836" t="s">
        <v>2818</v>
      </c>
      <c r="K836" t="s">
        <v>2819</v>
      </c>
      <c r="L836" t="s">
        <v>374</v>
      </c>
      <c r="M836" t="s">
        <v>375</v>
      </c>
      <c r="N836" t="s">
        <v>177</v>
      </c>
      <c r="O836" t="s">
        <v>178</v>
      </c>
      <c r="P836" t="s">
        <v>288</v>
      </c>
      <c r="Q836" t="s">
        <v>179</v>
      </c>
      <c r="R836" t="s">
        <v>176</v>
      </c>
      <c r="S836" t="s">
        <v>120</v>
      </c>
      <c r="T836" t="s">
        <v>174</v>
      </c>
      <c r="U836" t="s">
        <v>119</v>
      </c>
      <c r="V836" t="s">
        <v>822</v>
      </c>
      <c r="W836" t="s">
        <v>707</v>
      </c>
      <c r="X836" s="51" t="str">
        <f t="shared" ref="X836:X899" si="26">LEFT(V836,1)</f>
        <v>3</v>
      </c>
      <c r="Y836" s="51" t="str">
        <f>IF(T836="","",IF(AND(T836&lt;&gt;'Tabelas auxiliares'!$B$236,T836&lt;&gt;'Tabelas auxiliares'!$B$237,T836&lt;&gt;'Tabelas auxiliares'!$C$236,T836&lt;&gt;'Tabelas auxiliares'!$C$237,T836&lt;&gt;'Tabelas auxiliares'!$D$236),"FOLHA DE PESSOAL",IF(X836='Tabelas auxiliares'!$A$237,"CUSTEIO",IF(X836='Tabelas auxiliares'!$A$236,"INVESTIMENTO","ERRO - VERIFICAR"))))</f>
        <v>CUSTEIO</v>
      </c>
      <c r="Z836" s="64">
        <f t="shared" si="25"/>
        <v>1427433.99</v>
      </c>
      <c r="AB836" s="44">
        <v>122447.21</v>
      </c>
      <c r="AC836" s="44">
        <v>1304986.78</v>
      </c>
    </row>
    <row r="837" spans="1:29" x14ac:dyDescent="0.25">
      <c r="A837" t="s">
        <v>1111</v>
      </c>
      <c r="B837" t="s">
        <v>521</v>
      </c>
      <c r="C837" t="s">
        <v>1112</v>
      </c>
      <c r="D837" t="s">
        <v>67</v>
      </c>
      <c r="E837" t="s">
        <v>117</v>
      </c>
      <c r="F837" s="51" t="str">
        <f>IFERROR(VLOOKUP(D837,'Tabelas auxiliares'!$A$3:$B$61,2,FALSE),"")</f>
        <v>PROAP - PRÓ-REITORIA DE POLÍTICAS AFIRMATIVAS</v>
      </c>
      <c r="G837" s="51" t="str">
        <f>IFERROR(VLOOKUP($B837,'Tabelas auxiliares'!$A$65:$C$102,2,FALSE),"")</f>
        <v>Segurança e vigilância</v>
      </c>
      <c r="H837" s="51" t="str">
        <f>IFERROR(VLOOKUP($B837,'Tabelas auxiliares'!$A$65:$C$102,3,FALSE),"")</f>
        <v>SISTEMA DE SEGURANÇA / VIGILÂNCIA</v>
      </c>
      <c r="I837" t="s">
        <v>1142</v>
      </c>
      <c r="J837" t="s">
        <v>2820</v>
      </c>
      <c r="K837" t="s">
        <v>2821</v>
      </c>
      <c r="L837" t="s">
        <v>2822</v>
      </c>
      <c r="M837" t="s">
        <v>2823</v>
      </c>
      <c r="N837" t="s">
        <v>177</v>
      </c>
      <c r="O837" t="s">
        <v>178</v>
      </c>
      <c r="P837" t="s">
        <v>288</v>
      </c>
      <c r="Q837" t="s">
        <v>179</v>
      </c>
      <c r="R837" t="s">
        <v>176</v>
      </c>
      <c r="S837" t="s">
        <v>120</v>
      </c>
      <c r="T837" t="s">
        <v>174</v>
      </c>
      <c r="U837" t="s">
        <v>119</v>
      </c>
      <c r="V837" t="s">
        <v>822</v>
      </c>
      <c r="W837" t="s">
        <v>707</v>
      </c>
      <c r="X837" s="51" t="str">
        <f t="shared" si="26"/>
        <v>3</v>
      </c>
      <c r="Y837" s="51" t="str">
        <f>IF(T837="","",IF(AND(T837&lt;&gt;'Tabelas auxiliares'!$B$236,T837&lt;&gt;'Tabelas auxiliares'!$B$237,T837&lt;&gt;'Tabelas auxiliares'!$C$236,T837&lt;&gt;'Tabelas auxiliares'!$C$237,T837&lt;&gt;'Tabelas auxiliares'!$D$236),"FOLHA DE PESSOAL",IF(X837='Tabelas auxiliares'!$A$237,"CUSTEIO",IF(X837='Tabelas auxiliares'!$A$236,"INVESTIMENTO","ERRO - VERIFICAR"))))</f>
        <v>CUSTEIO</v>
      </c>
      <c r="Z837" s="64">
        <f t="shared" ref="Z837:Z900" si="27">IF(AA837+AB837+AC837&lt;&gt;0,AA837+AB837+AC837,"")</f>
        <v>1562707.74</v>
      </c>
      <c r="AA837" s="44">
        <v>1562707.74</v>
      </c>
    </row>
    <row r="838" spans="1:29" x14ac:dyDescent="0.25">
      <c r="A838" t="s">
        <v>1111</v>
      </c>
      <c r="B838" t="s">
        <v>521</v>
      </c>
      <c r="C838" t="s">
        <v>1112</v>
      </c>
      <c r="D838" t="s">
        <v>67</v>
      </c>
      <c r="E838" t="s">
        <v>117</v>
      </c>
      <c r="F838" s="51" t="str">
        <f>IFERROR(VLOOKUP(D838,'Tabelas auxiliares'!$A$3:$B$61,2,FALSE),"")</f>
        <v>PROAP - PRÓ-REITORIA DE POLÍTICAS AFIRMATIVAS</v>
      </c>
      <c r="G838" s="51" t="str">
        <f>IFERROR(VLOOKUP($B838,'Tabelas auxiliares'!$A$65:$C$102,2,FALSE),"")</f>
        <v>Segurança e vigilância</v>
      </c>
      <c r="H838" s="51" t="str">
        <f>IFERROR(VLOOKUP($B838,'Tabelas auxiliares'!$A$65:$C$102,3,FALSE),"")</f>
        <v>SISTEMA DE SEGURANÇA / VIGILÂNCIA</v>
      </c>
      <c r="I838" t="s">
        <v>1451</v>
      </c>
      <c r="J838" t="s">
        <v>2818</v>
      </c>
      <c r="K838" t="s">
        <v>2824</v>
      </c>
      <c r="L838" t="s">
        <v>374</v>
      </c>
      <c r="M838" t="s">
        <v>375</v>
      </c>
      <c r="N838" t="s">
        <v>177</v>
      </c>
      <c r="O838" t="s">
        <v>178</v>
      </c>
      <c r="P838" t="s">
        <v>288</v>
      </c>
      <c r="Q838" t="s">
        <v>179</v>
      </c>
      <c r="R838" t="s">
        <v>176</v>
      </c>
      <c r="S838" t="s">
        <v>1150</v>
      </c>
      <c r="T838" t="s">
        <v>174</v>
      </c>
      <c r="U838" t="s">
        <v>119</v>
      </c>
      <c r="V838" t="s">
        <v>822</v>
      </c>
      <c r="W838" t="s">
        <v>707</v>
      </c>
      <c r="X838" s="51" t="str">
        <f t="shared" si="26"/>
        <v>3</v>
      </c>
      <c r="Y838" s="51" t="str">
        <f>IF(T838="","",IF(AND(T838&lt;&gt;'Tabelas auxiliares'!$B$236,T838&lt;&gt;'Tabelas auxiliares'!$B$237,T838&lt;&gt;'Tabelas auxiliares'!$C$236,T838&lt;&gt;'Tabelas auxiliares'!$C$237,T838&lt;&gt;'Tabelas auxiliares'!$D$236),"FOLHA DE PESSOAL",IF(X838='Tabelas auxiliares'!$A$237,"CUSTEIO",IF(X838='Tabelas auxiliares'!$A$236,"INVESTIMENTO","ERRO - VERIFICAR"))))</f>
        <v>CUSTEIO</v>
      </c>
      <c r="Z838" s="64">
        <f t="shared" si="27"/>
        <v>823059.6</v>
      </c>
      <c r="AA838" s="44">
        <v>642961.78</v>
      </c>
      <c r="AB838" s="44">
        <v>162756.69</v>
      </c>
      <c r="AC838" s="44">
        <v>17341.13</v>
      </c>
    </row>
    <row r="839" spans="1:29" x14ac:dyDescent="0.25">
      <c r="A839" t="s">
        <v>1111</v>
      </c>
      <c r="B839" t="s">
        <v>524</v>
      </c>
      <c r="C839" t="s">
        <v>1112</v>
      </c>
      <c r="D839" t="s">
        <v>94</v>
      </c>
      <c r="E839" t="s">
        <v>117</v>
      </c>
      <c r="F839" s="51" t="str">
        <f>IFERROR(VLOOKUP(D839,'Tabelas auxiliares'!$A$3:$B$61,2,FALSE),"")</f>
        <v>Projetos TRANSVERSAIS</v>
      </c>
      <c r="G839" s="51" t="str">
        <f>IFERROR(VLOOKUP($B839,'Tabelas auxiliares'!$A$65:$C$102,2,FALSE),"")</f>
        <v>Tecnologia da informação e comunicação</v>
      </c>
      <c r="H839" s="51" t="str">
        <f>IFERROR(VLOOKUP($B839,'Tabelas auxiliares'!$A$65:$C$102,3,FALSE),"")</f>
        <v>TELEFONIA / TI</v>
      </c>
      <c r="I839" t="s">
        <v>1581</v>
      </c>
      <c r="J839" t="s">
        <v>2825</v>
      </c>
      <c r="K839" t="s">
        <v>2826</v>
      </c>
      <c r="L839" t="s">
        <v>2827</v>
      </c>
      <c r="M839" t="s">
        <v>2828</v>
      </c>
      <c r="N839" t="s">
        <v>177</v>
      </c>
      <c r="O839" t="s">
        <v>178</v>
      </c>
      <c r="P839" t="s">
        <v>288</v>
      </c>
      <c r="Q839" t="s">
        <v>2829</v>
      </c>
      <c r="R839" t="s">
        <v>2830</v>
      </c>
      <c r="S839" t="s">
        <v>120</v>
      </c>
      <c r="T839" t="s">
        <v>174</v>
      </c>
      <c r="U839" t="s">
        <v>119</v>
      </c>
      <c r="V839" t="s">
        <v>779</v>
      </c>
      <c r="W839" t="s">
        <v>669</v>
      </c>
      <c r="X839" s="51" t="str">
        <f t="shared" si="26"/>
        <v>3</v>
      </c>
      <c r="Y839" s="51" t="str">
        <f>IF(T839="","",IF(AND(T839&lt;&gt;'Tabelas auxiliares'!$B$236,T839&lt;&gt;'Tabelas auxiliares'!$B$237,T839&lt;&gt;'Tabelas auxiliares'!$C$236,T839&lt;&gt;'Tabelas auxiliares'!$C$237,T839&lt;&gt;'Tabelas auxiliares'!$D$236),"FOLHA DE PESSOAL",IF(X839='Tabelas auxiliares'!$A$237,"CUSTEIO",IF(X839='Tabelas auxiliares'!$A$236,"INVESTIMENTO","ERRO - VERIFICAR"))))</f>
        <v>CUSTEIO</v>
      </c>
      <c r="Z839" s="64">
        <f t="shared" si="27"/>
        <v>310568.73</v>
      </c>
      <c r="AB839" s="44">
        <v>207045.82</v>
      </c>
      <c r="AC839" s="44">
        <v>103522.91</v>
      </c>
    </row>
    <row r="840" spans="1:29" x14ac:dyDescent="0.25">
      <c r="A840" t="s">
        <v>1111</v>
      </c>
      <c r="B840" t="s">
        <v>524</v>
      </c>
      <c r="C840" t="s">
        <v>1112</v>
      </c>
      <c r="D840" t="s">
        <v>25</v>
      </c>
      <c r="E840" t="s">
        <v>117</v>
      </c>
      <c r="F840" s="51" t="str">
        <f>IFERROR(VLOOKUP(D840,'Tabelas auxiliares'!$A$3:$B$61,2,FALSE),"")</f>
        <v>SG - SECRETARIA GERAL</v>
      </c>
      <c r="G840" s="51" t="str">
        <f>IFERROR(VLOOKUP($B840,'Tabelas auxiliares'!$A$65:$C$102,2,FALSE),"")</f>
        <v>Tecnologia da informação e comunicação</v>
      </c>
      <c r="H840" s="51" t="str">
        <f>IFERROR(VLOOKUP($B840,'Tabelas auxiliares'!$A$65:$C$102,3,FALSE),"")</f>
        <v>TELEFONIA / TI</v>
      </c>
      <c r="I840" t="s">
        <v>1280</v>
      </c>
      <c r="J840" t="s">
        <v>2831</v>
      </c>
      <c r="K840" t="s">
        <v>2832</v>
      </c>
      <c r="L840" t="s">
        <v>2833</v>
      </c>
      <c r="M840" t="s">
        <v>2834</v>
      </c>
      <c r="N840" t="s">
        <v>177</v>
      </c>
      <c r="O840" t="s">
        <v>178</v>
      </c>
      <c r="P840" t="s">
        <v>288</v>
      </c>
      <c r="Q840" t="s">
        <v>179</v>
      </c>
      <c r="R840" t="s">
        <v>176</v>
      </c>
      <c r="S840" t="s">
        <v>120</v>
      </c>
      <c r="T840" t="s">
        <v>174</v>
      </c>
      <c r="U840" t="s">
        <v>119</v>
      </c>
      <c r="V840" t="s">
        <v>814</v>
      </c>
      <c r="W840" t="s">
        <v>701</v>
      </c>
      <c r="X840" s="51" t="str">
        <f t="shared" si="26"/>
        <v>3</v>
      </c>
      <c r="Y840" s="51" t="str">
        <f>IF(T840="","",IF(AND(T840&lt;&gt;'Tabelas auxiliares'!$B$236,T840&lt;&gt;'Tabelas auxiliares'!$B$237,T840&lt;&gt;'Tabelas auxiliares'!$C$236,T840&lt;&gt;'Tabelas auxiliares'!$C$237,T840&lt;&gt;'Tabelas auxiliares'!$D$236),"FOLHA DE PESSOAL",IF(X840='Tabelas auxiliares'!$A$237,"CUSTEIO",IF(X840='Tabelas auxiliares'!$A$236,"INVESTIMENTO","ERRO - VERIFICAR"))))</f>
        <v>CUSTEIO</v>
      </c>
      <c r="Z840" s="64">
        <f t="shared" si="27"/>
        <v>3100</v>
      </c>
      <c r="AA840" s="44">
        <v>3100</v>
      </c>
    </row>
    <row r="841" spans="1:29" x14ac:dyDescent="0.25">
      <c r="A841" t="s">
        <v>1111</v>
      </c>
      <c r="B841" t="s">
        <v>524</v>
      </c>
      <c r="C841" t="s">
        <v>1112</v>
      </c>
      <c r="D841" t="s">
        <v>27</v>
      </c>
      <c r="E841" t="s">
        <v>117</v>
      </c>
      <c r="F841" s="51" t="str">
        <f>IFERROR(VLOOKUP(D841,'Tabelas auxiliares'!$A$3:$B$61,2,FALSE),"")</f>
        <v>ACI - ASSESSORIA DE COMUNICAÇÃO E IMPRENSA</v>
      </c>
      <c r="G841" s="51" t="str">
        <f>IFERROR(VLOOKUP($B841,'Tabelas auxiliares'!$A$65:$C$102,2,FALSE),"")</f>
        <v>Tecnologia da informação e comunicação</v>
      </c>
      <c r="H841" s="51" t="str">
        <f>IFERROR(VLOOKUP($B841,'Tabelas auxiliares'!$A$65:$C$102,3,FALSE),"")</f>
        <v>TELEFONIA / TI</v>
      </c>
      <c r="I841" t="s">
        <v>1794</v>
      </c>
      <c r="J841" t="s">
        <v>2835</v>
      </c>
      <c r="K841" t="s">
        <v>2836</v>
      </c>
      <c r="L841" t="s">
        <v>971</v>
      </c>
      <c r="M841" t="s">
        <v>972</v>
      </c>
      <c r="N841" t="s">
        <v>177</v>
      </c>
      <c r="O841" t="s">
        <v>178</v>
      </c>
      <c r="P841" t="s">
        <v>288</v>
      </c>
      <c r="Q841" t="s">
        <v>179</v>
      </c>
      <c r="R841" t="s">
        <v>176</v>
      </c>
      <c r="S841" t="s">
        <v>120</v>
      </c>
      <c r="T841" t="s">
        <v>174</v>
      </c>
      <c r="U841" t="s">
        <v>119</v>
      </c>
      <c r="V841" t="s">
        <v>823</v>
      </c>
      <c r="W841" t="s">
        <v>708</v>
      </c>
      <c r="X841" s="51" t="str">
        <f t="shared" si="26"/>
        <v>3</v>
      </c>
      <c r="Y841" s="51" t="str">
        <f>IF(T841="","",IF(AND(T841&lt;&gt;'Tabelas auxiliares'!$B$236,T841&lt;&gt;'Tabelas auxiliares'!$B$237,T841&lt;&gt;'Tabelas auxiliares'!$C$236,T841&lt;&gt;'Tabelas auxiliares'!$C$237,T841&lt;&gt;'Tabelas auxiliares'!$D$236),"FOLHA DE PESSOAL",IF(X841='Tabelas auxiliares'!$A$237,"CUSTEIO",IF(X841='Tabelas auxiliares'!$A$236,"INVESTIMENTO","ERRO - VERIFICAR"))))</f>
        <v>CUSTEIO</v>
      </c>
      <c r="Z841" s="64">
        <f t="shared" si="27"/>
        <v>4335.5200000000004</v>
      </c>
      <c r="AC841" s="44">
        <v>4335.5200000000004</v>
      </c>
    </row>
    <row r="842" spans="1:29" x14ac:dyDescent="0.25">
      <c r="A842" t="s">
        <v>1111</v>
      </c>
      <c r="B842" t="s">
        <v>524</v>
      </c>
      <c r="C842" t="s">
        <v>1112</v>
      </c>
      <c r="D842" t="s">
        <v>61</v>
      </c>
      <c r="E842" t="s">
        <v>117</v>
      </c>
      <c r="F842" s="51" t="str">
        <f>IFERROR(VLOOKUP(D842,'Tabelas auxiliares'!$A$3:$B$61,2,FALSE),"")</f>
        <v>PROAD - PRÓ-REITORIA DE ADMINISTRAÇÃO</v>
      </c>
      <c r="G842" s="51" t="str">
        <f>IFERROR(VLOOKUP($B842,'Tabelas auxiliares'!$A$65:$C$102,2,FALSE),"")</f>
        <v>Tecnologia da informação e comunicação</v>
      </c>
      <c r="H842" s="51" t="str">
        <f>IFERROR(VLOOKUP($B842,'Tabelas auxiliares'!$A$65:$C$102,3,FALSE),"")</f>
        <v>TELEFONIA / TI</v>
      </c>
      <c r="I842" t="s">
        <v>1346</v>
      </c>
      <c r="J842" t="s">
        <v>2837</v>
      </c>
      <c r="K842" t="s">
        <v>2838</v>
      </c>
      <c r="L842" t="s">
        <v>973</v>
      </c>
      <c r="M842" t="s">
        <v>974</v>
      </c>
      <c r="N842" t="s">
        <v>177</v>
      </c>
      <c r="O842" t="s">
        <v>178</v>
      </c>
      <c r="P842" t="s">
        <v>288</v>
      </c>
      <c r="Q842" t="s">
        <v>179</v>
      </c>
      <c r="R842" t="s">
        <v>176</v>
      </c>
      <c r="S842" t="s">
        <v>120</v>
      </c>
      <c r="T842" t="s">
        <v>174</v>
      </c>
      <c r="U842" t="s">
        <v>119</v>
      </c>
      <c r="V842" t="s">
        <v>825</v>
      </c>
      <c r="W842" t="s">
        <v>710</v>
      </c>
      <c r="X842" s="51" t="str">
        <f t="shared" si="26"/>
        <v>3</v>
      </c>
      <c r="Y842" s="51" t="str">
        <f>IF(T842="","",IF(AND(T842&lt;&gt;'Tabelas auxiliares'!$B$236,T842&lt;&gt;'Tabelas auxiliares'!$B$237,T842&lt;&gt;'Tabelas auxiliares'!$C$236,T842&lt;&gt;'Tabelas auxiliares'!$C$237,T842&lt;&gt;'Tabelas auxiliares'!$D$236),"FOLHA DE PESSOAL",IF(X842='Tabelas auxiliares'!$A$237,"CUSTEIO",IF(X842='Tabelas auxiliares'!$A$236,"INVESTIMENTO","ERRO - VERIFICAR"))))</f>
        <v>CUSTEIO</v>
      </c>
      <c r="Z842" s="64">
        <f t="shared" si="27"/>
        <v>2416.9700000000003</v>
      </c>
      <c r="AA842" s="44">
        <v>1153.48</v>
      </c>
      <c r="AC842" s="44">
        <v>1263.49</v>
      </c>
    </row>
    <row r="843" spans="1:29" x14ac:dyDescent="0.25">
      <c r="A843" t="s">
        <v>1111</v>
      </c>
      <c r="B843" t="s">
        <v>524</v>
      </c>
      <c r="C843" t="s">
        <v>1112</v>
      </c>
      <c r="D843" t="s">
        <v>61</v>
      </c>
      <c r="E843" t="s">
        <v>117</v>
      </c>
      <c r="F843" s="51" t="str">
        <f>IFERROR(VLOOKUP(D843,'Tabelas auxiliares'!$A$3:$B$61,2,FALSE),"")</f>
        <v>PROAD - PRÓ-REITORIA DE ADMINISTRAÇÃO</v>
      </c>
      <c r="G843" s="51" t="str">
        <f>IFERROR(VLOOKUP($B843,'Tabelas auxiliares'!$A$65:$C$102,2,FALSE),"")</f>
        <v>Tecnologia da informação e comunicação</v>
      </c>
      <c r="H843" s="51" t="str">
        <f>IFERROR(VLOOKUP($B843,'Tabelas auxiliares'!$A$65:$C$102,3,FALSE),"")</f>
        <v>TELEFONIA / TI</v>
      </c>
      <c r="I843" t="s">
        <v>1409</v>
      </c>
      <c r="J843" t="s">
        <v>2837</v>
      </c>
      <c r="K843" t="s">
        <v>2839</v>
      </c>
      <c r="L843" t="s">
        <v>2840</v>
      </c>
      <c r="M843" t="s">
        <v>974</v>
      </c>
      <c r="N843" t="s">
        <v>177</v>
      </c>
      <c r="O843" t="s">
        <v>178</v>
      </c>
      <c r="P843" t="s">
        <v>288</v>
      </c>
      <c r="Q843" t="s">
        <v>179</v>
      </c>
      <c r="R843" t="s">
        <v>176</v>
      </c>
      <c r="S843" t="s">
        <v>120</v>
      </c>
      <c r="T843" t="s">
        <v>174</v>
      </c>
      <c r="U843" t="s">
        <v>119</v>
      </c>
      <c r="V843" t="s">
        <v>825</v>
      </c>
      <c r="W843" t="s">
        <v>710</v>
      </c>
      <c r="X843" s="51" t="str">
        <f t="shared" si="26"/>
        <v>3</v>
      </c>
      <c r="Y843" s="51" t="str">
        <f>IF(T843="","",IF(AND(T843&lt;&gt;'Tabelas auxiliares'!$B$236,T843&lt;&gt;'Tabelas auxiliares'!$B$237,T843&lt;&gt;'Tabelas auxiliares'!$C$236,T843&lt;&gt;'Tabelas auxiliares'!$C$237,T843&lt;&gt;'Tabelas auxiliares'!$D$236),"FOLHA DE PESSOAL",IF(X843='Tabelas auxiliares'!$A$237,"CUSTEIO",IF(X843='Tabelas auxiliares'!$A$236,"INVESTIMENTO","ERRO - VERIFICAR"))))</f>
        <v>CUSTEIO</v>
      </c>
      <c r="Z843" s="64">
        <f t="shared" si="27"/>
        <v>843.2</v>
      </c>
      <c r="AA843" s="44">
        <v>843.2</v>
      </c>
    </row>
    <row r="844" spans="1:29" x14ac:dyDescent="0.25">
      <c r="A844" t="s">
        <v>1111</v>
      </c>
      <c r="B844" t="s">
        <v>524</v>
      </c>
      <c r="C844" t="s">
        <v>1112</v>
      </c>
      <c r="D844" t="s">
        <v>77</v>
      </c>
      <c r="E844" t="s">
        <v>117</v>
      </c>
      <c r="F844" s="51" t="str">
        <f>IFERROR(VLOOKUP(D844,'Tabelas auxiliares'!$A$3:$B$61,2,FALSE),"")</f>
        <v>NTI - NÚCLEO DE TECNOLOGIA DA INFORMAÇÃO</v>
      </c>
      <c r="G844" s="51" t="str">
        <f>IFERROR(VLOOKUP($B844,'Tabelas auxiliares'!$A$65:$C$102,2,FALSE),"")</f>
        <v>Tecnologia da informação e comunicação</v>
      </c>
      <c r="H844" s="51" t="str">
        <f>IFERROR(VLOOKUP($B844,'Tabelas auxiliares'!$A$65:$C$102,3,FALSE),"")</f>
        <v>TELEFONIA / TI</v>
      </c>
      <c r="I844" t="s">
        <v>1624</v>
      </c>
      <c r="J844" t="s">
        <v>2841</v>
      </c>
      <c r="K844" t="s">
        <v>2842</v>
      </c>
      <c r="L844" t="s">
        <v>127</v>
      </c>
      <c r="M844" t="s">
        <v>426</v>
      </c>
      <c r="N844" t="s">
        <v>177</v>
      </c>
      <c r="O844" t="s">
        <v>178</v>
      </c>
      <c r="P844" t="s">
        <v>288</v>
      </c>
      <c r="Q844" t="s">
        <v>179</v>
      </c>
      <c r="R844" t="s">
        <v>176</v>
      </c>
      <c r="S844" t="s">
        <v>120</v>
      </c>
      <c r="T844" t="s">
        <v>174</v>
      </c>
      <c r="U844" t="s">
        <v>119</v>
      </c>
      <c r="V844" t="s">
        <v>796</v>
      </c>
      <c r="W844" t="s">
        <v>682</v>
      </c>
      <c r="X844" s="51" t="str">
        <f t="shared" si="26"/>
        <v>3</v>
      </c>
      <c r="Y844" s="51" t="str">
        <f>IF(T844="","",IF(AND(T844&lt;&gt;'Tabelas auxiliares'!$B$236,T844&lt;&gt;'Tabelas auxiliares'!$B$237,T844&lt;&gt;'Tabelas auxiliares'!$C$236,T844&lt;&gt;'Tabelas auxiliares'!$C$237,T844&lt;&gt;'Tabelas auxiliares'!$D$236),"FOLHA DE PESSOAL",IF(X844='Tabelas auxiliares'!$A$237,"CUSTEIO",IF(X844='Tabelas auxiliares'!$A$236,"INVESTIMENTO","ERRO - VERIFICAR"))))</f>
        <v>CUSTEIO</v>
      </c>
      <c r="Z844" s="64">
        <f t="shared" si="27"/>
        <v>166610</v>
      </c>
      <c r="AC844" s="44">
        <v>166610</v>
      </c>
    </row>
    <row r="845" spans="1:29" x14ac:dyDescent="0.25">
      <c r="A845" t="s">
        <v>1111</v>
      </c>
      <c r="B845" t="s">
        <v>524</v>
      </c>
      <c r="C845" t="s">
        <v>1112</v>
      </c>
      <c r="D845" t="s">
        <v>77</v>
      </c>
      <c r="E845" t="s">
        <v>117</v>
      </c>
      <c r="F845" s="51" t="str">
        <f>IFERROR(VLOOKUP(D845,'Tabelas auxiliares'!$A$3:$B$61,2,FALSE),"")</f>
        <v>NTI - NÚCLEO DE TECNOLOGIA DA INFORMAÇÃO</v>
      </c>
      <c r="G845" s="51" t="str">
        <f>IFERROR(VLOOKUP($B845,'Tabelas auxiliares'!$A$65:$C$102,2,FALSE),"")</f>
        <v>Tecnologia da informação e comunicação</v>
      </c>
      <c r="H845" s="51" t="str">
        <f>IFERROR(VLOOKUP($B845,'Tabelas auxiliares'!$A$65:$C$102,3,FALSE),"")</f>
        <v>TELEFONIA / TI</v>
      </c>
      <c r="I845" t="s">
        <v>1632</v>
      </c>
      <c r="J845" t="s">
        <v>2843</v>
      </c>
      <c r="K845" t="s">
        <v>2844</v>
      </c>
      <c r="L845" t="s">
        <v>379</v>
      </c>
      <c r="M845" t="s">
        <v>380</v>
      </c>
      <c r="N845" t="s">
        <v>177</v>
      </c>
      <c r="O845" t="s">
        <v>178</v>
      </c>
      <c r="P845" t="s">
        <v>288</v>
      </c>
      <c r="Q845" t="s">
        <v>179</v>
      </c>
      <c r="R845" t="s">
        <v>176</v>
      </c>
      <c r="S845" t="s">
        <v>120</v>
      </c>
      <c r="T845" t="s">
        <v>174</v>
      </c>
      <c r="U845" t="s">
        <v>119</v>
      </c>
      <c r="V845" t="s">
        <v>797</v>
      </c>
      <c r="W845" t="s">
        <v>683</v>
      </c>
      <c r="X845" s="51" t="str">
        <f t="shared" si="26"/>
        <v>3</v>
      </c>
      <c r="Y845" s="51" t="str">
        <f>IF(T845="","",IF(AND(T845&lt;&gt;'Tabelas auxiliares'!$B$236,T845&lt;&gt;'Tabelas auxiliares'!$B$237,T845&lt;&gt;'Tabelas auxiliares'!$C$236,T845&lt;&gt;'Tabelas auxiliares'!$C$237,T845&lt;&gt;'Tabelas auxiliares'!$D$236),"FOLHA DE PESSOAL",IF(X845='Tabelas auxiliares'!$A$237,"CUSTEIO",IF(X845='Tabelas auxiliares'!$A$236,"INVESTIMENTO","ERRO - VERIFICAR"))))</f>
        <v>CUSTEIO</v>
      </c>
      <c r="Z845" s="64">
        <f t="shared" si="27"/>
        <v>77616</v>
      </c>
      <c r="AA845" s="44">
        <v>59936.800000000003</v>
      </c>
      <c r="AC845" s="44">
        <v>17679.2</v>
      </c>
    </row>
    <row r="846" spans="1:29" x14ac:dyDescent="0.25">
      <c r="A846" t="s">
        <v>1111</v>
      </c>
      <c r="B846" t="s">
        <v>524</v>
      </c>
      <c r="C846" t="s">
        <v>1112</v>
      </c>
      <c r="D846" t="s">
        <v>77</v>
      </c>
      <c r="E846" t="s">
        <v>117</v>
      </c>
      <c r="F846" s="51" t="str">
        <f>IFERROR(VLOOKUP(D846,'Tabelas auxiliares'!$A$3:$B$61,2,FALSE),"")</f>
        <v>NTI - NÚCLEO DE TECNOLOGIA DA INFORMAÇÃO</v>
      </c>
      <c r="G846" s="51" t="str">
        <f>IFERROR(VLOOKUP($B846,'Tabelas auxiliares'!$A$65:$C$102,2,FALSE),"")</f>
        <v>Tecnologia da informação e comunicação</v>
      </c>
      <c r="H846" s="51" t="str">
        <f>IFERROR(VLOOKUP($B846,'Tabelas auxiliares'!$A$65:$C$102,3,FALSE),"")</f>
        <v>TELEFONIA / TI</v>
      </c>
      <c r="I846" t="s">
        <v>1590</v>
      </c>
      <c r="J846" t="s">
        <v>2845</v>
      </c>
      <c r="K846" t="s">
        <v>2846</v>
      </c>
      <c r="L846" t="s">
        <v>128</v>
      </c>
      <c r="M846" t="s">
        <v>378</v>
      </c>
      <c r="N846" t="s">
        <v>177</v>
      </c>
      <c r="O846" t="s">
        <v>178</v>
      </c>
      <c r="P846" t="s">
        <v>288</v>
      </c>
      <c r="Q846" t="s">
        <v>179</v>
      </c>
      <c r="R846" t="s">
        <v>176</v>
      </c>
      <c r="S846" t="s">
        <v>120</v>
      </c>
      <c r="T846" t="s">
        <v>174</v>
      </c>
      <c r="U846" t="s">
        <v>119</v>
      </c>
      <c r="V846" t="s">
        <v>827</v>
      </c>
      <c r="W846" t="s">
        <v>712</v>
      </c>
      <c r="X846" s="51" t="str">
        <f t="shared" si="26"/>
        <v>3</v>
      </c>
      <c r="Y846" s="51" t="str">
        <f>IF(T846="","",IF(AND(T846&lt;&gt;'Tabelas auxiliares'!$B$236,T846&lt;&gt;'Tabelas auxiliares'!$B$237,T846&lt;&gt;'Tabelas auxiliares'!$C$236,T846&lt;&gt;'Tabelas auxiliares'!$C$237,T846&lt;&gt;'Tabelas auxiliares'!$D$236),"FOLHA DE PESSOAL",IF(X846='Tabelas auxiliares'!$A$237,"CUSTEIO",IF(X846='Tabelas auxiliares'!$A$236,"INVESTIMENTO","ERRO - VERIFICAR"))))</f>
        <v>CUSTEIO</v>
      </c>
      <c r="Z846" s="64">
        <f t="shared" si="27"/>
        <v>396</v>
      </c>
      <c r="AA846" s="44">
        <v>198</v>
      </c>
      <c r="AC846" s="44">
        <v>198</v>
      </c>
    </row>
    <row r="847" spans="1:29" x14ac:dyDescent="0.25">
      <c r="A847" t="s">
        <v>1111</v>
      </c>
      <c r="B847" t="s">
        <v>524</v>
      </c>
      <c r="C847" t="s">
        <v>1112</v>
      </c>
      <c r="D847" t="s">
        <v>77</v>
      </c>
      <c r="E847" t="s">
        <v>117</v>
      </c>
      <c r="F847" s="51" t="str">
        <f>IFERROR(VLOOKUP(D847,'Tabelas auxiliares'!$A$3:$B$61,2,FALSE),"")</f>
        <v>NTI - NÚCLEO DE TECNOLOGIA DA INFORMAÇÃO</v>
      </c>
      <c r="G847" s="51" t="str">
        <f>IFERROR(VLOOKUP($B847,'Tabelas auxiliares'!$A$65:$C$102,2,FALSE),"")</f>
        <v>Tecnologia da informação e comunicação</v>
      </c>
      <c r="H847" s="51" t="str">
        <f>IFERROR(VLOOKUP($B847,'Tabelas auxiliares'!$A$65:$C$102,3,FALSE),"")</f>
        <v>TELEFONIA / TI</v>
      </c>
      <c r="I847" t="s">
        <v>1590</v>
      </c>
      <c r="J847" t="s">
        <v>2845</v>
      </c>
      <c r="K847" t="s">
        <v>2847</v>
      </c>
      <c r="L847" t="s">
        <v>128</v>
      </c>
      <c r="M847" t="s">
        <v>378</v>
      </c>
      <c r="N847" t="s">
        <v>177</v>
      </c>
      <c r="O847" t="s">
        <v>178</v>
      </c>
      <c r="P847" t="s">
        <v>288</v>
      </c>
      <c r="Q847" t="s">
        <v>179</v>
      </c>
      <c r="R847" t="s">
        <v>176</v>
      </c>
      <c r="S847" t="s">
        <v>120</v>
      </c>
      <c r="T847" t="s">
        <v>174</v>
      </c>
      <c r="U847" t="s">
        <v>119</v>
      </c>
      <c r="V847" t="s">
        <v>826</v>
      </c>
      <c r="W847" t="s">
        <v>711</v>
      </c>
      <c r="X847" s="51" t="str">
        <f t="shared" si="26"/>
        <v>3</v>
      </c>
      <c r="Y847" s="51" t="str">
        <f>IF(T847="","",IF(AND(T847&lt;&gt;'Tabelas auxiliares'!$B$236,T847&lt;&gt;'Tabelas auxiliares'!$B$237,T847&lt;&gt;'Tabelas auxiliares'!$C$236,T847&lt;&gt;'Tabelas auxiliares'!$C$237,T847&lt;&gt;'Tabelas auxiliares'!$D$236),"FOLHA DE PESSOAL",IF(X847='Tabelas auxiliares'!$A$237,"CUSTEIO",IF(X847='Tabelas auxiliares'!$A$236,"INVESTIMENTO","ERRO - VERIFICAR"))))</f>
        <v>CUSTEIO</v>
      </c>
      <c r="Z847" s="64">
        <f t="shared" si="27"/>
        <v>36861.710000000006</v>
      </c>
      <c r="AA847" s="44">
        <v>18194.490000000002</v>
      </c>
      <c r="AC847" s="44">
        <v>18667.22</v>
      </c>
    </row>
    <row r="848" spans="1:29" x14ac:dyDescent="0.25">
      <c r="A848" t="s">
        <v>1111</v>
      </c>
      <c r="B848" t="s">
        <v>524</v>
      </c>
      <c r="C848" t="s">
        <v>1112</v>
      </c>
      <c r="D848" t="s">
        <v>77</v>
      </c>
      <c r="E848" t="s">
        <v>117</v>
      </c>
      <c r="F848" s="51" t="str">
        <f>IFERROR(VLOOKUP(D848,'Tabelas auxiliares'!$A$3:$B$61,2,FALSE),"")</f>
        <v>NTI - NÚCLEO DE TECNOLOGIA DA INFORMAÇÃO</v>
      </c>
      <c r="G848" s="51" t="str">
        <f>IFERROR(VLOOKUP($B848,'Tabelas auxiliares'!$A$65:$C$102,2,FALSE),"")</f>
        <v>Tecnologia da informação e comunicação</v>
      </c>
      <c r="H848" s="51" t="str">
        <f>IFERROR(VLOOKUP($B848,'Tabelas auxiliares'!$A$65:$C$102,3,FALSE),"")</f>
        <v>TELEFONIA / TI</v>
      </c>
      <c r="I848" t="s">
        <v>1508</v>
      </c>
      <c r="J848" t="s">
        <v>2848</v>
      </c>
      <c r="K848" t="s">
        <v>2849</v>
      </c>
      <c r="L848" t="s">
        <v>376</v>
      </c>
      <c r="M848" t="s">
        <v>377</v>
      </c>
      <c r="N848" t="s">
        <v>177</v>
      </c>
      <c r="O848" t="s">
        <v>178</v>
      </c>
      <c r="P848" t="s">
        <v>288</v>
      </c>
      <c r="Q848" t="s">
        <v>179</v>
      </c>
      <c r="R848" t="s">
        <v>176</v>
      </c>
      <c r="S848" t="s">
        <v>120</v>
      </c>
      <c r="T848" t="s">
        <v>174</v>
      </c>
      <c r="U848" t="s">
        <v>119</v>
      </c>
      <c r="V848" t="s">
        <v>796</v>
      </c>
      <c r="W848" t="s">
        <v>682</v>
      </c>
      <c r="X848" s="51" t="str">
        <f t="shared" si="26"/>
        <v>3</v>
      </c>
      <c r="Y848" s="51" t="str">
        <f>IF(T848="","",IF(AND(T848&lt;&gt;'Tabelas auxiliares'!$B$236,T848&lt;&gt;'Tabelas auxiliares'!$B$237,T848&lt;&gt;'Tabelas auxiliares'!$C$236,T848&lt;&gt;'Tabelas auxiliares'!$C$237,T848&lt;&gt;'Tabelas auxiliares'!$D$236),"FOLHA DE PESSOAL",IF(X848='Tabelas auxiliares'!$A$237,"CUSTEIO",IF(X848='Tabelas auxiliares'!$A$236,"INVESTIMENTO","ERRO - VERIFICAR"))))</f>
        <v>CUSTEIO</v>
      </c>
      <c r="Z848" s="64">
        <f t="shared" si="27"/>
        <v>15944.09</v>
      </c>
      <c r="AC848" s="44">
        <v>15944.09</v>
      </c>
    </row>
    <row r="849" spans="1:29" x14ac:dyDescent="0.25">
      <c r="A849" t="s">
        <v>1111</v>
      </c>
      <c r="B849" t="s">
        <v>524</v>
      </c>
      <c r="C849" t="s">
        <v>1112</v>
      </c>
      <c r="D849" t="s">
        <v>77</v>
      </c>
      <c r="E849" t="s">
        <v>117</v>
      </c>
      <c r="F849" s="51" t="str">
        <f>IFERROR(VLOOKUP(D849,'Tabelas auxiliares'!$A$3:$B$61,2,FALSE),"")</f>
        <v>NTI - NÚCLEO DE TECNOLOGIA DA INFORMAÇÃO</v>
      </c>
      <c r="G849" s="51" t="str">
        <f>IFERROR(VLOOKUP($B849,'Tabelas auxiliares'!$A$65:$C$102,2,FALSE),"")</f>
        <v>Tecnologia da informação e comunicação</v>
      </c>
      <c r="H849" s="51" t="str">
        <f>IFERROR(VLOOKUP($B849,'Tabelas auxiliares'!$A$65:$C$102,3,FALSE),"")</f>
        <v>TELEFONIA / TI</v>
      </c>
      <c r="I849" t="s">
        <v>2850</v>
      </c>
      <c r="J849" t="s">
        <v>2851</v>
      </c>
      <c r="K849" t="s">
        <v>2852</v>
      </c>
      <c r="L849" t="s">
        <v>2853</v>
      </c>
      <c r="M849" t="s">
        <v>2854</v>
      </c>
      <c r="N849" t="s">
        <v>177</v>
      </c>
      <c r="O849" t="s">
        <v>178</v>
      </c>
      <c r="P849" t="s">
        <v>288</v>
      </c>
      <c r="Q849" t="s">
        <v>179</v>
      </c>
      <c r="R849" t="s">
        <v>176</v>
      </c>
      <c r="S849" t="s">
        <v>120</v>
      </c>
      <c r="T849" t="s">
        <v>174</v>
      </c>
      <c r="U849" t="s">
        <v>119</v>
      </c>
      <c r="V849" t="s">
        <v>826</v>
      </c>
      <c r="W849" t="s">
        <v>711</v>
      </c>
      <c r="X849" s="51" t="str">
        <f t="shared" si="26"/>
        <v>3</v>
      </c>
      <c r="Y849" s="51" t="str">
        <f>IF(T849="","",IF(AND(T849&lt;&gt;'Tabelas auxiliares'!$B$236,T849&lt;&gt;'Tabelas auxiliares'!$B$237,T849&lt;&gt;'Tabelas auxiliares'!$C$236,T849&lt;&gt;'Tabelas auxiliares'!$C$237,T849&lt;&gt;'Tabelas auxiliares'!$D$236),"FOLHA DE PESSOAL",IF(X849='Tabelas auxiliares'!$A$237,"CUSTEIO",IF(X849='Tabelas auxiliares'!$A$236,"INVESTIMENTO","ERRO - VERIFICAR"))))</f>
        <v>CUSTEIO</v>
      </c>
      <c r="Z849" s="64">
        <f t="shared" si="27"/>
        <v>38966.400000000001</v>
      </c>
      <c r="AA849" s="44">
        <v>38966.400000000001</v>
      </c>
    </row>
    <row r="850" spans="1:29" x14ac:dyDescent="0.25">
      <c r="A850" t="s">
        <v>1111</v>
      </c>
      <c r="B850" t="s">
        <v>524</v>
      </c>
      <c r="C850" t="s">
        <v>1112</v>
      </c>
      <c r="D850" t="s">
        <v>77</v>
      </c>
      <c r="E850" t="s">
        <v>117</v>
      </c>
      <c r="F850" s="51" t="str">
        <f>IFERROR(VLOOKUP(D850,'Tabelas auxiliares'!$A$3:$B$61,2,FALSE),"")</f>
        <v>NTI - NÚCLEO DE TECNOLOGIA DA INFORMAÇÃO</v>
      </c>
      <c r="G850" s="51" t="str">
        <f>IFERROR(VLOOKUP($B850,'Tabelas auxiliares'!$A$65:$C$102,2,FALSE),"")</f>
        <v>Tecnologia da informação e comunicação</v>
      </c>
      <c r="H850" s="51" t="str">
        <f>IFERROR(VLOOKUP($B850,'Tabelas auxiliares'!$A$65:$C$102,3,FALSE),"")</f>
        <v>TELEFONIA / TI</v>
      </c>
      <c r="I850" t="s">
        <v>1619</v>
      </c>
      <c r="J850" t="s">
        <v>2855</v>
      </c>
      <c r="K850" t="s">
        <v>2856</v>
      </c>
      <c r="L850" t="s">
        <v>2857</v>
      </c>
      <c r="M850" t="s">
        <v>2858</v>
      </c>
      <c r="N850" t="s">
        <v>177</v>
      </c>
      <c r="O850" t="s">
        <v>178</v>
      </c>
      <c r="P850" t="s">
        <v>288</v>
      </c>
      <c r="Q850" t="s">
        <v>179</v>
      </c>
      <c r="R850" t="s">
        <v>176</v>
      </c>
      <c r="S850" t="s">
        <v>120</v>
      </c>
      <c r="T850" t="s">
        <v>174</v>
      </c>
      <c r="U850" t="s">
        <v>119</v>
      </c>
      <c r="V850" t="s">
        <v>2859</v>
      </c>
      <c r="W850" t="s">
        <v>2860</v>
      </c>
      <c r="X850" s="51" t="str">
        <f t="shared" si="26"/>
        <v>3</v>
      </c>
      <c r="Y850" s="51" t="str">
        <f>IF(T850="","",IF(AND(T850&lt;&gt;'Tabelas auxiliares'!$B$236,T850&lt;&gt;'Tabelas auxiliares'!$B$237,T850&lt;&gt;'Tabelas auxiliares'!$C$236,T850&lt;&gt;'Tabelas auxiliares'!$C$237,T850&lt;&gt;'Tabelas auxiliares'!$D$236),"FOLHA DE PESSOAL",IF(X850='Tabelas auxiliares'!$A$237,"CUSTEIO",IF(X850='Tabelas auxiliares'!$A$236,"INVESTIMENTO","ERRO - VERIFICAR"))))</f>
        <v>CUSTEIO</v>
      </c>
      <c r="Z850" s="64">
        <f t="shared" si="27"/>
        <v>1290</v>
      </c>
      <c r="AC850" s="44">
        <v>1290</v>
      </c>
    </row>
    <row r="851" spans="1:29" x14ac:dyDescent="0.25">
      <c r="A851" t="s">
        <v>1111</v>
      </c>
      <c r="B851" t="s">
        <v>524</v>
      </c>
      <c r="C851" t="s">
        <v>1112</v>
      </c>
      <c r="D851" t="s">
        <v>77</v>
      </c>
      <c r="E851" t="s">
        <v>117</v>
      </c>
      <c r="F851" s="51" t="str">
        <f>IFERROR(VLOOKUP(D851,'Tabelas auxiliares'!$A$3:$B$61,2,FALSE),"")</f>
        <v>NTI - NÚCLEO DE TECNOLOGIA DA INFORMAÇÃO</v>
      </c>
      <c r="G851" s="51" t="str">
        <f>IFERROR(VLOOKUP($B851,'Tabelas auxiliares'!$A$65:$C$102,2,FALSE),"")</f>
        <v>Tecnologia da informação e comunicação</v>
      </c>
      <c r="H851" s="51" t="str">
        <f>IFERROR(VLOOKUP($B851,'Tabelas auxiliares'!$A$65:$C$102,3,FALSE),"")</f>
        <v>TELEFONIA / TI</v>
      </c>
      <c r="I851" t="s">
        <v>1242</v>
      </c>
      <c r="J851" t="s">
        <v>2861</v>
      </c>
      <c r="K851" t="s">
        <v>2862</v>
      </c>
      <c r="L851" t="s">
        <v>2863</v>
      </c>
      <c r="M851" t="s">
        <v>2864</v>
      </c>
      <c r="N851" t="s">
        <v>203</v>
      </c>
      <c r="O851" t="s">
        <v>178</v>
      </c>
      <c r="P851" t="s">
        <v>204</v>
      </c>
      <c r="Q851" t="s">
        <v>179</v>
      </c>
      <c r="R851" t="s">
        <v>176</v>
      </c>
      <c r="S851" t="s">
        <v>120</v>
      </c>
      <c r="T851" t="s">
        <v>174</v>
      </c>
      <c r="U851" t="s">
        <v>121</v>
      </c>
      <c r="V851" t="s">
        <v>2865</v>
      </c>
      <c r="W851" t="s">
        <v>2866</v>
      </c>
      <c r="X851" s="51" t="str">
        <f t="shared" si="26"/>
        <v>4</v>
      </c>
      <c r="Y851" s="51" t="str">
        <f>IF(T851="","",IF(AND(T851&lt;&gt;'Tabelas auxiliares'!$B$236,T851&lt;&gt;'Tabelas auxiliares'!$B$237,T851&lt;&gt;'Tabelas auxiliares'!$C$236,T851&lt;&gt;'Tabelas auxiliares'!$C$237,T851&lt;&gt;'Tabelas auxiliares'!$D$236),"FOLHA DE PESSOAL",IF(X851='Tabelas auxiliares'!$A$237,"CUSTEIO",IF(X851='Tabelas auxiliares'!$A$236,"INVESTIMENTO","ERRO - VERIFICAR"))))</f>
        <v>INVESTIMENTO</v>
      </c>
      <c r="Z851" s="64">
        <f t="shared" si="27"/>
        <v>55600</v>
      </c>
      <c r="AC851" s="44">
        <v>55600</v>
      </c>
    </row>
    <row r="852" spans="1:29" x14ac:dyDescent="0.25">
      <c r="A852" t="s">
        <v>1111</v>
      </c>
      <c r="B852" t="s">
        <v>524</v>
      </c>
      <c r="C852" t="s">
        <v>1112</v>
      </c>
      <c r="D852" t="s">
        <v>77</v>
      </c>
      <c r="E852" t="s">
        <v>117</v>
      </c>
      <c r="F852" s="51" t="str">
        <f>IFERROR(VLOOKUP(D852,'Tabelas auxiliares'!$A$3:$B$61,2,FALSE),"")</f>
        <v>NTI - NÚCLEO DE TECNOLOGIA DA INFORMAÇÃO</v>
      </c>
      <c r="G852" s="51" t="str">
        <f>IFERROR(VLOOKUP($B852,'Tabelas auxiliares'!$A$65:$C$102,2,FALSE),"")</f>
        <v>Tecnologia da informação e comunicação</v>
      </c>
      <c r="H852" s="51" t="str">
        <f>IFERROR(VLOOKUP($B852,'Tabelas auxiliares'!$A$65:$C$102,3,FALSE),"")</f>
        <v>TELEFONIA / TI</v>
      </c>
      <c r="I852" t="s">
        <v>1370</v>
      </c>
      <c r="J852" t="s">
        <v>2867</v>
      </c>
      <c r="K852" t="s">
        <v>2868</v>
      </c>
      <c r="L852" t="s">
        <v>2869</v>
      </c>
      <c r="M852" t="s">
        <v>2870</v>
      </c>
      <c r="N852" t="s">
        <v>177</v>
      </c>
      <c r="O852" t="s">
        <v>178</v>
      </c>
      <c r="P852" t="s">
        <v>288</v>
      </c>
      <c r="Q852" t="s">
        <v>179</v>
      </c>
      <c r="R852" t="s">
        <v>176</v>
      </c>
      <c r="S852" t="s">
        <v>120</v>
      </c>
      <c r="T852" t="s">
        <v>174</v>
      </c>
      <c r="U852" t="s">
        <v>119</v>
      </c>
      <c r="V852" t="s">
        <v>821</v>
      </c>
      <c r="W852" t="s">
        <v>706</v>
      </c>
      <c r="X852" s="51" t="str">
        <f t="shared" si="26"/>
        <v>3</v>
      </c>
      <c r="Y852" s="51" t="str">
        <f>IF(T852="","",IF(AND(T852&lt;&gt;'Tabelas auxiliares'!$B$236,T852&lt;&gt;'Tabelas auxiliares'!$B$237,T852&lt;&gt;'Tabelas auxiliares'!$C$236,T852&lt;&gt;'Tabelas auxiliares'!$C$237,T852&lt;&gt;'Tabelas auxiliares'!$D$236),"FOLHA DE PESSOAL",IF(X852='Tabelas auxiliares'!$A$237,"CUSTEIO",IF(X852='Tabelas auxiliares'!$A$236,"INVESTIMENTO","ERRO - VERIFICAR"))))</f>
        <v>CUSTEIO</v>
      </c>
      <c r="Z852" s="64">
        <f t="shared" si="27"/>
        <v>97772</v>
      </c>
      <c r="AC852" s="44">
        <v>97772</v>
      </c>
    </row>
    <row r="853" spans="1:29" x14ac:dyDescent="0.25">
      <c r="A853" t="s">
        <v>1111</v>
      </c>
      <c r="B853" t="s">
        <v>524</v>
      </c>
      <c r="C853" t="s">
        <v>1112</v>
      </c>
      <c r="D853" t="s">
        <v>77</v>
      </c>
      <c r="E853" t="s">
        <v>117</v>
      </c>
      <c r="F853" s="51" t="str">
        <f>IFERROR(VLOOKUP(D853,'Tabelas auxiliares'!$A$3:$B$61,2,FALSE),"")</f>
        <v>NTI - NÚCLEO DE TECNOLOGIA DA INFORMAÇÃO</v>
      </c>
      <c r="G853" s="51" t="str">
        <f>IFERROR(VLOOKUP($B853,'Tabelas auxiliares'!$A$65:$C$102,2,FALSE),"")</f>
        <v>Tecnologia da informação e comunicação</v>
      </c>
      <c r="H853" s="51" t="str">
        <f>IFERROR(VLOOKUP($B853,'Tabelas auxiliares'!$A$65:$C$102,3,FALSE),"")</f>
        <v>TELEFONIA / TI</v>
      </c>
      <c r="I853" t="s">
        <v>1170</v>
      </c>
      <c r="J853" t="s">
        <v>2871</v>
      </c>
      <c r="K853" t="s">
        <v>2872</v>
      </c>
      <c r="L853" t="s">
        <v>2873</v>
      </c>
      <c r="M853" t="s">
        <v>2874</v>
      </c>
      <c r="N853" t="s">
        <v>177</v>
      </c>
      <c r="O853" t="s">
        <v>178</v>
      </c>
      <c r="P853" t="s">
        <v>288</v>
      </c>
      <c r="Q853" t="s">
        <v>179</v>
      </c>
      <c r="R853" t="s">
        <v>176</v>
      </c>
      <c r="S853" t="s">
        <v>120</v>
      </c>
      <c r="T853" t="s">
        <v>174</v>
      </c>
      <c r="U853" t="s">
        <v>119</v>
      </c>
      <c r="V853" t="s">
        <v>796</v>
      </c>
      <c r="W853" t="s">
        <v>682</v>
      </c>
      <c r="X853" s="51" t="str">
        <f t="shared" si="26"/>
        <v>3</v>
      </c>
      <c r="Y853" s="51" t="str">
        <f>IF(T853="","",IF(AND(T853&lt;&gt;'Tabelas auxiliares'!$B$236,T853&lt;&gt;'Tabelas auxiliares'!$B$237,T853&lt;&gt;'Tabelas auxiliares'!$C$236,T853&lt;&gt;'Tabelas auxiliares'!$C$237,T853&lt;&gt;'Tabelas auxiliares'!$D$236),"FOLHA DE PESSOAL",IF(X853='Tabelas auxiliares'!$A$237,"CUSTEIO",IF(X853='Tabelas auxiliares'!$A$236,"INVESTIMENTO","ERRO - VERIFICAR"))))</f>
        <v>CUSTEIO</v>
      </c>
      <c r="Z853" s="64">
        <f t="shared" si="27"/>
        <v>3070</v>
      </c>
      <c r="AA853" s="44">
        <v>3070</v>
      </c>
    </row>
    <row r="854" spans="1:29" x14ac:dyDescent="0.25">
      <c r="A854" t="s">
        <v>1111</v>
      </c>
      <c r="B854" t="s">
        <v>524</v>
      </c>
      <c r="C854" t="s">
        <v>1112</v>
      </c>
      <c r="D854" t="s">
        <v>159</v>
      </c>
      <c r="E854" t="s">
        <v>117</v>
      </c>
      <c r="F854" s="51" t="str">
        <f>IFERROR(VLOOKUP(D854,'Tabelas auxiliares'!$A$3:$B$61,2,FALSE),"")</f>
        <v>NTI - EQUIPAMENTO DE INFORMÁTICA * D.U.C</v>
      </c>
      <c r="G854" s="51" t="str">
        <f>IFERROR(VLOOKUP($B854,'Tabelas auxiliares'!$A$65:$C$102,2,FALSE),"")</f>
        <v>Tecnologia da informação e comunicação</v>
      </c>
      <c r="H854" s="51" t="str">
        <f>IFERROR(VLOOKUP($B854,'Tabelas auxiliares'!$A$65:$C$102,3,FALSE),"")</f>
        <v>TELEFONIA / TI</v>
      </c>
      <c r="I854" t="s">
        <v>1480</v>
      </c>
      <c r="J854" t="s">
        <v>2875</v>
      </c>
      <c r="K854" t="s">
        <v>2876</v>
      </c>
      <c r="L854" t="s">
        <v>2877</v>
      </c>
      <c r="M854" t="s">
        <v>2878</v>
      </c>
      <c r="N854" t="s">
        <v>203</v>
      </c>
      <c r="O854" t="s">
        <v>178</v>
      </c>
      <c r="P854" t="s">
        <v>204</v>
      </c>
      <c r="Q854" t="s">
        <v>179</v>
      </c>
      <c r="R854" t="s">
        <v>176</v>
      </c>
      <c r="S854" t="s">
        <v>120</v>
      </c>
      <c r="T854" t="s">
        <v>174</v>
      </c>
      <c r="U854" t="s">
        <v>121</v>
      </c>
      <c r="V854" t="s">
        <v>2879</v>
      </c>
      <c r="W854" t="s">
        <v>2880</v>
      </c>
      <c r="X854" s="51" t="str">
        <f t="shared" si="26"/>
        <v>4</v>
      </c>
      <c r="Y854" s="51" t="str">
        <f>IF(T854="","",IF(AND(T854&lt;&gt;'Tabelas auxiliares'!$B$236,T854&lt;&gt;'Tabelas auxiliares'!$B$237,T854&lt;&gt;'Tabelas auxiliares'!$C$236,T854&lt;&gt;'Tabelas auxiliares'!$C$237,T854&lt;&gt;'Tabelas auxiliares'!$D$236),"FOLHA DE PESSOAL",IF(X854='Tabelas auxiliares'!$A$237,"CUSTEIO",IF(X854='Tabelas auxiliares'!$A$236,"INVESTIMENTO","ERRO - VERIFICAR"))))</f>
        <v>INVESTIMENTO</v>
      </c>
      <c r="Z854" s="64">
        <f t="shared" si="27"/>
        <v>515430</v>
      </c>
      <c r="AA854" s="44">
        <v>515430</v>
      </c>
    </row>
    <row r="855" spans="1:29" x14ac:dyDescent="0.25">
      <c r="A855" t="s">
        <v>1111</v>
      </c>
      <c r="B855" t="s">
        <v>524</v>
      </c>
      <c r="C855" t="s">
        <v>1112</v>
      </c>
      <c r="D855" t="s">
        <v>159</v>
      </c>
      <c r="E855" t="s">
        <v>117</v>
      </c>
      <c r="F855" s="51" t="str">
        <f>IFERROR(VLOOKUP(D855,'Tabelas auxiliares'!$A$3:$B$61,2,FALSE),"")</f>
        <v>NTI - EQUIPAMENTO DE INFORMÁTICA * D.U.C</v>
      </c>
      <c r="G855" s="51" t="str">
        <f>IFERROR(VLOOKUP($B855,'Tabelas auxiliares'!$A$65:$C$102,2,FALSE),"")</f>
        <v>Tecnologia da informação e comunicação</v>
      </c>
      <c r="H855" s="51" t="str">
        <f>IFERROR(VLOOKUP($B855,'Tabelas auxiliares'!$A$65:$C$102,3,FALSE),"")</f>
        <v>TELEFONIA / TI</v>
      </c>
      <c r="I855" t="s">
        <v>1146</v>
      </c>
      <c r="J855" t="s">
        <v>2881</v>
      </c>
      <c r="K855" t="s">
        <v>2882</v>
      </c>
      <c r="L855" t="s">
        <v>2883</v>
      </c>
      <c r="M855" t="s">
        <v>2884</v>
      </c>
      <c r="N855" t="s">
        <v>203</v>
      </c>
      <c r="O855" t="s">
        <v>178</v>
      </c>
      <c r="P855" t="s">
        <v>204</v>
      </c>
      <c r="Q855" t="s">
        <v>179</v>
      </c>
      <c r="R855" t="s">
        <v>176</v>
      </c>
      <c r="S855" t="s">
        <v>1150</v>
      </c>
      <c r="T855" t="s">
        <v>174</v>
      </c>
      <c r="U855" t="s">
        <v>121</v>
      </c>
      <c r="V855" t="s">
        <v>2879</v>
      </c>
      <c r="W855" t="s">
        <v>2880</v>
      </c>
      <c r="X855" s="51" t="str">
        <f t="shared" si="26"/>
        <v>4</v>
      </c>
      <c r="Y855" s="51" t="str">
        <f>IF(T855="","",IF(AND(T855&lt;&gt;'Tabelas auxiliares'!$B$236,T855&lt;&gt;'Tabelas auxiliares'!$B$237,T855&lt;&gt;'Tabelas auxiliares'!$C$236,T855&lt;&gt;'Tabelas auxiliares'!$C$237,T855&lt;&gt;'Tabelas auxiliares'!$D$236),"FOLHA DE PESSOAL",IF(X855='Tabelas auxiliares'!$A$237,"CUSTEIO",IF(X855='Tabelas auxiliares'!$A$236,"INVESTIMENTO","ERRO - VERIFICAR"))))</f>
        <v>INVESTIMENTO</v>
      </c>
      <c r="Z855" s="64">
        <f t="shared" si="27"/>
        <v>132000</v>
      </c>
      <c r="AA855" s="44">
        <v>132000</v>
      </c>
    </row>
    <row r="856" spans="1:29" x14ac:dyDescent="0.25">
      <c r="A856" t="s">
        <v>1111</v>
      </c>
      <c r="B856" t="s">
        <v>524</v>
      </c>
      <c r="C856" t="s">
        <v>1112</v>
      </c>
      <c r="D856" t="s">
        <v>159</v>
      </c>
      <c r="E856" t="s">
        <v>117</v>
      </c>
      <c r="F856" s="51" t="str">
        <f>IFERROR(VLOOKUP(D856,'Tabelas auxiliares'!$A$3:$B$61,2,FALSE),"")</f>
        <v>NTI - EQUIPAMENTO DE INFORMÁTICA * D.U.C</v>
      </c>
      <c r="G856" s="51" t="str">
        <f>IFERROR(VLOOKUP($B856,'Tabelas auxiliares'!$A$65:$C$102,2,FALSE),"")</f>
        <v>Tecnologia da informação e comunicação</v>
      </c>
      <c r="H856" s="51" t="str">
        <f>IFERROR(VLOOKUP($B856,'Tabelas auxiliares'!$A$65:$C$102,3,FALSE),"")</f>
        <v>TELEFONIA / TI</v>
      </c>
      <c r="I856" t="s">
        <v>1146</v>
      </c>
      <c r="J856" t="s">
        <v>2881</v>
      </c>
      <c r="K856" t="s">
        <v>2885</v>
      </c>
      <c r="L856" t="s">
        <v>2883</v>
      </c>
      <c r="M856" t="s">
        <v>2886</v>
      </c>
      <c r="N856" t="s">
        <v>203</v>
      </c>
      <c r="O856" t="s">
        <v>178</v>
      </c>
      <c r="P856" t="s">
        <v>204</v>
      </c>
      <c r="Q856" t="s">
        <v>179</v>
      </c>
      <c r="R856" t="s">
        <v>176</v>
      </c>
      <c r="S856" t="s">
        <v>1150</v>
      </c>
      <c r="T856" t="s">
        <v>174</v>
      </c>
      <c r="U856" t="s">
        <v>121</v>
      </c>
      <c r="V856" t="s">
        <v>2879</v>
      </c>
      <c r="W856" t="s">
        <v>2880</v>
      </c>
      <c r="X856" s="51" t="str">
        <f t="shared" si="26"/>
        <v>4</v>
      </c>
      <c r="Y856" s="51" t="str">
        <f>IF(T856="","",IF(AND(T856&lt;&gt;'Tabelas auxiliares'!$B$236,T856&lt;&gt;'Tabelas auxiliares'!$B$237,T856&lt;&gt;'Tabelas auxiliares'!$C$236,T856&lt;&gt;'Tabelas auxiliares'!$C$237,T856&lt;&gt;'Tabelas auxiliares'!$D$236),"FOLHA DE PESSOAL",IF(X856='Tabelas auxiliares'!$A$237,"CUSTEIO",IF(X856='Tabelas auxiliares'!$A$236,"INVESTIMENTO","ERRO - VERIFICAR"))))</f>
        <v>INVESTIMENTO</v>
      </c>
      <c r="Z856" s="64">
        <f t="shared" si="27"/>
        <v>47100</v>
      </c>
      <c r="AA856" s="44">
        <v>47100</v>
      </c>
    </row>
    <row r="857" spans="1:29" x14ac:dyDescent="0.25">
      <c r="A857" t="s">
        <v>1111</v>
      </c>
      <c r="B857" t="s">
        <v>527</v>
      </c>
      <c r="C857" t="s">
        <v>1112</v>
      </c>
      <c r="D857" t="s">
        <v>35</v>
      </c>
      <c r="E857" t="s">
        <v>117</v>
      </c>
      <c r="F857" s="51" t="str">
        <f>IFERROR(VLOOKUP(D857,'Tabelas auxiliares'!$A$3:$B$61,2,FALSE),"")</f>
        <v>PU - PREFEITURA UNIVERSITÁRIA</v>
      </c>
      <c r="G857" s="51" t="str">
        <f>IFERROR(VLOOKUP($B857,'Tabelas auxiliares'!$A$65:$C$102,2,FALSE),"")</f>
        <v>Obrigações tributárias e serviços financeiros</v>
      </c>
      <c r="H857" s="51" t="str">
        <f>IFERROR(VLOOKUP($B857,'Tabelas auxiliares'!$A$65:$C$102,3,FALSE),"")</f>
        <v xml:space="preserve">OBRIGAÇÕES TRIBUTÁRIAS / SEGURO COLETIVO PARA ALUNOS / SEGURO ESTAGIÁRIOS / SEGURO CARROS OFICIAIS / SEGURO PREDIAL / IMPORTAÇÃO (TAXAS/SEGURO) </v>
      </c>
      <c r="I857" t="s">
        <v>2887</v>
      </c>
      <c r="J857" t="s">
        <v>2888</v>
      </c>
      <c r="K857" t="s">
        <v>2889</v>
      </c>
      <c r="L857" t="s">
        <v>2890</v>
      </c>
      <c r="M857" t="s">
        <v>2891</v>
      </c>
      <c r="N857" t="s">
        <v>177</v>
      </c>
      <c r="O857" t="s">
        <v>178</v>
      </c>
      <c r="P857" t="s">
        <v>288</v>
      </c>
      <c r="Q857" t="s">
        <v>179</v>
      </c>
      <c r="R857" t="s">
        <v>176</v>
      </c>
      <c r="S857" t="s">
        <v>1150</v>
      </c>
      <c r="T857" t="s">
        <v>174</v>
      </c>
      <c r="U857" t="s">
        <v>119</v>
      </c>
      <c r="V857" t="s">
        <v>798</v>
      </c>
      <c r="W857" t="s">
        <v>684</v>
      </c>
      <c r="X857" s="51" t="str">
        <f t="shared" si="26"/>
        <v>3</v>
      </c>
      <c r="Y857" s="51" t="str">
        <f>IF(T857="","",IF(AND(T857&lt;&gt;'Tabelas auxiliares'!$B$236,T857&lt;&gt;'Tabelas auxiliares'!$B$237,T857&lt;&gt;'Tabelas auxiliares'!$C$236,T857&lt;&gt;'Tabelas auxiliares'!$C$237,T857&lt;&gt;'Tabelas auxiliares'!$D$236),"FOLHA DE PESSOAL",IF(X857='Tabelas auxiliares'!$A$237,"CUSTEIO",IF(X857='Tabelas auxiliares'!$A$236,"INVESTIMENTO","ERRO - VERIFICAR"))))</f>
        <v>CUSTEIO</v>
      </c>
      <c r="Z857" s="64">
        <f t="shared" si="27"/>
        <v>51.26</v>
      </c>
      <c r="AA857" s="44">
        <v>51.26</v>
      </c>
    </row>
    <row r="858" spans="1:29" x14ac:dyDescent="0.25">
      <c r="A858" t="s">
        <v>1111</v>
      </c>
      <c r="B858" t="s">
        <v>527</v>
      </c>
      <c r="C858" t="s">
        <v>1112</v>
      </c>
      <c r="D858" t="s">
        <v>35</v>
      </c>
      <c r="E858" t="s">
        <v>117</v>
      </c>
      <c r="F858" s="51" t="str">
        <f>IFERROR(VLOOKUP(D858,'Tabelas auxiliares'!$A$3:$B$61,2,FALSE),"")</f>
        <v>PU - PREFEITURA UNIVERSITÁRIA</v>
      </c>
      <c r="G858" s="51" t="str">
        <f>IFERROR(VLOOKUP($B858,'Tabelas auxiliares'!$A$65:$C$102,2,FALSE),"")</f>
        <v>Obrigações tributárias e serviços financeiros</v>
      </c>
      <c r="H858" s="51" t="str">
        <f>IFERROR(VLOOKUP($B858,'Tabelas auxiliares'!$A$65:$C$102,3,FALSE),"")</f>
        <v xml:space="preserve">OBRIGAÇÕES TRIBUTÁRIAS / SEGURO COLETIVO PARA ALUNOS / SEGURO ESTAGIÁRIOS / SEGURO CARROS OFICIAIS / SEGURO PREDIAL / IMPORTAÇÃO (TAXAS/SEGURO) </v>
      </c>
      <c r="I858" t="s">
        <v>2892</v>
      </c>
      <c r="J858" t="s">
        <v>2888</v>
      </c>
      <c r="K858" t="s">
        <v>2893</v>
      </c>
      <c r="L858" t="s">
        <v>2890</v>
      </c>
      <c r="M858" t="s">
        <v>2891</v>
      </c>
      <c r="N858" t="s">
        <v>177</v>
      </c>
      <c r="O858" t="s">
        <v>178</v>
      </c>
      <c r="P858" t="s">
        <v>288</v>
      </c>
      <c r="Q858" t="s">
        <v>179</v>
      </c>
      <c r="R858" t="s">
        <v>176</v>
      </c>
      <c r="S858" t="s">
        <v>120</v>
      </c>
      <c r="T858" t="s">
        <v>174</v>
      </c>
      <c r="U858" t="s">
        <v>119</v>
      </c>
      <c r="V858" t="s">
        <v>798</v>
      </c>
      <c r="W858" t="s">
        <v>684</v>
      </c>
      <c r="X858" s="51" t="str">
        <f t="shared" si="26"/>
        <v>3</v>
      </c>
      <c r="Y858" s="51" t="str">
        <f>IF(T858="","",IF(AND(T858&lt;&gt;'Tabelas auxiliares'!$B$236,T858&lt;&gt;'Tabelas auxiliares'!$B$237,T858&lt;&gt;'Tabelas auxiliares'!$C$236,T858&lt;&gt;'Tabelas auxiliares'!$C$237,T858&lt;&gt;'Tabelas auxiliares'!$D$236),"FOLHA DE PESSOAL",IF(X858='Tabelas auxiliares'!$A$237,"CUSTEIO",IF(X858='Tabelas auxiliares'!$A$236,"INVESTIMENTO","ERRO - VERIFICAR"))))</f>
        <v>CUSTEIO</v>
      </c>
      <c r="Z858" s="64">
        <f t="shared" si="27"/>
        <v>7826.5</v>
      </c>
      <c r="AA858" s="44">
        <v>7826.5</v>
      </c>
    </row>
    <row r="859" spans="1:29" x14ac:dyDescent="0.25">
      <c r="A859" t="s">
        <v>1111</v>
      </c>
      <c r="B859" t="s">
        <v>527</v>
      </c>
      <c r="C859" t="s">
        <v>1112</v>
      </c>
      <c r="D859" t="s">
        <v>53</v>
      </c>
      <c r="E859" t="s">
        <v>117</v>
      </c>
      <c r="F859" s="51" t="str">
        <f>IFERROR(VLOOKUP(D859,'Tabelas auxiliares'!$A$3:$B$61,2,FALSE),"")</f>
        <v>PROGRAD - PRÓ-REITORIA DE GRADUAÇÃO</v>
      </c>
      <c r="G859" s="51" t="str">
        <f>IFERROR(VLOOKUP($B859,'Tabelas auxiliares'!$A$65:$C$102,2,FALSE),"")</f>
        <v>Obrigações tributárias e serviços financeiros</v>
      </c>
      <c r="H859" s="51" t="str">
        <f>IFERROR(VLOOKUP($B859,'Tabelas auxiliares'!$A$65:$C$102,3,FALSE),"")</f>
        <v xml:space="preserve">OBRIGAÇÕES TRIBUTÁRIAS / SEGURO COLETIVO PARA ALUNOS / SEGURO ESTAGIÁRIOS / SEGURO CARROS OFICIAIS / SEGURO PREDIAL / IMPORTAÇÃO (TAXAS/SEGURO) </v>
      </c>
      <c r="I859" t="s">
        <v>1451</v>
      </c>
      <c r="J859" t="s">
        <v>2894</v>
      </c>
      <c r="K859" t="s">
        <v>2895</v>
      </c>
      <c r="L859" t="s">
        <v>2896</v>
      </c>
      <c r="M859" t="s">
        <v>382</v>
      </c>
      <c r="N859" t="s">
        <v>177</v>
      </c>
      <c r="O859" t="s">
        <v>178</v>
      </c>
      <c r="P859" t="s">
        <v>288</v>
      </c>
      <c r="Q859" t="s">
        <v>179</v>
      </c>
      <c r="R859" t="s">
        <v>176</v>
      </c>
      <c r="S859" t="s">
        <v>120</v>
      </c>
      <c r="T859" t="s">
        <v>174</v>
      </c>
      <c r="U859" t="s">
        <v>119</v>
      </c>
      <c r="V859" t="s">
        <v>798</v>
      </c>
      <c r="W859" t="s">
        <v>684</v>
      </c>
      <c r="X859" s="51" t="str">
        <f t="shared" si="26"/>
        <v>3</v>
      </c>
      <c r="Y859" s="51" t="str">
        <f>IF(T859="","",IF(AND(T859&lt;&gt;'Tabelas auxiliares'!$B$236,T859&lt;&gt;'Tabelas auxiliares'!$B$237,T859&lt;&gt;'Tabelas auxiliares'!$C$236,T859&lt;&gt;'Tabelas auxiliares'!$C$237,T859&lt;&gt;'Tabelas auxiliares'!$D$236),"FOLHA DE PESSOAL",IF(X859='Tabelas auxiliares'!$A$237,"CUSTEIO",IF(X859='Tabelas auxiliares'!$A$236,"INVESTIMENTO","ERRO - VERIFICAR"))))</f>
        <v>CUSTEIO</v>
      </c>
      <c r="Z859" s="64">
        <f t="shared" si="27"/>
        <v>1260</v>
      </c>
      <c r="AA859" s="44">
        <v>1260</v>
      </c>
    </row>
    <row r="860" spans="1:29" x14ac:dyDescent="0.25">
      <c r="A860" t="s">
        <v>1111</v>
      </c>
      <c r="B860" t="s">
        <v>527</v>
      </c>
      <c r="C860" t="s">
        <v>1112</v>
      </c>
      <c r="D860" t="s">
        <v>61</v>
      </c>
      <c r="E860" t="s">
        <v>117</v>
      </c>
      <c r="F860" s="51" t="str">
        <f>IFERROR(VLOOKUP(D860,'Tabelas auxiliares'!$A$3:$B$61,2,FALSE),"")</f>
        <v>PROAD - PRÓ-REITORIA DE ADMINISTRAÇÃO</v>
      </c>
      <c r="G860" s="51" t="str">
        <f>IFERROR(VLOOKUP($B860,'Tabelas auxiliares'!$A$65:$C$102,2,FALSE),"")</f>
        <v>Obrigações tributárias e serviços financeiros</v>
      </c>
      <c r="H860" s="51" t="str">
        <f>IFERROR(VLOOKUP($B860,'Tabelas auxiliares'!$A$65:$C$102,3,FALSE),"")</f>
        <v xml:space="preserve">OBRIGAÇÕES TRIBUTÁRIAS / SEGURO COLETIVO PARA ALUNOS / SEGURO ESTAGIÁRIOS / SEGURO CARROS OFICIAIS / SEGURO PREDIAL / IMPORTAÇÃO (TAXAS/SEGURO) </v>
      </c>
      <c r="I860" t="s">
        <v>1632</v>
      </c>
      <c r="J860" t="s">
        <v>1850</v>
      </c>
      <c r="K860" t="s">
        <v>2897</v>
      </c>
      <c r="L860" t="s">
        <v>383</v>
      </c>
      <c r="M860" t="s">
        <v>384</v>
      </c>
      <c r="N860" t="s">
        <v>177</v>
      </c>
      <c r="O860" t="s">
        <v>178</v>
      </c>
      <c r="P860" t="s">
        <v>288</v>
      </c>
      <c r="Q860" t="s">
        <v>179</v>
      </c>
      <c r="R860" t="s">
        <v>176</v>
      </c>
      <c r="S860" t="s">
        <v>120</v>
      </c>
      <c r="T860" t="s">
        <v>174</v>
      </c>
      <c r="U860" t="s">
        <v>119</v>
      </c>
      <c r="V860" t="s">
        <v>798</v>
      </c>
      <c r="W860" t="s">
        <v>684</v>
      </c>
      <c r="X860" s="51" t="str">
        <f t="shared" si="26"/>
        <v>3</v>
      </c>
      <c r="Y860" s="51" t="str">
        <f>IF(T860="","",IF(AND(T860&lt;&gt;'Tabelas auxiliares'!$B$236,T860&lt;&gt;'Tabelas auxiliares'!$B$237,T860&lt;&gt;'Tabelas auxiliares'!$C$236,T860&lt;&gt;'Tabelas auxiliares'!$C$237,T860&lt;&gt;'Tabelas auxiliares'!$D$236),"FOLHA DE PESSOAL",IF(X860='Tabelas auxiliares'!$A$237,"CUSTEIO",IF(X860='Tabelas auxiliares'!$A$236,"INVESTIMENTO","ERRO - VERIFICAR"))))</f>
        <v>CUSTEIO</v>
      </c>
      <c r="Z860" s="64">
        <f t="shared" si="27"/>
        <v>4638.8999999999996</v>
      </c>
      <c r="AA860" s="44">
        <v>4545.37</v>
      </c>
      <c r="AC860" s="44">
        <v>93.53</v>
      </c>
    </row>
    <row r="861" spans="1:29" x14ac:dyDescent="0.25">
      <c r="A861" t="s">
        <v>1111</v>
      </c>
      <c r="B861" t="s">
        <v>527</v>
      </c>
      <c r="C861" t="s">
        <v>1112</v>
      </c>
      <c r="D861" t="s">
        <v>61</v>
      </c>
      <c r="E861" t="s">
        <v>117</v>
      </c>
      <c r="F861" s="51" t="str">
        <f>IFERROR(VLOOKUP(D861,'Tabelas auxiliares'!$A$3:$B$61,2,FALSE),"")</f>
        <v>PROAD - PRÓ-REITORIA DE ADMINISTRAÇÃO</v>
      </c>
      <c r="G861" s="51" t="str">
        <f>IFERROR(VLOOKUP($B861,'Tabelas auxiliares'!$A$65:$C$102,2,FALSE),"")</f>
        <v>Obrigações tributárias e serviços financeiros</v>
      </c>
      <c r="H861" s="51" t="str">
        <f>IFERROR(VLOOKUP($B861,'Tabelas auxiliares'!$A$65:$C$102,3,FALSE),"")</f>
        <v xml:space="preserve">OBRIGAÇÕES TRIBUTÁRIAS / SEGURO COLETIVO PARA ALUNOS / SEGURO ESTAGIÁRIOS / SEGURO CARROS OFICIAIS / SEGURO PREDIAL / IMPORTAÇÃO (TAXAS/SEGURO) </v>
      </c>
      <c r="I861" t="s">
        <v>1974</v>
      </c>
      <c r="J861" t="s">
        <v>2898</v>
      </c>
      <c r="K861" t="s">
        <v>2899</v>
      </c>
      <c r="L861" t="s">
        <v>371</v>
      </c>
      <c r="M861" t="s">
        <v>861</v>
      </c>
      <c r="N861" t="s">
        <v>177</v>
      </c>
      <c r="O861" t="s">
        <v>178</v>
      </c>
      <c r="P861" t="s">
        <v>288</v>
      </c>
      <c r="Q861" t="s">
        <v>179</v>
      </c>
      <c r="R861" t="s">
        <v>176</v>
      </c>
      <c r="S861" t="s">
        <v>120</v>
      </c>
      <c r="T861" t="s">
        <v>174</v>
      </c>
      <c r="U861" t="s">
        <v>119</v>
      </c>
      <c r="V861" t="s">
        <v>862</v>
      </c>
      <c r="W861" t="s">
        <v>904</v>
      </c>
      <c r="X861" s="51" t="str">
        <f t="shared" si="26"/>
        <v>3</v>
      </c>
      <c r="Y861" s="51" t="str">
        <f>IF(T861="","",IF(AND(T861&lt;&gt;'Tabelas auxiliares'!$B$236,T861&lt;&gt;'Tabelas auxiliares'!$B$237,T861&lt;&gt;'Tabelas auxiliares'!$C$236,T861&lt;&gt;'Tabelas auxiliares'!$C$237,T861&lt;&gt;'Tabelas auxiliares'!$D$236),"FOLHA DE PESSOAL",IF(X861='Tabelas auxiliares'!$A$237,"CUSTEIO",IF(X861='Tabelas auxiliares'!$A$236,"INVESTIMENTO","ERRO - VERIFICAR"))))</f>
        <v>CUSTEIO</v>
      </c>
      <c r="Z861" s="64">
        <f t="shared" si="27"/>
        <v>4166.43</v>
      </c>
      <c r="AC861" s="44">
        <v>4166.43</v>
      </c>
    </row>
    <row r="862" spans="1:29" x14ac:dyDescent="0.25">
      <c r="A862" t="s">
        <v>1111</v>
      </c>
      <c r="B862" t="s">
        <v>527</v>
      </c>
      <c r="C862" t="s">
        <v>1112</v>
      </c>
      <c r="D862" t="s">
        <v>61</v>
      </c>
      <c r="E862" t="s">
        <v>117</v>
      </c>
      <c r="F862" s="51" t="str">
        <f>IFERROR(VLOOKUP(D862,'Tabelas auxiliares'!$A$3:$B$61,2,FALSE),"")</f>
        <v>PROAD - PRÓ-REITORIA DE ADMINISTRAÇÃO</v>
      </c>
      <c r="G862" s="51" t="str">
        <f>IFERROR(VLOOKUP($B862,'Tabelas auxiliares'!$A$65:$C$102,2,FALSE),"")</f>
        <v>Obrigações tributárias e serviços financeiros</v>
      </c>
      <c r="H862" s="51" t="str">
        <f>IFERROR(VLOOKUP($B862,'Tabelas auxiliares'!$A$65:$C$102,3,FALSE),"")</f>
        <v xml:space="preserve">OBRIGAÇÕES TRIBUTÁRIAS / SEGURO COLETIVO PARA ALUNOS / SEGURO ESTAGIÁRIOS / SEGURO CARROS OFICIAIS / SEGURO PREDIAL / IMPORTAÇÃO (TAXAS/SEGURO) </v>
      </c>
      <c r="I862" t="s">
        <v>2525</v>
      </c>
      <c r="J862" t="s">
        <v>2898</v>
      </c>
      <c r="K862" t="s">
        <v>2900</v>
      </c>
      <c r="L862" t="s">
        <v>975</v>
      </c>
      <c r="M862" t="s">
        <v>861</v>
      </c>
      <c r="N862" t="s">
        <v>177</v>
      </c>
      <c r="O862" t="s">
        <v>178</v>
      </c>
      <c r="P862" t="s">
        <v>288</v>
      </c>
      <c r="Q862" t="s">
        <v>179</v>
      </c>
      <c r="R862" t="s">
        <v>176</v>
      </c>
      <c r="S862" t="s">
        <v>120</v>
      </c>
      <c r="T862" t="s">
        <v>174</v>
      </c>
      <c r="U862" t="s">
        <v>119</v>
      </c>
      <c r="V862" t="s">
        <v>862</v>
      </c>
      <c r="W862" t="s">
        <v>904</v>
      </c>
      <c r="X862" s="51" t="str">
        <f t="shared" si="26"/>
        <v>3</v>
      </c>
      <c r="Y862" s="51" t="str">
        <f>IF(T862="","",IF(AND(T862&lt;&gt;'Tabelas auxiliares'!$B$236,T862&lt;&gt;'Tabelas auxiliares'!$B$237,T862&lt;&gt;'Tabelas auxiliares'!$C$236,T862&lt;&gt;'Tabelas auxiliares'!$C$237,T862&lt;&gt;'Tabelas auxiliares'!$D$236),"FOLHA DE PESSOAL",IF(X862='Tabelas auxiliares'!$A$237,"CUSTEIO",IF(X862='Tabelas auxiliares'!$A$236,"INVESTIMENTO","ERRO - VERIFICAR"))))</f>
        <v>CUSTEIO</v>
      </c>
      <c r="Z862" s="64">
        <f t="shared" si="27"/>
        <v>23823.08</v>
      </c>
      <c r="AC862" s="44">
        <v>23823.08</v>
      </c>
    </row>
    <row r="863" spans="1:29" x14ac:dyDescent="0.25">
      <c r="A863" t="s">
        <v>1111</v>
      </c>
      <c r="B863" t="s">
        <v>527</v>
      </c>
      <c r="C863" t="s">
        <v>1112</v>
      </c>
      <c r="D863" t="s">
        <v>61</v>
      </c>
      <c r="E863" t="s">
        <v>117</v>
      </c>
      <c r="F863" s="51" t="str">
        <f>IFERROR(VLOOKUP(D863,'Tabelas auxiliares'!$A$3:$B$61,2,FALSE),"")</f>
        <v>PROAD - PRÓ-REITORIA DE ADMINISTRAÇÃO</v>
      </c>
      <c r="G863" s="51" t="str">
        <f>IFERROR(VLOOKUP($B863,'Tabelas auxiliares'!$A$65:$C$102,2,FALSE),"")</f>
        <v>Obrigações tributárias e serviços financeiros</v>
      </c>
      <c r="H863" s="51" t="str">
        <f>IFERROR(VLOOKUP($B863,'Tabelas auxiliares'!$A$65:$C$102,3,FALSE),"")</f>
        <v xml:space="preserve">OBRIGAÇÕES TRIBUTÁRIAS / SEGURO COLETIVO PARA ALUNOS / SEGURO ESTAGIÁRIOS / SEGURO CARROS OFICIAIS / SEGURO PREDIAL / IMPORTAÇÃO (TAXAS/SEGURO) </v>
      </c>
      <c r="I863" t="s">
        <v>2901</v>
      </c>
      <c r="J863" t="s">
        <v>2221</v>
      </c>
      <c r="K863" t="s">
        <v>2902</v>
      </c>
      <c r="L863" t="s">
        <v>976</v>
      </c>
      <c r="M863" t="s">
        <v>190</v>
      </c>
      <c r="N863" t="s">
        <v>177</v>
      </c>
      <c r="O863" t="s">
        <v>178</v>
      </c>
      <c r="P863" t="s">
        <v>288</v>
      </c>
      <c r="Q863" t="s">
        <v>179</v>
      </c>
      <c r="R863" t="s">
        <v>176</v>
      </c>
      <c r="S863" t="s">
        <v>120</v>
      </c>
      <c r="T863" t="s">
        <v>174</v>
      </c>
      <c r="U863" t="s">
        <v>119</v>
      </c>
      <c r="V863" t="s">
        <v>728</v>
      </c>
      <c r="W863" t="s">
        <v>904</v>
      </c>
      <c r="X863" s="51" t="str">
        <f t="shared" si="26"/>
        <v>3</v>
      </c>
      <c r="Y863" s="51" t="str">
        <f>IF(T863="","",IF(AND(T863&lt;&gt;'Tabelas auxiliares'!$B$236,T863&lt;&gt;'Tabelas auxiliares'!$B$237,T863&lt;&gt;'Tabelas auxiliares'!$C$236,T863&lt;&gt;'Tabelas auxiliares'!$C$237,T863&lt;&gt;'Tabelas auxiliares'!$D$236),"FOLHA DE PESSOAL",IF(X863='Tabelas auxiliares'!$A$237,"CUSTEIO",IF(X863='Tabelas auxiliares'!$A$236,"INVESTIMENTO","ERRO - VERIFICAR"))))</f>
        <v>CUSTEIO</v>
      </c>
      <c r="Z863" s="64">
        <f t="shared" si="27"/>
        <v>1057.83</v>
      </c>
      <c r="AC863" s="44">
        <v>1057.83</v>
      </c>
    </row>
    <row r="864" spans="1:29" x14ac:dyDescent="0.25">
      <c r="A864" t="s">
        <v>1111</v>
      </c>
      <c r="B864" t="s">
        <v>527</v>
      </c>
      <c r="C864" t="s">
        <v>1112</v>
      </c>
      <c r="D864" t="s">
        <v>61</v>
      </c>
      <c r="E864" t="s">
        <v>117</v>
      </c>
      <c r="F864" s="51" t="str">
        <f>IFERROR(VLOOKUP(D864,'Tabelas auxiliares'!$A$3:$B$61,2,FALSE),"")</f>
        <v>PROAD - PRÓ-REITORIA DE ADMINISTRAÇÃO</v>
      </c>
      <c r="G864" s="51" t="str">
        <f>IFERROR(VLOOKUP($B864,'Tabelas auxiliares'!$A$65:$C$102,2,FALSE),"")</f>
        <v>Obrigações tributárias e serviços financeiros</v>
      </c>
      <c r="H864" s="51" t="str">
        <f>IFERROR(VLOOKUP($B864,'Tabelas auxiliares'!$A$65:$C$102,3,FALSE),"")</f>
        <v xml:space="preserve">OBRIGAÇÕES TRIBUTÁRIAS / SEGURO COLETIVO PARA ALUNOS / SEGURO ESTAGIÁRIOS / SEGURO CARROS OFICIAIS / SEGURO PREDIAL / IMPORTAÇÃO (TAXAS/SEGURO) </v>
      </c>
      <c r="I864" t="s">
        <v>1794</v>
      </c>
      <c r="J864" t="s">
        <v>2903</v>
      </c>
      <c r="K864" t="s">
        <v>2904</v>
      </c>
      <c r="L864" t="s">
        <v>977</v>
      </c>
      <c r="M864" t="s">
        <v>861</v>
      </c>
      <c r="N864" t="s">
        <v>177</v>
      </c>
      <c r="O864" t="s">
        <v>178</v>
      </c>
      <c r="P864" t="s">
        <v>288</v>
      </c>
      <c r="Q864" t="s">
        <v>179</v>
      </c>
      <c r="R864" t="s">
        <v>176</v>
      </c>
      <c r="S864" t="s">
        <v>120</v>
      </c>
      <c r="T864" t="s">
        <v>174</v>
      </c>
      <c r="U864" t="s">
        <v>119</v>
      </c>
      <c r="V864" t="s">
        <v>862</v>
      </c>
      <c r="W864" t="s">
        <v>904</v>
      </c>
      <c r="X864" s="51" t="str">
        <f t="shared" si="26"/>
        <v>3</v>
      </c>
      <c r="Y864" s="51" t="str">
        <f>IF(T864="","",IF(AND(T864&lt;&gt;'Tabelas auxiliares'!$B$236,T864&lt;&gt;'Tabelas auxiliares'!$B$237,T864&lt;&gt;'Tabelas auxiliares'!$C$236,T864&lt;&gt;'Tabelas auxiliares'!$C$237,T864&lt;&gt;'Tabelas auxiliares'!$D$236),"FOLHA DE PESSOAL",IF(X864='Tabelas auxiliares'!$A$237,"CUSTEIO",IF(X864='Tabelas auxiliares'!$A$236,"INVESTIMENTO","ERRO - VERIFICAR"))))</f>
        <v>CUSTEIO</v>
      </c>
      <c r="Z864" s="64">
        <f t="shared" si="27"/>
        <v>247</v>
      </c>
      <c r="AC864" s="44">
        <v>247</v>
      </c>
    </row>
    <row r="865" spans="1:29" x14ac:dyDescent="0.25">
      <c r="A865" t="s">
        <v>1111</v>
      </c>
      <c r="B865" t="s">
        <v>527</v>
      </c>
      <c r="C865" t="s">
        <v>1112</v>
      </c>
      <c r="D865" t="s">
        <v>61</v>
      </c>
      <c r="E865" t="s">
        <v>117</v>
      </c>
      <c r="F865" s="51" t="str">
        <f>IFERROR(VLOOKUP(D865,'Tabelas auxiliares'!$A$3:$B$61,2,FALSE),"")</f>
        <v>PROAD - PRÓ-REITORIA DE ADMINISTRAÇÃO</v>
      </c>
      <c r="G865" s="51" t="str">
        <f>IFERROR(VLOOKUP($B865,'Tabelas auxiliares'!$A$65:$C$102,2,FALSE),"")</f>
        <v>Obrigações tributárias e serviços financeiros</v>
      </c>
      <c r="H865" s="51" t="str">
        <f>IFERROR(VLOOKUP($B865,'Tabelas auxiliares'!$A$65:$C$102,3,FALSE),"")</f>
        <v xml:space="preserve">OBRIGAÇÕES TRIBUTÁRIAS / SEGURO COLETIVO PARA ALUNOS / SEGURO ESTAGIÁRIOS / SEGURO CARROS OFICIAIS / SEGURO PREDIAL / IMPORTAÇÃO (TAXAS/SEGURO) </v>
      </c>
      <c r="I865" t="s">
        <v>1794</v>
      </c>
      <c r="J865" t="s">
        <v>2905</v>
      </c>
      <c r="K865" t="s">
        <v>2906</v>
      </c>
      <c r="L865" t="s">
        <v>978</v>
      </c>
      <c r="M865" t="s">
        <v>861</v>
      </c>
      <c r="N865" t="s">
        <v>177</v>
      </c>
      <c r="O865" t="s">
        <v>178</v>
      </c>
      <c r="P865" t="s">
        <v>288</v>
      </c>
      <c r="Q865" t="s">
        <v>179</v>
      </c>
      <c r="R865" t="s">
        <v>176</v>
      </c>
      <c r="S865" t="s">
        <v>120</v>
      </c>
      <c r="T865" t="s">
        <v>174</v>
      </c>
      <c r="U865" t="s">
        <v>119</v>
      </c>
      <c r="V865" t="s">
        <v>862</v>
      </c>
      <c r="W865" t="s">
        <v>904</v>
      </c>
      <c r="X865" s="51" t="str">
        <f t="shared" si="26"/>
        <v>3</v>
      </c>
      <c r="Y865" s="51" t="str">
        <f>IF(T865="","",IF(AND(T865&lt;&gt;'Tabelas auxiliares'!$B$236,T865&lt;&gt;'Tabelas auxiliares'!$B$237,T865&lt;&gt;'Tabelas auxiliares'!$C$236,T865&lt;&gt;'Tabelas auxiliares'!$C$237,T865&lt;&gt;'Tabelas auxiliares'!$D$236),"FOLHA DE PESSOAL",IF(X865='Tabelas auxiliares'!$A$237,"CUSTEIO",IF(X865='Tabelas auxiliares'!$A$236,"INVESTIMENTO","ERRO - VERIFICAR"))))</f>
        <v>CUSTEIO</v>
      </c>
      <c r="Z865" s="64">
        <f t="shared" si="27"/>
        <v>171.17</v>
      </c>
      <c r="AC865" s="44">
        <v>171.17</v>
      </c>
    </row>
    <row r="866" spans="1:29" x14ac:dyDescent="0.25">
      <c r="A866" t="s">
        <v>1111</v>
      </c>
      <c r="B866" t="s">
        <v>527</v>
      </c>
      <c r="C866" t="s">
        <v>1112</v>
      </c>
      <c r="D866" t="s">
        <v>61</v>
      </c>
      <c r="E866" t="s">
        <v>117</v>
      </c>
      <c r="F866" s="51" t="str">
        <f>IFERROR(VLOOKUP(D866,'Tabelas auxiliares'!$A$3:$B$61,2,FALSE),"")</f>
        <v>PROAD - PRÓ-REITORIA DE ADMINISTRAÇÃO</v>
      </c>
      <c r="G866" s="51" t="str">
        <f>IFERROR(VLOOKUP($B866,'Tabelas auxiliares'!$A$65:$C$102,2,FALSE),"")</f>
        <v>Obrigações tributárias e serviços financeiros</v>
      </c>
      <c r="H866" s="51" t="str">
        <f>IFERROR(VLOOKUP($B866,'Tabelas auxiliares'!$A$65:$C$102,3,FALSE),"")</f>
        <v xml:space="preserve">OBRIGAÇÕES TRIBUTÁRIAS / SEGURO COLETIVO PARA ALUNOS / SEGURO ESTAGIÁRIOS / SEGURO CARROS OFICIAIS / SEGURO PREDIAL / IMPORTAÇÃO (TAXAS/SEGURO) </v>
      </c>
      <c r="I866" t="s">
        <v>2907</v>
      </c>
      <c r="J866" t="s">
        <v>2908</v>
      </c>
      <c r="K866" t="s">
        <v>2909</v>
      </c>
      <c r="L866" t="s">
        <v>979</v>
      </c>
      <c r="M866" t="s">
        <v>861</v>
      </c>
      <c r="N866" t="s">
        <v>177</v>
      </c>
      <c r="O866" t="s">
        <v>178</v>
      </c>
      <c r="P866" t="s">
        <v>288</v>
      </c>
      <c r="Q866" t="s">
        <v>179</v>
      </c>
      <c r="R866" t="s">
        <v>176</v>
      </c>
      <c r="S866" t="s">
        <v>120</v>
      </c>
      <c r="T866" t="s">
        <v>174</v>
      </c>
      <c r="U866" t="s">
        <v>119</v>
      </c>
      <c r="V866" t="s">
        <v>862</v>
      </c>
      <c r="W866" t="s">
        <v>904</v>
      </c>
      <c r="X866" s="51" t="str">
        <f t="shared" si="26"/>
        <v>3</v>
      </c>
      <c r="Y866" s="51" t="str">
        <f>IF(T866="","",IF(AND(T866&lt;&gt;'Tabelas auxiliares'!$B$236,T866&lt;&gt;'Tabelas auxiliares'!$B$237,T866&lt;&gt;'Tabelas auxiliares'!$C$236,T866&lt;&gt;'Tabelas auxiliares'!$C$237,T866&lt;&gt;'Tabelas auxiliares'!$D$236),"FOLHA DE PESSOAL",IF(X866='Tabelas auxiliares'!$A$237,"CUSTEIO",IF(X866='Tabelas auxiliares'!$A$236,"INVESTIMENTO","ERRO - VERIFICAR"))))</f>
        <v>CUSTEIO</v>
      </c>
      <c r="Z866" s="64">
        <f t="shared" si="27"/>
        <v>66.260000000000005</v>
      </c>
      <c r="AC866" s="44">
        <v>66.260000000000005</v>
      </c>
    </row>
    <row r="867" spans="1:29" x14ac:dyDescent="0.25">
      <c r="A867" t="s">
        <v>1111</v>
      </c>
      <c r="B867" t="s">
        <v>527</v>
      </c>
      <c r="C867" t="s">
        <v>1112</v>
      </c>
      <c r="D867" t="s">
        <v>61</v>
      </c>
      <c r="E867" t="s">
        <v>117</v>
      </c>
      <c r="F867" s="51" t="str">
        <f>IFERROR(VLOOKUP(D867,'Tabelas auxiliares'!$A$3:$B$61,2,FALSE),"")</f>
        <v>PROAD - PRÓ-REITORIA DE ADMINISTRAÇÃO</v>
      </c>
      <c r="G867" s="51" t="str">
        <f>IFERROR(VLOOKUP($B867,'Tabelas auxiliares'!$A$65:$C$102,2,FALSE),"")</f>
        <v>Obrigações tributárias e serviços financeiros</v>
      </c>
      <c r="H867" s="51" t="str">
        <f>IFERROR(VLOOKUP($B867,'Tabelas auxiliares'!$A$65:$C$102,3,FALSE),"")</f>
        <v xml:space="preserve">OBRIGAÇÕES TRIBUTÁRIAS / SEGURO COLETIVO PARA ALUNOS / SEGURO ESTAGIÁRIOS / SEGURO CARROS OFICIAIS / SEGURO PREDIAL / IMPORTAÇÃO (TAXAS/SEGURO) </v>
      </c>
      <c r="I867" t="s">
        <v>1366</v>
      </c>
      <c r="J867" t="s">
        <v>2903</v>
      </c>
      <c r="K867" t="s">
        <v>2910</v>
      </c>
      <c r="L867" t="s">
        <v>1027</v>
      </c>
      <c r="M867" t="s">
        <v>861</v>
      </c>
      <c r="N867" t="s">
        <v>177</v>
      </c>
      <c r="O867" t="s">
        <v>178</v>
      </c>
      <c r="P867" t="s">
        <v>288</v>
      </c>
      <c r="Q867" t="s">
        <v>179</v>
      </c>
      <c r="R867" t="s">
        <v>176</v>
      </c>
      <c r="S867" t="s">
        <v>120</v>
      </c>
      <c r="T867" t="s">
        <v>174</v>
      </c>
      <c r="U867" t="s">
        <v>119</v>
      </c>
      <c r="V867" t="s">
        <v>862</v>
      </c>
      <c r="W867" t="s">
        <v>904</v>
      </c>
      <c r="X867" s="51" t="str">
        <f t="shared" si="26"/>
        <v>3</v>
      </c>
      <c r="Y867" s="51" t="str">
        <f>IF(T867="","",IF(AND(T867&lt;&gt;'Tabelas auxiliares'!$B$236,T867&lt;&gt;'Tabelas auxiliares'!$B$237,T867&lt;&gt;'Tabelas auxiliares'!$C$236,T867&lt;&gt;'Tabelas auxiliares'!$C$237,T867&lt;&gt;'Tabelas auxiliares'!$D$236),"FOLHA DE PESSOAL",IF(X867='Tabelas auxiliares'!$A$237,"CUSTEIO",IF(X867='Tabelas auxiliares'!$A$236,"INVESTIMENTO","ERRO - VERIFICAR"))))</f>
        <v>CUSTEIO</v>
      </c>
      <c r="Z867" s="64">
        <f t="shared" si="27"/>
        <v>381.11</v>
      </c>
      <c r="AC867" s="44">
        <v>381.11</v>
      </c>
    </row>
    <row r="868" spans="1:29" x14ac:dyDescent="0.25">
      <c r="A868" t="s">
        <v>1111</v>
      </c>
      <c r="B868" t="s">
        <v>527</v>
      </c>
      <c r="C868" t="s">
        <v>1112</v>
      </c>
      <c r="D868" t="s">
        <v>61</v>
      </c>
      <c r="E868" t="s">
        <v>117</v>
      </c>
      <c r="F868" s="51" t="str">
        <f>IFERROR(VLOOKUP(D868,'Tabelas auxiliares'!$A$3:$B$61,2,FALSE),"")</f>
        <v>PROAD - PRÓ-REITORIA DE ADMINISTRAÇÃO</v>
      </c>
      <c r="G868" s="51" t="str">
        <f>IFERROR(VLOOKUP($B868,'Tabelas auxiliares'!$A$65:$C$102,2,FALSE),"")</f>
        <v>Obrigações tributárias e serviços financeiros</v>
      </c>
      <c r="H868" s="51" t="str">
        <f>IFERROR(VLOOKUP($B868,'Tabelas auxiliares'!$A$65:$C$102,3,FALSE),"")</f>
        <v xml:space="preserve">OBRIGAÇÕES TRIBUTÁRIAS / SEGURO COLETIVO PARA ALUNOS / SEGURO ESTAGIÁRIOS / SEGURO CARROS OFICIAIS / SEGURO PREDIAL / IMPORTAÇÃO (TAXAS/SEGURO) </v>
      </c>
      <c r="I868" t="s">
        <v>2394</v>
      </c>
      <c r="J868" t="s">
        <v>2898</v>
      </c>
      <c r="K868" t="s">
        <v>2911</v>
      </c>
      <c r="L868" t="s">
        <v>975</v>
      </c>
      <c r="M868" t="s">
        <v>861</v>
      </c>
      <c r="N868" t="s">
        <v>177</v>
      </c>
      <c r="O868" t="s">
        <v>178</v>
      </c>
      <c r="P868" t="s">
        <v>288</v>
      </c>
      <c r="Q868" t="s">
        <v>179</v>
      </c>
      <c r="R868" t="s">
        <v>176</v>
      </c>
      <c r="S868" t="s">
        <v>120</v>
      </c>
      <c r="T868" t="s">
        <v>174</v>
      </c>
      <c r="U868" t="s">
        <v>119</v>
      </c>
      <c r="V868" t="s">
        <v>862</v>
      </c>
      <c r="W868" t="s">
        <v>904</v>
      </c>
      <c r="X868" s="51" t="str">
        <f t="shared" si="26"/>
        <v>3</v>
      </c>
      <c r="Y868" s="51" t="str">
        <f>IF(T868="","",IF(AND(T868&lt;&gt;'Tabelas auxiliares'!$B$236,T868&lt;&gt;'Tabelas auxiliares'!$B$237,T868&lt;&gt;'Tabelas auxiliares'!$C$236,T868&lt;&gt;'Tabelas auxiliares'!$C$237,T868&lt;&gt;'Tabelas auxiliares'!$D$236),"FOLHA DE PESSOAL",IF(X868='Tabelas auxiliares'!$A$237,"CUSTEIO",IF(X868='Tabelas auxiliares'!$A$236,"INVESTIMENTO","ERRO - VERIFICAR"))))</f>
        <v>CUSTEIO</v>
      </c>
      <c r="Z868" s="64">
        <f t="shared" si="27"/>
        <v>6634.56</v>
      </c>
      <c r="AC868" s="44">
        <v>6634.56</v>
      </c>
    </row>
    <row r="869" spans="1:29" x14ac:dyDescent="0.25">
      <c r="A869" t="s">
        <v>1111</v>
      </c>
      <c r="B869" t="s">
        <v>527</v>
      </c>
      <c r="C869" t="s">
        <v>1112</v>
      </c>
      <c r="D869" t="s">
        <v>61</v>
      </c>
      <c r="E869" t="s">
        <v>117</v>
      </c>
      <c r="F869" s="51" t="str">
        <f>IFERROR(VLOOKUP(D869,'Tabelas auxiliares'!$A$3:$B$61,2,FALSE),"")</f>
        <v>PROAD - PRÓ-REITORIA DE ADMINISTRAÇÃO</v>
      </c>
      <c r="G869" s="51" t="str">
        <f>IFERROR(VLOOKUP($B869,'Tabelas auxiliares'!$A$65:$C$102,2,FALSE),"")</f>
        <v>Obrigações tributárias e serviços financeiros</v>
      </c>
      <c r="H869" s="51" t="str">
        <f>IFERROR(VLOOKUP($B869,'Tabelas auxiliares'!$A$65:$C$102,3,FALSE),"")</f>
        <v xml:space="preserve">OBRIGAÇÕES TRIBUTÁRIAS / SEGURO COLETIVO PARA ALUNOS / SEGURO ESTAGIÁRIOS / SEGURO CARROS OFICIAIS / SEGURO PREDIAL / IMPORTAÇÃO (TAXAS/SEGURO) </v>
      </c>
      <c r="I869" t="s">
        <v>2394</v>
      </c>
      <c r="J869" t="s">
        <v>2754</v>
      </c>
      <c r="K869" t="s">
        <v>2912</v>
      </c>
      <c r="L869" t="s">
        <v>1005</v>
      </c>
      <c r="M869" t="s">
        <v>861</v>
      </c>
      <c r="N869" t="s">
        <v>177</v>
      </c>
      <c r="O869" t="s">
        <v>178</v>
      </c>
      <c r="P869" t="s">
        <v>288</v>
      </c>
      <c r="Q869" t="s">
        <v>179</v>
      </c>
      <c r="R869" t="s">
        <v>176</v>
      </c>
      <c r="S869" t="s">
        <v>120</v>
      </c>
      <c r="T869" t="s">
        <v>174</v>
      </c>
      <c r="U869" t="s">
        <v>119</v>
      </c>
      <c r="V869" t="s">
        <v>862</v>
      </c>
      <c r="W869" t="s">
        <v>904</v>
      </c>
      <c r="X869" s="51" t="str">
        <f t="shared" si="26"/>
        <v>3</v>
      </c>
      <c r="Y869" s="51" t="str">
        <f>IF(T869="","",IF(AND(T869&lt;&gt;'Tabelas auxiliares'!$B$236,T869&lt;&gt;'Tabelas auxiliares'!$B$237,T869&lt;&gt;'Tabelas auxiliares'!$C$236,T869&lt;&gt;'Tabelas auxiliares'!$C$237,T869&lt;&gt;'Tabelas auxiliares'!$D$236),"FOLHA DE PESSOAL",IF(X869='Tabelas auxiliares'!$A$237,"CUSTEIO",IF(X869='Tabelas auxiliares'!$A$236,"INVESTIMENTO","ERRO - VERIFICAR"))))</f>
        <v>CUSTEIO</v>
      </c>
      <c r="Z869" s="64">
        <f t="shared" si="27"/>
        <v>2328.41</v>
      </c>
      <c r="AC869" s="44">
        <v>2328.41</v>
      </c>
    </row>
    <row r="870" spans="1:29" x14ac:dyDescent="0.25">
      <c r="A870" t="s">
        <v>1111</v>
      </c>
      <c r="B870" t="s">
        <v>527</v>
      </c>
      <c r="C870" t="s">
        <v>1112</v>
      </c>
      <c r="D870" t="s">
        <v>61</v>
      </c>
      <c r="E870" t="s">
        <v>117</v>
      </c>
      <c r="F870" s="51" t="str">
        <f>IFERROR(VLOOKUP(D870,'Tabelas auxiliares'!$A$3:$B$61,2,FALSE),"")</f>
        <v>PROAD - PRÓ-REITORIA DE ADMINISTRAÇÃO</v>
      </c>
      <c r="G870" s="51" t="str">
        <f>IFERROR(VLOOKUP($B870,'Tabelas auxiliares'!$A$65:$C$102,2,FALSE),"")</f>
        <v>Obrigações tributárias e serviços financeiros</v>
      </c>
      <c r="H870" s="51" t="str">
        <f>IFERROR(VLOOKUP($B870,'Tabelas auxiliares'!$A$65:$C$102,3,FALSE),"")</f>
        <v xml:space="preserve">OBRIGAÇÕES TRIBUTÁRIAS / SEGURO COLETIVO PARA ALUNOS / SEGURO ESTAGIÁRIOS / SEGURO CARROS OFICIAIS / SEGURO PREDIAL / IMPORTAÇÃO (TAXAS/SEGURO) </v>
      </c>
      <c r="I870" t="s">
        <v>2394</v>
      </c>
      <c r="J870" t="s">
        <v>2754</v>
      </c>
      <c r="K870" t="s">
        <v>2913</v>
      </c>
      <c r="L870" t="s">
        <v>1005</v>
      </c>
      <c r="M870" t="s">
        <v>343</v>
      </c>
      <c r="N870" t="s">
        <v>177</v>
      </c>
      <c r="O870" t="s">
        <v>178</v>
      </c>
      <c r="P870" t="s">
        <v>288</v>
      </c>
      <c r="Q870" t="s">
        <v>179</v>
      </c>
      <c r="R870" t="s">
        <v>176</v>
      </c>
      <c r="S870" t="s">
        <v>120</v>
      </c>
      <c r="T870" t="s">
        <v>174</v>
      </c>
      <c r="U870" t="s">
        <v>119</v>
      </c>
      <c r="V870" t="s">
        <v>862</v>
      </c>
      <c r="W870" t="s">
        <v>904</v>
      </c>
      <c r="X870" s="51" t="str">
        <f t="shared" si="26"/>
        <v>3</v>
      </c>
      <c r="Y870" s="51" t="str">
        <f>IF(T870="","",IF(AND(T870&lt;&gt;'Tabelas auxiliares'!$B$236,T870&lt;&gt;'Tabelas auxiliares'!$B$237,T870&lt;&gt;'Tabelas auxiliares'!$C$236,T870&lt;&gt;'Tabelas auxiliares'!$C$237,T870&lt;&gt;'Tabelas auxiliares'!$D$236),"FOLHA DE PESSOAL",IF(X870='Tabelas auxiliares'!$A$237,"CUSTEIO",IF(X870='Tabelas auxiliares'!$A$236,"INVESTIMENTO","ERRO - VERIFICAR"))))</f>
        <v>CUSTEIO</v>
      </c>
      <c r="Z870" s="64">
        <f t="shared" si="27"/>
        <v>343</v>
      </c>
      <c r="AC870" s="44">
        <v>343</v>
      </c>
    </row>
    <row r="871" spans="1:29" x14ac:dyDescent="0.25">
      <c r="A871" t="s">
        <v>1111</v>
      </c>
      <c r="B871" t="s">
        <v>527</v>
      </c>
      <c r="C871" t="s">
        <v>1112</v>
      </c>
      <c r="D871" t="s">
        <v>61</v>
      </c>
      <c r="E871" t="s">
        <v>117</v>
      </c>
      <c r="F871" s="51" t="str">
        <f>IFERROR(VLOOKUP(D871,'Tabelas auxiliares'!$A$3:$B$61,2,FALSE),"")</f>
        <v>PROAD - PRÓ-REITORIA DE ADMINISTRAÇÃO</v>
      </c>
      <c r="G871" s="51" t="str">
        <f>IFERROR(VLOOKUP($B871,'Tabelas auxiliares'!$A$65:$C$102,2,FALSE),"")</f>
        <v>Obrigações tributárias e serviços financeiros</v>
      </c>
      <c r="H871" s="51" t="str">
        <f>IFERROR(VLOOKUP($B871,'Tabelas auxiliares'!$A$65:$C$102,3,FALSE),"")</f>
        <v xml:space="preserve">OBRIGAÇÕES TRIBUTÁRIAS / SEGURO COLETIVO PARA ALUNOS / SEGURO ESTAGIÁRIOS / SEGURO CARROS OFICIAIS / SEGURO PREDIAL / IMPORTAÇÃO (TAXAS/SEGURO) </v>
      </c>
      <c r="I871" t="s">
        <v>2394</v>
      </c>
      <c r="J871" t="s">
        <v>2754</v>
      </c>
      <c r="K871" t="s">
        <v>2914</v>
      </c>
      <c r="L871" t="s">
        <v>1005</v>
      </c>
      <c r="M871" t="s">
        <v>199</v>
      </c>
      <c r="N871" t="s">
        <v>177</v>
      </c>
      <c r="O871" t="s">
        <v>178</v>
      </c>
      <c r="P871" t="s">
        <v>288</v>
      </c>
      <c r="Q871" t="s">
        <v>179</v>
      </c>
      <c r="R871" t="s">
        <v>176</v>
      </c>
      <c r="S871" t="s">
        <v>120</v>
      </c>
      <c r="T871" t="s">
        <v>174</v>
      </c>
      <c r="U871" t="s">
        <v>119</v>
      </c>
      <c r="V871" t="s">
        <v>728</v>
      </c>
      <c r="W871" t="s">
        <v>904</v>
      </c>
      <c r="X871" s="51" t="str">
        <f t="shared" si="26"/>
        <v>3</v>
      </c>
      <c r="Y871" s="51" t="str">
        <f>IF(T871="","",IF(AND(T871&lt;&gt;'Tabelas auxiliares'!$B$236,T871&lt;&gt;'Tabelas auxiliares'!$B$237,T871&lt;&gt;'Tabelas auxiliares'!$C$236,T871&lt;&gt;'Tabelas auxiliares'!$C$237,T871&lt;&gt;'Tabelas auxiliares'!$D$236),"FOLHA DE PESSOAL",IF(X871='Tabelas auxiliares'!$A$237,"CUSTEIO",IF(X871='Tabelas auxiliares'!$A$236,"INVESTIMENTO","ERRO - VERIFICAR"))))</f>
        <v>CUSTEIO</v>
      </c>
      <c r="Z871" s="64">
        <f t="shared" si="27"/>
        <v>6812.82</v>
      </c>
      <c r="AC871" s="44">
        <v>6812.82</v>
      </c>
    </row>
    <row r="872" spans="1:29" x14ac:dyDescent="0.25">
      <c r="A872" t="s">
        <v>1111</v>
      </c>
      <c r="B872" t="s">
        <v>527</v>
      </c>
      <c r="C872" t="s">
        <v>1112</v>
      </c>
      <c r="D872" t="s">
        <v>61</v>
      </c>
      <c r="E872" t="s">
        <v>117</v>
      </c>
      <c r="F872" s="51" t="str">
        <f>IFERROR(VLOOKUP(D872,'Tabelas auxiliares'!$A$3:$B$61,2,FALSE),"")</f>
        <v>PROAD - PRÓ-REITORIA DE ADMINISTRAÇÃO</v>
      </c>
      <c r="G872" s="51" t="str">
        <f>IFERROR(VLOOKUP($B872,'Tabelas auxiliares'!$A$65:$C$102,2,FALSE),"")</f>
        <v>Obrigações tributárias e serviços financeiros</v>
      </c>
      <c r="H872" s="51" t="str">
        <f>IFERROR(VLOOKUP($B872,'Tabelas auxiliares'!$A$65:$C$102,3,FALSE),"")</f>
        <v xml:space="preserve">OBRIGAÇÕES TRIBUTÁRIAS / SEGURO COLETIVO PARA ALUNOS / SEGURO ESTAGIÁRIOS / SEGURO CARROS OFICIAIS / SEGURO PREDIAL / IMPORTAÇÃO (TAXAS/SEGURO) </v>
      </c>
      <c r="I872" t="s">
        <v>2394</v>
      </c>
      <c r="J872" t="s">
        <v>2905</v>
      </c>
      <c r="K872" t="s">
        <v>2915</v>
      </c>
      <c r="L872" t="s">
        <v>978</v>
      </c>
      <c r="M872" t="s">
        <v>861</v>
      </c>
      <c r="N872" t="s">
        <v>177</v>
      </c>
      <c r="O872" t="s">
        <v>178</v>
      </c>
      <c r="P872" t="s">
        <v>288</v>
      </c>
      <c r="Q872" t="s">
        <v>179</v>
      </c>
      <c r="R872" t="s">
        <v>176</v>
      </c>
      <c r="S872" t="s">
        <v>120</v>
      </c>
      <c r="T872" t="s">
        <v>174</v>
      </c>
      <c r="U872" t="s">
        <v>119</v>
      </c>
      <c r="V872" t="s">
        <v>862</v>
      </c>
      <c r="W872" t="s">
        <v>904</v>
      </c>
      <c r="X872" s="51" t="str">
        <f t="shared" si="26"/>
        <v>3</v>
      </c>
      <c r="Y872" s="51" t="str">
        <f>IF(T872="","",IF(AND(T872&lt;&gt;'Tabelas auxiliares'!$B$236,T872&lt;&gt;'Tabelas auxiliares'!$B$237,T872&lt;&gt;'Tabelas auxiliares'!$C$236,T872&lt;&gt;'Tabelas auxiliares'!$C$237,T872&lt;&gt;'Tabelas auxiliares'!$D$236),"FOLHA DE PESSOAL",IF(X872='Tabelas auxiliares'!$A$237,"CUSTEIO",IF(X872='Tabelas auxiliares'!$A$236,"INVESTIMENTO","ERRO - VERIFICAR"))))</f>
        <v>CUSTEIO</v>
      </c>
      <c r="Z872" s="64">
        <f t="shared" si="27"/>
        <v>271.98</v>
      </c>
      <c r="AC872" s="44">
        <v>271.98</v>
      </c>
    </row>
    <row r="873" spans="1:29" x14ac:dyDescent="0.25">
      <c r="A873" t="s">
        <v>1111</v>
      </c>
      <c r="B873" t="s">
        <v>527</v>
      </c>
      <c r="C873" t="s">
        <v>1112</v>
      </c>
      <c r="D873" t="s">
        <v>61</v>
      </c>
      <c r="E873" t="s">
        <v>117</v>
      </c>
      <c r="F873" s="51" t="str">
        <f>IFERROR(VLOOKUP(D873,'Tabelas auxiliares'!$A$3:$B$61,2,FALSE),"")</f>
        <v>PROAD - PRÓ-REITORIA DE ADMINISTRAÇÃO</v>
      </c>
      <c r="G873" s="51" t="str">
        <f>IFERROR(VLOOKUP($B873,'Tabelas auxiliares'!$A$65:$C$102,2,FALSE),"")</f>
        <v>Obrigações tributárias e serviços financeiros</v>
      </c>
      <c r="H873" s="51" t="str">
        <f>IFERROR(VLOOKUP($B873,'Tabelas auxiliares'!$A$65:$C$102,3,FALSE),"")</f>
        <v xml:space="preserve">OBRIGAÇÕES TRIBUTÁRIAS / SEGURO COLETIVO PARA ALUNOS / SEGURO ESTAGIÁRIOS / SEGURO CARROS OFICIAIS / SEGURO PREDIAL / IMPORTAÇÃO (TAXAS/SEGURO) </v>
      </c>
      <c r="I873" t="s">
        <v>2394</v>
      </c>
      <c r="J873" t="s">
        <v>2916</v>
      </c>
      <c r="K873" t="s">
        <v>2917</v>
      </c>
      <c r="L873" t="s">
        <v>1028</v>
      </c>
      <c r="M873" t="s">
        <v>343</v>
      </c>
      <c r="N873" t="s">
        <v>177</v>
      </c>
      <c r="O873" t="s">
        <v>178</v>
      </c>
      <c r="P873" t="s">
        <v>288</v>
      </c>
      <c r="Q873" t="s">
        <v>179</v>
      </c>
      <c r="R873" t="s">
        <v>176</v>
      </c>
      <c r="S873" t="s">
        <v>120</v>
      </c>
      <c r="T873" t="s">
        <v>174</v>
      </c>
      <c r="U873" t="s">
        <v>119</v>
      </c>
      <c r="V873" t="s">
        <v>862</v>
      </c>
      <c r="W873" t="s">
        <v>904</v>
      </c>
      <c r="X873" s="51" t="str">
        <f t="shared" si="26"/>
        <v>3</v>
      </c>
      <c r="Y873" s="51" t="str">
        <f>IF(T873="","",IF(AND(T873&lt;&gt;'Tabelas auxiliares'!$B$236,T873&lt;&gt;'Tabelas auxiliares'!$B$237,T873&lt;&gt;'Tabelas auxiliares'!$C$236,T873&lt;&gt;'Tabelas auxiliares'!$C$237,T873&lt;&gt;'Tabelas auxiliares'!$D$236),"FOLHA DE PESSOAL",IF(X873='Tabelas auxiliares'!$A$237,"CUSTEIO",IF(X873='Tabelas auxiliares'!$A$236,"INVESTIMENTO","ERRO - VERIFICAR"))))</f>
        <v>CUSTEIO</v>
      </c>
      <c r="Z873" s="64">
        <f t="shared" si="27"/>
        <v>36.11</v>
      </c>
      <c r="AC873" s="44">
        <v>36.11</v>
      </c>
    </row>
    <row r="874" spans="1:29" x14ac:dyDescent="0.25">
      <c r="A874" t="s">
        <v>1111</v>
      </c>
      <c r="B874" t="s">
        <v>527</v>
      </c>
      <c r="C874" t="s">
        <v>1112</v>
      </c>
      <c r="D874" t="s">
        <v>61</v>
      </c>
      <c r="E874" t="s">
        <v>117</v>
      </c>
      <c r="F874" s="51" t="str">
        <f>IFERROR(VLOOKUP(D874,'Tabelas auxiliares'!$A$3:$B$61,2,FALSE),"")</f>
        <v>PROAD - PRÓ-REITORIA DE ADMINISTRAÇÃO</v>
      </c>
      <c r="G874" s="51" t="str">
        <f>IFERROR(VLOOKUP($B874,'Tabelas auxiliares'!$A$65:$C$102,2,FALSE),"")</f>
        <v>Obrigações tributárias e serviços financeiros</v>
      </c>
      <c r="H874" s="51" t="str">
        <f>IFERROR(VLOOKUP($B874,'Tabelas auxiliares'!$A$65:$C$102,3,FALSE),"")</f>
        <v xml:space="preserve">OBRIGAÇÕES TRIBUTÁRIAS / SEGURO COLETIVO PARA ALUNOS / SEGURO ESTAGIÁRIOS / SEGURO CARROS OFICIAIS / SEGURO PREDIAL / IMPORTAÇÃO (TAXAS/SEGURO) </v>
      </c>
      <c r="I874" t="s">
        <v>1880</v>
      </c>
      <c r="J874" t="s">
        <v>2898</v>
      </c>
      <c r="K874" t="s">
        <v>2918</v>
      </c>
      <c r="L874" t="s">
        <v>2919</v>
      </c>
      <c r="M874" t="s">
        <v>861</v>
      </c>
      <c r="N874" t="s">
        <v>177</v>
      </c>
      <c r="O874" t="s">
        <v>178</v>
      </c>
      <c r="P874" t="s">
        <v>288</v>
      </c>
      <c r="Q874" t="s">
        <v>179</v>
      </c>
      <c r="R874" t="s">
        <v>176</v>
      </c>
      <c r="S874" t="s">
        <v>120</v>
      </c>
      <c r="T874" t="s">
        <v>174</v>
      </c>
      <c r="U874" t="s">
        <v>119</v>
      </c>
      <c r="V874" t="s">
        <v>862</v>
      </c>
      <c r="W874" t="s">
        <v>904</v>
      </c>
      <c r="X874" s="51" t="str">
        <f t="shared" si="26"/>
        <v>3</v>
      </c>
      <c r="Y874" s="51" t="str">
        <f>IF(T874="","",IF(AND(T874&lt;&gt;'Tabelas auxiliares'!$B$236,T874&lt;&gt;'Tabelas auxiliares'!$B$237,T874&lt;&gt;'Tabelas auxiliares'!$C$236,T874&lt;&gt;'Tabelas auxiliares'!$C$237,T874&lt;&gt;'Tabelas auxiliares'!$D$236),"FOLHA DE PESSOAL",IF(X874='Tabelas auxiliares'!$A$237,"CUSTEIO",IF(X874='Tabelas auxiliares'!$A$236,"INVESTIMENTO","ERRO - VERIFICAR"))))</f>
        <v>CUSTEIO</v>
      </c>
      <c r="Z874" s="64">
        <f t="shared" si="27"/>
        <v>3177.58</v>
      </c>
      <c r="AC874" s="44">
        <v>3177.58</v>
      </c>
    </row>
    <row r="875" spans="1:29" x14ac:dyDescent="0.25">
      <c r="A875" t="s">
        <v>1111</v>
      </c>
      <c r="B875" t="s">
        <v>527</v>
      </c>
      <c r="C875" t="s">
        <v>1112</v>
      </c>
      <c r="D875" t="s">
        <v>61</v>
      </c>
      <c r="E875" t="s">
        <v>117</v>
      </c>
      <c r="F875" s="51" t="str">
        <f>IFERROR(VLOOKUP(D875,'Tabelas auxiliares'!$A$3:$B$61,2,FALSE),"")</f>
        <v>PROAD - PRÓ-REITORIA DE ADMINISTRAÇÃO</v>
      </c>
      <c r="G875" s="51" t="str">
        <f>IFERROR(VLOOKUP($B875,'Tabelas auxiliares'!$A$65:$C$102,2,FALSE),"")</f>
        <v>Obrigações tributárias e serviços financeiros</v>
      </c>
      <c r="H875" s="51" t="str">
        <f>IFERROR(VLOOKUP($B875,'Tabelas auxiliares'!$A$65:$C$102,3,FALSE),"")</f>
        <v xml:space="preserve">OBRIGAÇÕES TRIBUTÁRIAS / SEGURO COLETIVO PARA ALUNOS / SEGURO ESTAGIÁRIOS / SEGURO CARROS OFICIAIS / SEGURO PREDIAL / IMPORTAÇÃO (TAXAS/SEGURO) </v>
      </c>
      <c r="I875" t="s">
        <v>1880</v>
      </c>
      <c r="J875" t="s">
        <v>2916</v>
      </c>
      <c r="K875" t="s">
        <v>2920</v>
      </c>
      <c r="L875" t="s">
        <v>2921</v>
      </c>
      <c r="M875" t="s">
        <v>343</v>
      </c>
      <c r="N875" t="s">
        <v>177</v>
      </c>
      <c r="O875" t="s">
        <v>178</v>
      </c>
      <c r="P875" t="s">
        <v>288</v>
      </c>
      <c r="Q875" t="s">
        <v>179</v>
      </c>
      <c r="R875" t="s">
        <v>176</v>
      </c>
      <c r="S875" t="s">
        <v>120</v>
      </c>
      <c r="T875" t="s">
        <v>174</v>
      </c>
      <c r="U875" t="s">
        <v>119</v>
      </c>
      <c r="V875" t="s">
        <v>862</v>
      </c>
      <c r="W875" t="s">
        <v>904</v>
      </c>
      <c r="X875" s="51" t="str">
        <f t="shared" si="26"/>
        <v>3</v>
      </c>
      <c r="Y875" s="51" t="str">
        <f>IF(T875="","",IF(AND(T875&lt;&gt;'Tabelas auxiliares'!$B$236,T875&lt;&gt;'Tabelas auxiliares'!$B$237,T875&lt;&gt;'Tabelas auxiliares'!$C$236,T875&lt;&gt;'Tabelas auxiliares'!$C$237,T875&lt;&gt;'Tabelas auxiliares'!$D$236),"FOLHA DE PESSOAL",IF(X875='Tabelas auxiliares'!$A$237,"CUSTEIO",IF(X875='Tabelas auxiliares'!$A$236,"INVESTIMENTO","ERRO - VERIFICAR"))))</f>
        <v>CUSTEIO</v>
      </c>
      <c r="Z875" s="64">
        <f t="shared" si="27"/>
        <v>196.71</v>
      </c>
      <c r="AC875" s="44">
        <v>196.71</v>
      </c>
    </row>
    <row r="876" spans="1:29" x14ac:dyDescent="0.25">
      <c r="A876" t="s">
        <v>1111</v>
      </c>
      <c r="B876" t="s">
        <v>527</v>
      </c>
      <c r="C876" t="s">
        <v>1112</v>
      </c>
      <c r="D876" t="s">
        <v>61</v>
      </c>
      <c r="E876" t="s">
        <v>117</v>
      </c>
      <c r="F876" s="51" t="str">
        <f>IFERROR(VLOOKUP(D876,'Tabelas auxiliares'!$A$3:$B$61,2,FALSE),"")</f>
        <v>PROAD - PRÓ-REITORIA DE ADMINISTRAÇÃO</v>
      </c>
      <c r="G876" s="51" t="str">
        <f>IFERROR(VLOOKUP($B876,'Tabelas auxiliares'!$A$65:$C$102,2,FALSE),"")</f>
        <v>Obrigações tributárias e serviços financeiros</v>
      </c>
      <c r="H876" s="51" t="str">
        <f>IFERROR(VLOOKUP($B876,'Tabelas auxiliares'!$A$65:$C$102,3,FALSE),"")</f>
        <v xml:space="preserve">OBRIGAÇÕES TRIBUTÁRIAS / SEGURO COLETIVO PARA ALUNOS / SEGURO ESTAGIÁRIOS / SEGURO CARROS OFICIAIS / SEGURO PREDIAL / IMPORTAÇÃO (TAXAS/SEGURO) </v>
      </c>
      <c r="I876" t="s">
        <v>1159</v>
      </c>
      <c r="J876" t="s">
        <v>2905</v>
      </c>
      <c r="K876" t="s">
        <v>2922</v>
      </c>
      <c r="L876" t="s">
        <v>2923</v>
      </c>
      <c r="M876" t="s">
        <v>861</v>
      </c>
      <c r="N876" t="s">
        <v>177</v>
      </c>
      <c r="O876" t="s">
        <v>178</v>
      </c>
      <c r="P876" t="s">
        <v>288</v>
      </c>
      <c r="Q876" t="s">
        <v>179</v>
      </c>
      <c r="R876" t="s">
        <v>176</v>
      </c>
      <c r="S876" t="s">
        <v>1150</v>
      </c>
      <c r="T876" t="s">
        <v>174</v>
      </c>
      <c r="U876" t="s">
        <v>119</v>
      </c>
      <c r="V876" t="s">
        <v>862</v>
      </c>
      <c r="W876" t="s">
        <v>904</v>
      </c>
      <c r="X876" s="51" t="str">
        <f t="shared" si="26"/>
        <v>3</v>
      </c>
      <c r="Y876" s="51" t="str">
        <f>IF(T876="","",IF(AND(T876&lt;&gt;'Tabelas auxiliares'!$B$236,T876&lt;&gt;'Tabelas auxiliares'!$B$237,T876&lt;&gt;'Tabelas auxiliares'!$C$236,T876&lt;&gt;'Tabelas auxiliares'!$C$237,T876&lt;&gt;'Tabelas auxiliares'!$D$236),"FOLHA DE PESSOAL",IF(X876='Tabelas auxiliares'!$A$237,"CUSTEIO",IF(X876='Tabelas auxiliares'!$A$236,"INVESTIMENTO","ERRO - VERIFICAR"))))</f>
        <v>CUSTEIO</v>
      </c>
      <c r="Z876" s="64">
        <f t="shared" si="27"/>
        <v>488.81</v>
      </c>
      <c r="AC876" s="44">
        <v>488.81</v>
      </c>
    </row>
    <row r="877" spans="1:29" x14ac:dyDescent="0.25">
      <c r="A877" t="s">
        <v>1111</v>
      </c>
      <c r="B877" t="s">
        <v>527</v>
      </c>
      <c r="C877" t="s">
        <v>1112</v>
      </c>
      <c r="D877" t="s">
        <v>61</v>
      </c>
      <c r="E877" t="s">
        <v>117</v>
      </c>
      <c r="F877" s="51" t="str">
        <f>IFERROR(VLOOKUP(D877,'Tabelas auxiliares'!$A$3:$B$61,2,FALSE),"")</f>
        <v>PROAD - PRÓ-REITORIA DE ADMINISTRAÇÃO</v>
      </c>
      <c r="G877" s="51" t="str">
        <f>IFERROR(VLOOKUP($B877,'Tabelas auxiliares'!$A$65:$C$102,2,FALSE),"")</f>
        <v>Obrigações tributárias e serviços financeiros</v>
      </c>
      <c r="H877" s="51" t="str">
        <f>IFERROR(VLOOKUP($B877,'Tabelas auxiliares'!$A$65:$C$102,3,FALSE),"")</f>
        <v xml:space="preserve">OBRIGAÇÕES TRIBUTÁRIAS / SEGURO COLETIVO PARA ALUNOS / SEGURO ESTAGIÁRIOS / SEGURO CARROS OFICIAIS / SEGURO PREDIAL / IMPORTAÇÃO (TAXAS/SEGURO) </v>
      </c>
      <c r="I877" t="s">
        <v>1159</v>
      </c>
      <c r="J877" t="s">
        <v>2916</v>
      </c>
      <c r="K877" t="s">
        <v>2924</v>
      </c>
      <c r="L877" t="s">
        <v>2925</v>
      </c>
      <c r="M877" t="s">
        <v>343</v>
      </c>
      <c r="N877" t="s">
        <v>177</v>
      </c>
      <c r="O877" t="s">
        <v>178</v>
      </c>
      <c r="P877" t="s">
        <v>288</v>
      </c>
      <c r="Q877" t="s">
        <v>179</v>
      </c>
      <c r="R877" t="s">
        <v>176</v>
      </c>
      <c r="S877" t="s">
        <v>1150</v>
      </c>
      <c r="T877" t="s">
        <v>174</v>
      </c>
      <c r="U877" t="s">
        <v>119</v>
      </c>
      <c r="V877" t="s">
        <v>862</v>
      </c>
      <c r="W877" t="s">
        <v>904</v>
      </c>
      <c r="X877" s="51" t="str">
        <f t="shared" si="26"/>
        <v>3</v>
      </c>
      <c r="Y877" s="51" t="str">
        <f>IF(T877="","",IF(AND(T877&lt;&gt;'Tabelas auxiliares'!$B$236,T877&lt;&gt;'Tabelas auxiliares'!$B$237,T877&lt;&gt;'Tabelas auxiliares'!$C$236,T877&lt;&gt;'Tabelas auxiliares'!$C$237,T877&lt;&gt;'Tabelas auxiliares'!$D$236),"FOLHA DE PESSOAL",IF(X877='Tabelas auxiliares'!$A$237,"CUSTEIO",IF(X877='Tabelas auxiliares'!$A$236,"INVESTIMENTO","ERRO - VERIFICAR"))))</f>
        <v>CUSTEIO</v>
      </c>
      <c r="Z877" s="64">
        <f t="shared" si="27"/>
        <v>218.74</v>
      </c>
      <c r="AC877" s="44">
        <v>218.74</v>
      </c>
    </row>
    <row r="878" spans="1:29" x14ac:dyDescent="0.25">
      <c r="A878" t="s">
        <v>1111</v>
      </c>
      <c r="B878" t="s">
        <v>527</v>
      </c>
      <c r="C878" t="s">
        <v>1112</v>
      </c>
      <c r="D878" t="s">
        <v>61</v>
      </c>
      <c r="E878" t="s">
        <v>117</v>
      </c>
      <c r="F878" s="51" t="str">
        <f>IFERROR(VLOOKUP(D878,'Tabelas auxiliares'!$A$3:$B$61,2,FALSE),"")</f>
        <v>PROAD - PRÓ-REITORIA DE ADMINISTRAÇÃO</v>
      </c>
      <c r="G878" s="51" t="str">
        <f>IFERROR(VLOOKUP($B878,'Tabelas auxiliares'!$A$65:$C$102,2,FALSE),"")</f>
        <v>Obrigações tributárias e serviços financeiros</v>
      </c>
      <c r="H878" s="51" t="str">
        <f>IFERROR(VLOOKUP($B878,'Tabelas auxiliares'!$A$65:$C$102,3,FALSE),"")</f>
        <v xml:space="preserve">OBRIGAÇÕES TRIBUTÁRIAS / SEGURO COLETIVO PARA ALUNOS / SEGURO ESTAGIÁRIOS / SEGURO CARROS OFICIAIS / SEGURO PREDIAL / IMPORTAÇÃO (TAXAS/SEGURO) </v>
      </c>
      <c r="I878" t="s">
        <v>2672</v>
      </c>
      <c r="J878" t="s">
        <v>2903</v>
      </c>
      <c r="K878" t="s">
        <v>2926</v>
      </c>
      <c r="L878" t="s">
        <v>2927</v>
      </c>
      <c r="M878" t="s">
        <v>861</v>
      </c>
      <c r="N878" t="s">
        <v>177</v>
      </c>
      <c r="O878" t="s">
        <v>178</v>
      </c>
      <c r="P878" t="s">
        <v>288</v>
      </c>
      <c r="Q878" t="s">
        <v>179</v>
      </c>
      <c r="R878" t="s">
        <v>176</v>
      </c>
      <c r="S878" t="s">
        <v>120</v>
      </c>
      <c r="T878" t="s">
        <v>174</v>
      </c>
      <c r="U878" t="s">
        <v>119</v>
      </c>
      <c r="V878" t="s">
        <v>862</v>
      </c>
      <c r="W878" t="s">
        <v>904</v>
      </c>
      <c r="X878" s="51" t="str">
        <f t="shared" si="26"/>
        <v>3</v>
      </c>
      <c r="Y878" s="51" t="str">
        <f>IF(T878="","",IF(AND(T878&lt;&gt;'Tabelas auxiliares'!$B$236,T878&lt;&gt;'Tabelas auxiliares'!$B$237,T878&lt;&gt;'Tabelas auxiliares'!$C$236,T878&lt;&gt;'Tabelas auxiliares'!$C$237,T878&lt;&gt;'Tabelas auxiliares'!$D$236),"FOLHA DE PESSOAL",IF(X878='Tabelas auxiliares'!$A$237,"CUSTEIO",IF(X878='Tabelas auxiliares'!$A$236,"INVESTIMENTO","ERRO - VERIFICAR"))))</f>
        <v>CUSTEIO</v>
      </c>
      <c r="Z878" s="64">
        <f t="shared" si="27"/>
        <v>68.66</v>
      </c>
      <c r="AC878" s="44">
        <v>68.66</v>
      </c>
    </row>
    <row r="879" spans="1:29" x14ac:dyDescent="0.25">
      <c r="A879" t="s">
        <v>1111</v>
      </c>
      <c r="B879" t="s">
        <v>527</v>
      </c>
      <c r="C879" t="s">
        <v>1112</v>
      </c>
      <c r="D879" t="s">
        <v>61</v>
      </c>
      <c r="E879" t="s">
        <v>117</v>
      </c>
      <c r="F879" s="51" t="str">
        <f>IFERROR(VLOOKUP(D879,'Tabelas auxiliares'!$A$3:$B$61,2,FALSE),"")</f>
        <v>PROAD - PRÓ-REITORIA DE ADMINISTRAÇÃO</v>
      </c>
      <c r="G879" s="51" t="str">
        <f>IFERROR(VLOOKUP($B879,'Tabelas auxiliares'!$A$65:$C$102,2,FALSE),"")</f>
        <v>Obrigações tributárias e serviços financeiros</v>
      </c>
      <c r="H879" s="51" t="str">
        <f>IFERROR(VLOOKUP($B879,'Tabelas auxiliares'!$A$65:$C$102,3,FALSE),"")</f>
        <v xml:space="preserve">OBRIGAÇÕES TRIBUTÁRIAS / SEGURO COLETIVO PARA ALUNOS / SEGURO ESTAGIÁRIOS / SEGURO CARROS OFICIAIS / SEGURO PREDIAL / IMPORTAÇÃO (TAXAS/SEGURO) </v>
      </c>
      <c r="I879" t="s">
        <v>2672</v>
      </c>
      <c r="J879" t="s">
        <v>2916</v>
      </c>
      <c r="K879" t="s">
        <v>2928</v>
      </c>
      <c r="L879" t="s">
        <v>2929</v>
      </c>
      <c r="M879" t="s">
        <v>343</v>
      </c>
      <c r="N879" t="s">
        <v>177</v>
      </c>
      <c r="O879" t="s">
        <v>178</v>
      </c>
      <c r="P879" t="s">
        <v>288</v>
      </c>
      <c r="Q879" t="s">
        <v>179</v>
      </c>
      <c r="R879" t="s">
        <v>176</v>
      </c>
      <c r="S879" t="s">
        <v>120</v>
      </c>
      <c r="T879" t="s">
        <v>174</v>
      </c>
      <c r="U879" t="s">
        <v>119</v>
      </c>
      <c r="V879" t="s">
        <v>862</v>
      </c>
      <c r="W879" t="s">
        <v>904</v>
      </c>
      <c r="X879" s="51" t="str">
        <f t="shared" si="26"/>
        <v>3</v>
      </c>
      <c r="Y879" s="51" t="str">
        <f>IF(T879="","",IF(AND(T879&lt;&gt;'Tabelas auxiliares'!$B$236,T879&lt;&gt;'Tabelas auxiliares'!$B$237,T879&lt;&gt;'Tabelas auxiliares'!$C$236,T879&lt;&gt;'Tabelas auxiliares'!$C$237,T879&lt;&gt;'Tabelas auxiliares'!$D$236),"FOLHA DE PESSOAL",IF(X879='Tabelas auxiliares'!$A$237,"CUSTEIO",IF(X879='Tabelas auxiliares'!$A$236,"INVESTIMENTO","ERRO - VERIFICAR"))))</f>
        <v>CUSTEIO</v>
      </c>
      <c r="Z879" s="64">
        <f t="shared" si="27"/>
        <v>146.4</v>
      </c>
      <c r="AC879" s="44">
        <v>146.4</v>
      </c>
    </row>
    <row r="880" spans="1:29" x14ac:dyDescent="0.25">
      <c r="A880" t="s">
        <v>1111</v>
      </c>
      <c r="B880" t="s">
        <v>527</v>
      </c>
      <c r="C880" t="s">
        <v>1112</v>
      </c>
      <c r="D880" t="s">
        <v>88</v>
      </c>
      <c r="E880" t="s">
        <v>117</v>
      </c>
      <c r="F880" s="51" t="str">
        <f>IFERROR(VLOOKUP(D880,'Tabelas auxiliares'!$A$3:$B$61,2,FALSE),"")</f>
        <v>SUGEPE - SUPERINTENDÊNCIA DE GESTÃO DE PESSOAS</v>
      </c>
      <c r="G880" s="51" t="str">
        <f>IFERROR(VLOOKUP($B880,'Tabelas auxiliares'!$A$65:$C$102,2,FALSE),"")</f>
        <v>Obrigações tributárias e serviços financeiros</v>
      </c>
      <c r="H880" s="51" t="str">
        <f>IFERROR(VLOOKUP($B880,'Tabelas auxiliares'!$A$65:$C$102,3,FALSE),"")</f>
        <v xml:space="preserve">OBRIGAÇÕES TRIBUTÁRIAS / SEGURO COLETIVO PARA ALUNOS / SEGURO ESTAGIÁRIOS / SEGURO CARROS OFICIAIS / SEGURO PREDIAL / IMPORTAÇÃO (TAXAS/SEGURO) </v>
      </c>
      <c r="I880" t="s">
        <v>2901</v>
      </c>
      <c r="J880" t="s">
        <v>1330</v>
      </c>
      <c r="K880" t="s">
        <v>2930</v>
      </c>
      <c r="L880" t="s">
        <v>980</v>
      </c>
      <c r="M880" t="s">
        <v>190</v>
      </c>
      <c r="N880" t="s">
        <v>177</v>
      </c>
      <c r="O880" t="s">
        <v>178</v>
      </c>
      <c r="P880" t="s">
        <v>288</v>
      </c>
      <c r="Q880" t="s">
        <v>179</v>
      </c>
      <c r="R880" t="s">
        <v>176</v>
      </c>
      <c r="S880" t="s">
        <v>120</v>
      </c>
      <c r="T880" t="s">
        <v>174</v>
      </c>
      <c r="U880" t="s">
        <v>119</v>
      </c>
      <c r="V880" t="s">
        <v>728</v>
      </c>
      <c r="W880" t="s">
        <v>904</v>
      </c>
      <c r="X880" s="51" t="str">
        <f t="shared" si="26"/>
        <v>3</v>
      </c>
      <c r="Y880" s="51" t="str">
        <f>IF(T880="","",IF(AND(T880&lt;&gt;'Tabelas auxiliares'!$B$236,T880&lt;&gt;'Tabelas auxiliares'!$B$237,T880&lt;&gt;'Tabelas auxiliares'!$C$236,T880&lt;&gt;'Tabelas auxiliares'!$C$237,T880&lt;&gt;'Tabelas auxiliares'!$D$236),"FOLHA DE PESSOAL",IF(X880='Tabelas auxiliares'!$A$237,"CUSTEIO",IF(X880='Tabelas auxiliares'!$A$236,"INVESTIMENTO","ERRO - VERIFICAR"))))</f>
        <v>CUSTEIO</v>
      </c>
      <c r="Z880" s="64">
        <f t="shared" si="27"/>
        <v>98.42</v>
      </c>
      <c r="AC880" s="44">
        <v>98.42</v>
      </c>
    </row>
    <row r="881" spans="1:29" x14ac:dyDescent="0.25">
      <c r="A881" t="s">
        <v>1111</v>
      </c>
      <c r="B881" t="s">
        <v>527</v>
      </c>
      <c r="C881" t="s">
        <v>1112</v>
      </c>
      <c r="D881" t="s">
        <v>88</v>
      </c>
      <c r="E881" t="s">
        <v>117</v>
      </c>
      <c r="F881" s="51" t="str">
        <f>IFERROR(VLOOKUP(D881,'Tabelas auxiliares'!$A$3:$B$61,2,FALSE),"")</f>
        <v>SUGEPE - SUPERINTENDÊNCIA DE GESTÃO DE PESSOAS</v>
      </c>
      <c r="G881" s="51" t="str">
        <f>IFERROR(VLOOKUP($B881,'Tabelas auxiliares'!$A$65:$C$102,2,FALSE),"")</f>
        <v>Obrigações tributárias e serviços financeiros</v>
      </c>
      <c r="H881" s="51" t="str">
        <f>IFERROR(VLOOKUP($B881,'Tabelas auxiliares'!$A$65:$C$102,3,FALSE),"")</f>
        <v xml:space="preserve">OBRIGAÇÕES TRIBUTÁRIAS / SEGURO COLETIVO PARA ALUNOS / SEGURO ESTAGIÁRIOS / SEGURO CARROS OFICIAIS / SEGURO PREDIAL / IMPORTAÇÃO (TAXAS/SEGURO) </v>
      </c>
      <c r="I881" t="s">
        <v>2901</v>
      </c>
      <c r="J881" t="s">
        <v>2221</v>
      </c>
      <c r="K881" t="s">
        <v>2931</v>
      </c>
      <c r="L881" t="s">
        <v>981</v>
      </c>
      <c r="M881" t="s">
        <v>190</v>
      </c>
      <c r="N881" t="s">
        <v>177</v>
      </c>
      <c r="O881" t="s">
        <v>178</v>
      </c>
      <c r="P881" t="s">
        <v>288</v>
      </c>
      <c r="Q881" t="s">
        <v>179</v>
      </c>
      <c r="R881" t="s">
        <v>176</v>
      </c>
      <c r="S881" t="s">
        <v>120</v>
      </c>
      <c r="T881" t="s">
        <v>174</v>
      </c>
      <c r="U881" t="s">
        <v>119</v>
      </c>
      <c r="V881" t="s">
        <v>728</v>
      </c>
      <c r="W881" t="s">
        <v>904</v>
      </c>
      <c r="X881" s="51" t="str">
        <f t="shared" si="26"/>
        <v>3</v>
      </c>
      <c r="Y881" s="51" t="str">
        <f>IF(T881="","",IF(AND(T881&lt;&gt;'Tabelas auxiliares'!$B$236,T881&lt;&gt;'Tabelas auxiliares'!$B$237,T881&lt;&gt;'Tabelas auxiliares'!$C$236,T881&lt;&gt;'Tabelas auxiliares'!$C$237,T881&lt;&gt;'Tabelas auxiliares'!$D$236),"FOLHA DE PESSOAL",IF(X881='Tabelas auxiliares'!$A$237,"CUSTEIO",IF(X881='Tabelas auxiliares'!$A$236,"INVESTIMENTO","ERRO - VERIFICAR"))))</f>
        <v>CUSTEIO</v>
      </c>
      <c r="Z881" s="64">
        <f t="shared" si="27"/>
        <v>1109.25</v>
      </c>
      <c r="AC881" s="44">
        <v>1109.25</v>
      </c>
    </row>
    <row r="882" spans="1:29" x14ac:dyDescent="0.25">
      <c r="A882" t="s">
        <v>1111</v>
      </c>
      <c r="B882" t="s">
        <v>527</v>
      </c>
      <c r="C882" t="s">
        <v>1112</v>
      </c>
      <c r="D882" t="s">
        <v>88</v>
      </c>
      <c r="E882" t="s">
        <v>117</v>
      </c>
      <c r="F882" s="51" t="str">
        <f>IFERROR(VLOOKUP(D882,'Tabelas auxiliares'!$A$3:$B$61,2,FALSE),"")</f>
        <v>SUGEPE - SUPERINTENDÊNCIA DE GESTÃO DE PESSOAS</v>
      </c>
      <c r="G882" s="51" t="str">
        <f>IFERROR(VLOOKUP($B882,'Tabelas auxiliares'!$A$65:$C$102,2,FALSE),"")</f>
        <v>Obrigações tributárias e serviços financeiros</v>
      </c>
      <c r="H882" s="51" t="str">
        <f>IFERROR(VLOOKUP($B882,'Tabelas auxiliares'!$A$65:$C$102,3,FALSE),"")</f>
        <v xml:space="preserve">OBRIGAÇÕES TRIBUTÁRIAS / SEGURO COLETIVO PARA ALUNOS / SEGURO ESTAGIÁRIOS / SEGURO CARROS OFICIAIS / SEGURO PREDIAL / IMPORTAÇÃO (TAXAS/SEGURO) </v>
      </c>
      <c r="I882" t="s">
        <v>1508</v>
      </c>
      <c r="J882" t="s">
        <v>2932</v>
      </c>
      <c r="K882" t="s">
        <v>2933</v>
      </c>
      <c r="L882" t="s">
        <v>385</v>
      </c>
      <c r="M882" t="s">
        <v>382</v>
      </c>
      <c r="N882" t="s">
        <v>177</v>
      </c>
      <c r="O882" t="s">
        <v>178</v>
      </c>
      <c r="P882" t="s">
        <v>288</v>
      </c>
      <c r="Q882" t="s">
        <v>179</v>
      </c>
      <c r="R882" t="s">
        <v>176</v>
      </c>
      <c r="S882" t="s">
        <v>120</v>
      </c>
      <c r="T882" t="s">
        <v>174</v>
      </c>
      <c r="U882" t="s">
        <v>119</v>
      </c>
      <c r="V882" t="s">
        <v>798</v>
      </c>
      <c r="W882" t="s">
        <v>684</v>
      </c>
      <c r="X882" s="51" t="str">
        <f t="shared" si="26"/>
        <v>3</v>
      </c>
      <c r="Y882" s="51" t="str">
        <f>IF(T882="","",IF(AND(T882&lt;&gt;'Tabelas auxiliares'!$B$236,T882&lt;&gt;'Tabelas auxiliares'!$B$237,T882&lt;&gt;'Tabelas auxiliares'!$C$236,T882&lt;&gt;'Tabelas auxiliares'!$C$237,T882&lt;&gt;'Tabelas auxiliares'!$D$236),"FOLHA DE PESSOAL",IF(X882='Tabelas auxiliares'!$A$237,"CUSTEIO",IF(X882='Tabelas auxiliares'!$A$236,"INVESTIMENTO","ERRO - VERIFICAR"))))</f>
        <v>CUSTEIO</v>
      </c>
      <c r="Z882" s="64">
        <f t="shared" si="27"/>
        <v>3270.6099999999997</v>
      </c>
      <c r="AA882" s="44">
        <v>3126.45</v>
      </c>
      <c r="AC882" s="44">
        <v>144.16</v>
      </c>
    </row>
    <row r="883" spans="1:29" x14ac:dyDescent="0.25">
      <c r="A883" t="s">
        <v>1111</v>
      </c>
      <c r="B883" t="s">
        <v>530</v>
      </c>
      <c r="C883" t="s">
        <v>1112</v>
      </c>
      <c r="D883" t="s">
        <v>35</v>
      </c>
      <c r="E883" t="s">
        <v>117</v>
      </c>
      <c r="F883" s="51" t="str">
        <f>IFERROR(VLOOKUP(D883,'Tabelas auxiliares'!$A$3:$B$61,2,FALSE),"")</f>
        <v>PU - PREFEITURA UNIVERSITÁRIA</v>
      </c>
      <c r="G883" s="51" t="str">
        <f>IFERROR(VLOOKUP($B883,'Tabelas auxiliares'!$A$65:$C$102,2,FALSE),"")</f>
        <v>Transporte e locomoção comunitária</v>
      </c>
      <c r="H883" s="51" t="str">
        <f>IFERROR(VLOOKUP($B883,'Tabelas auxiliares'!$A$65:$C$102,3,FALSE),"")</f>
        <v>MOTORISTA / PNEUS FROTA OFICIAL / ABASTECIMENTO FROTA OFICIAL / TRANSPORTE EVENTUAL / TRANSPORTE INTERCAMPUS / IMPORTAÇÃO (fretes e transportes) / PEDÁGIO</v>
      </c>
      <c r="I883" t="s">
        <v>2934</v>
      </c>
      <c r="J883" t="s">
        <v>2935</v>
      </c>
      <c r="K883" t="s">
        <v>2936</v>
      </c>
      <c r="L883" t="s">
        <v>259</v>
      </c>
      <c r="M883" t="s">
        <v>260</v>
      </c>
      <c r="N883" t="s">
        <v>177</v>
      </c>
      <c r="O883" t="s">
        <v>178</v>
      </c>
      <c r="P883" t="s">
        <v>288</v>
      </c>
      <c r="Q883" t="s">
        <v>179</v>
      </c>
      <c r="R883" t="s">
        <v>176</v>
      </c>
      <c r="S883" t="s">
        <v>120</v>
      </c>
      <c r="T883" t="s">
        <v>174</v>
      </c>
      <c r="U883" t="s">
        <v>119</v>
      </c>
      <c r="V883" t="s">
        <v>799</v>
      </c>
      <c r="W883" t="s">
        <v>685</v>
      </c>
      <c r="X883" s="51" t="str">
        <f t="shared" si="26"/>
        <v>3</v>
      </c>
      <c r="Y883" s="51" t="str">
        <f>IF(T883="","",IF(AND(T883&lt;&gt;'Tabelas auxiliares'!$B$236,T883&lt;&gt;'Tabelas auxiliares'!$B$237,T883&lt;&gt;'Tabelas auxiliares'!$C$236,T883&lt;&gt;'Tabelas auxiliares'!$C$237,T883&lt;&gt;'Tabelas auxiliares'!$D$236),"FOLHA DE PESSOAL",IF(X883='Tabelas auxiliares'!$A$237,"CUSTEIO",IF(X883='Tabelas auxiliares'!$A$236,"INVESTIMENTO","ERRO - VERIFICAR"))))</f>
        <v>CUSTEIO</v>
      </c>
      <c r="Z883" s="64">
        <f t="shared" si="27"/>
        <v>1099.19</v>
      </c>
      <c r="AA883" s="44">
        <v>1099.19</v>
      </c>
    </row>
    <row r="884" spans="1:29" x14ac:dyDescent="0.25">
      <c r="A884" t="s">
        <v>1111</v>
      </c>
      <c r="B884" t="s">
        <v>530</v>
      </c>
      <c r="C884" t="s">
        <v>1112</v>
      </c>
      <c r="D884" t="s">
        <v>35</v>
      </c>
      <c r="E884" t="s">
        <v>117</v>
      </c>
      <c r="F884" s="51" t="str">
        <f>IFERROR(VLOOKUP(D884,'Tabelas auxiliares'!$A$3:$B$61,2,FALSE),"")</f>
        <v>PU - PREFEITURA UNIVERSITÁRIA</v>
      </c>
      <c r="G884" s="51" t="str">
        <f>IFERROR(VLOOKUP($B884,'Tabelas auxiliares'!$A$65:$C$102,2,FALSE),"")</f>
        <v>Transporte e locomoção comunitária</v>
      </c>
      <c r="H884" s="51" t="str">
        <f>IFERROR(VLOOKUP($B884,'Tabelas auxiliares'!$A$65:$C$102,3,FALSE),"")</f>
        <v>MOTORISTA / PNEUS FROTA OFICIAL / ABASTECIMENTO FROTA OFICIAL / TRANSPORTE EVENTUAL / TRANSPORTE INTERCAMPUS / IMPORTAÇÃO (fretes e transportes) / PEDÁGIO</v>
      </c>
      <c r="I884" t="s">
        <v>1319</v>
      </c>
      <c r="J884" t="s">
        <v>2937</v>
      </c>
      <c r="K884" t="s">
        <v>2938</v>
      </c>
      <c r="L884" t="s">
        <v>261</v>
      </c>
      <c r="M884" t="s">
        <v>262</v>
      </c>
      <c r="N884" t="s">
        <v>177</v>
      </c>
      <c r="O884" t="s">
        <v>178</v>
      </c>
      <c r="P884" t="s">
        <v>288</v>
      </c>
      <c r="Q884" t="s">
        <v>179</v>
      </c>
      <c r="R884" t="s">
        <v>176</v>
      </c>
      <c r="S884" t="s">
        <v>120</v>
      </c>
      <c r="T884" t="s">
        <v>174</v>
      </c>
      <c r="U884" t="s">
        <v>119</v>
      </c>
      <c r="V884" t="s">
        <v>800</v>
      </c>
      <c r="W884" t="s">
        <v>686</v>
      </c>
      <c r="X884" s="51" t="str">
        <f t="shared" si="26"/>
        <v>3</v>
      </c>
      <c r="Y884" s="51" t="str">
        <f>IF(T884="","",IF(AND(T884&lt;&gt;'Tabelas auxiliares'!$B$236,T884&lt;&gt;'Tabelas auxiliares'!$B$237,T884&lt;&gt;'Tabelas auxiliares'!$C$236,T884&lt;&gt;'Tabelas auxiliares'!$C$237,T884&lt;&gt;'Tabelas auxiliares'!$D$236),"FOLHA DE PESSOAL",IF(X884='Tabelas auxiliares'!$A$237,"CUSTEIO",IF(X884='Tabelas auxiliares'!$A$236,"INVESTIMENTO","ERRO - VERIFICAR"))))</f>
        <v>CUSTEIO</v>
      </c>
      <c r="Z884" s="64">
        <f t="shared" si="27"/>
        <v>2907121.91</v>
      </c>
      <c r="AA884" s="44">
        <v>1133897.26</v>
      </c>
      <c r="AB884" s="44">
        <v>9617.9599999999991</v>
      </c>
      <c r="AC884" s="44">
        <v>1763606.69</v>
      </c>
    </row>
    <row r="885" spans="1:29" x14ac:dyDescent="0.25">
      <c r="A885" t="s">
        <v>1111</v>
      </c>
      <c r="B885" t="s">
        <v>530</v>
      </c>
      <c r="C885" t="s">
        <v>1112</v>
      </c>
      <c r="D885" t="s">
        <v>35</v>
      </c>
      <c r="E885" t="s">
        <v>117</v>
      </c>
      <c r="F885" s="51" t="str">
        <f>IFERROR(VLOOKUP(D885,'Tabelas auxiliares'!$A$3:$B$61,2,FALSE),"")</f>
        <v>PU - PREFEITURA UNIVERSITÁRIA</v>
      </c>
      <c r="G885" s="51" t="str">
        <f>IFERROR(VLOOKUP($B885,'Tabelas auxiliares'!$A$65:$C$102,2,FALSE),"")</f>
        <v>Transporte e locomoção comunitária</v>
      </c>
      <c r="H885" s="51" t="str">
        <f>IFERROR(VLOOKUP($B885,'Tabelas auxiliares'!$A$65:$C$102,3,FALSE),"")</f>
        <v>MOTORISTA / PNEUS FROTA OFICIAL / ABASTECIMENTO FROTA OFICIAL / TRANSPORTE EVENTUAL / TRANSPORTE INTERCAMPUS / IMPORTAÇÃO (fretes e transportes) / PEDÁGIO</v>
      </c>
      <c r="I885" t="s">
        <v>1216</v>
      </c>
      <c r="J885" t="s">
        <v>2908</v>
      </c>
      <c r="K885" t="s">
        <v>2939</v>
      </c>
      <c r="L885" t="s">
        <v>387</v>
      </c>
      <c r="M885" t="s">
        <v>388</v>
      </c>
      <c r="N885" t="s">
        <v>177</v>
      </c>
      <c r="O885" t="s">
        <v>178</v>
      </c>
      <c r="P885" t="s">
        <v>288</v>
      </c>
      <c r="Q885" t="s">
        <v>179</v>
      </c>
      <c r="R885" t="s">
        <v>176</v>
      </c>
      <c r="S885" t="s">
        <v>120</v>
      </c>
      <c r="T885" t="s">
        <v>174</v>
      </c>
      <c r="U885" t="s">
        <v>119</v>
      </c>
      <c r="V885" t="s">
        <v>801</v>
      </c>
      <c r="W885" t="s">
        <v>687</v>
      </c>
      <c r="X885" s="51" t="str">
        <f t="shared" si="26"/>
        <v>3</v>
      </c>
      <c r="Y885" s="51" t="str">
        <f>IF(T885="","",IF(AND(T885&lt;&gt;'Tabelas auxiliares'!$B$236,T885&lt;&gt;'Tabelas auxiliares'!$B$237,T885&lt;&gt;'Tabelas auxiliares'!$C$236,T885&lt;&gt;'Tabelas auxiliares'!$C$237,T885&lt;&gt;'Tabelas auxiliares'!$D$236),"FOLHA DE PESSOAL",IF(X885='Tabelas auxiliares'!$A$237,"CUSTEIO",IF(X885='Tabelas auxiliares'!$A$236,"INVESTIMENTO","ERRO - VERIFICAR"))))</f>
        <v>CUSTEIO</v>
      </c>
      <c r="Z885" s="64">
        <f t="shared" si="27"/>
        <v>34760.04</v>
      </c>
      <c r="AC885" s="44">
        <v>34760.04</v>
      </c>
    </row>
    <row r="886" spans="1:29" x14ac:dyDescent="0.25">
      <c r="A886" t="s">
        <v>1111</v>
      </c>
      <c r="B886" t="s">
        <v>530</v>
      </c>
      <c r="C886" t="s">
        <v>1112</v>
      </c>
      <c r="D886" t="s">
        <v>35</v>
      </c>
      <c r="E886" t="s">
        <v>117</v>
      </c>
      <c r="F886" s="51" t="str">
        <f>IFERROR(VLOOKUP(D886,'Tabelas auxiliares'!$A$3:$B$61,2,FALSE),"")</f>
        <v>PU - PREFEITURA UNIVERSITÁRIA</v>
      </c>
      <c r="G886" s="51" t="str">
        <f>IFERROR(VLOOKUP($B886,'Tabelas auxiliares'!$A$65:$C$102,2,FALSE),"")</f>
        <v>Transporte e locomoção comunitária</v>
      </c>
      <c r="H886" s="51" t="str">
        <f>IFERROR(VLOOKUP($B886,'Tabelas auxiliares'!$A$65:$C$102,3,FALSE),"")</f>
        <v>MOTORISTA / PNEUS FROTA OFICIAL / ABASTECIMENTO FROTA OFICIAL / TRANSPORTE EVENTUAL / TRANSPORTE INTERCAMPUS / IMPORTAÇÃO (fretes e transportes) / PEDÁGIO</v>
      </c>
      <c r="I886" t="s">
        <v>1216</v>
      </c>
      <c r="J886" t="s">
        <v>2908</v>
      </c>
      <c r="K886" t="s">
        <v>2939</v>
      </c>
      <c r="L886" t="s">
        <v>387</v>
      </c>
      <c r="M886" t="s">
        <v>388</v>
      </c>
      <c r="N886" t="s">
        <v>177</v>
      </c>
      <c r="O886" t="s">
        <v>178</v>
      </c>
      <c r="P886" t="s">
        <v>288</v>
      </c>
      <c r="Q886" t="s">
        <v>179</v>
      </c>
      <c r="R886" t="s">
        <v>176</v>
      </c>
      <c r="S886" t="s">
        <v>120</v>
      </c>
      <c r="T886" t="s">
        <v>174</v>
      </c>
      <c r="U886" t="s">
        <v>119</v>
      </c>
      <c r="V886" t="s">
        <v>802</v>
      </c>
      <c r="W886" t="s">
        <v>688</v>
      </c>
      <c r="X886" s="51" t="str">
        <f t="shared" si="26"/>
        <v>3</v>
      </c>
      <c r="Y886" s="51" t="str">
        <f>IF(T886="","",IF(AND(T886&lt;&gt;'Tabelas auxiliares'!$B$236,T886&lt;&gt;'Tabelas auxiliares'!$B$237,T886&lt;&gt;'Tabelas auxiliares'!$C$236,T886&lt;&gt;'Tabelas auxiliares'!$C$237,T886&lt;&gt;'Tabelas auxiliares'!$D$236),"FOLHA DE PESSOAL",IF(X886='Tabelas auxiliares'!$A$237,"CUSTEIO",IF(X886='Tabelas auxiliares'!$A$236,"INVESTIMENTO","ERRO - VERIFICAR"))))</f>
        <v>CUSTEIO</v>
      </c>
      <c r="Z886" s="64">
        <f t="shared" si="27"/>
        <v>624.29</v>
      </c>
      <c r="AC886" s="44">
        <v>624.29</v>
      </c>
    </row>
    <row r="887" spans="1:29" x14ac:dyDescent="0.25">
      <c r="A887" t="s">
        <v>1111</v>
      </c>
      <c r="B887" t="s">
        <v>530</v>
      </c>
      <c r="C887" t="s">
        <v>1112</v>
      </c>
      <c r="D887" t="s">
        <v>35</v>
      </c>
      <c r="E887" t="s">
        <v>117</v>
      </c>
      <c r="F887" s="51" t="str">
        <f>IFERROR(VLOOKUP(D887,'Tabelas auxiliares'!$A$3:$B$61,2,FALSE),"")</f>
        <v>PU - PREFEITURA UNIVERSITÁRIA</v>
      </c>
      <c r="G887" s="51" t="str">
        <f>IFERROR(VLOOKUP($B887,'Tabelas auxiliares'!$A$65:$C$102,2,FALSE),"")</f>
        <v>Transporte e locomoção comunitária</v>
      </c>
      <c r="H887" s="51" t="str">
        <f>IFERROR(VLOOKUP($B887,'Tabelas auxiliares'!$A$65:$C$102,3,FALSE),"")</f>
        <v>MOTORISTA / PNEUS FROTA OFICIAL / ABASTECIMENTO FROTA OFICIAL / TRANSPORTE EVENTUAL / TRANSPORTE INTERCAMPUS / IMPORTAÇÃO (fretes e transportes) / PEDÁGIO</v>
      </c>
      <c r="I887" t="s">
        <v>1525</v>
      </c>
      <c r="J887" t="s">
        <v>1462</v>
      </c>
      <c r="K887" t="s">
        <v>2940</v>
      </c>
      <c r="L887" t="s">
        <v>689</v>
      </c>
      <c r="M887" t="s">
        <v>386</v>
      </c>
      <c r="N887" t="s">
        <v>177</v>
      </c>
      <c r="O887" t="s">
        <v>178</v>
      </c>
      <c r="P887" t="s">
        <v>288</v>
      </c>
      <c r="Q887" t="s">
        <v>179</v>
      </c>
      <c r="R887" t="s">
        <v>176</v>
      </c>
      <c r="S887" t="s">
        <v>120</v>
      </c>
      <c r="T887" t="s">
        <v>174</v>
      </c>
      <c r="U887" t="s">
        <v>119</v>
      </c>
      <c r="V887" t="s">
        <v>795</v>
      </c>
      <c r="W887" t="s">
        <v>681</v>
      </c>
      <c r="X887" s="51" t="str">
        <f t="shared" si="26"/>
        <v>3</v>
      </c>
      <c r="Y887" s="51" t="str">
        <f>IF(T887="","",IF(AND(T887&lt;&gt;'Tabelas auxiliares'!$B$236,T887&lt;&gt;'Tabelas auxiliares'!$B$237,T887&lt;&gt;'Tabelas auxiliares'!$C$236,T887&lt;&gt;'Tabelas auxiliares'!$C$237,T887&lt;&gt;'Tabelas auxiliares'!$D$236),"FOLHA DE PESSOAL",IF(X887='Tabelas auxiliares'!$A$237,"CUSTEIO",IF(X887='Tabelas auxiliares'!$A$236,"INVESTIMENTO","ERRO - VERIFICAR"))))</f>
        <v>CUSTEIO</v>
      </c>
      <c r="Z887" s="64">
        <f t="shared" si="27"/>
        <v>272619.09999999998</v>
      </c>
      <c r="AA887" s="44">
        <v>145826.42000000001</v>
      </c>
      <c r="AB887" s="44">
        <v>4529.7700000000004</v>
      </c>
      <c r="AC887" s="44">
        <v>122262.91</v>
      </c>
    </row>
    <row r="888" spans="1:29" x14ac:dyDescent="0.25">
      <c r="A888" t="s">
        <v>1111</v>
      </c>
      <c r="B888" t="s">
        <v>530</v>
      </c>
      <c r="C888" t="s">
        <v>1112</v>
      </c>
      <c r="D888" t="s">
        <v>35</v>
      </c>
      <c r="E888" t="s">
        <v>117</v>
      </c>
      <c r="F888" s="51" t="str">
        <f>IFERROR(VLOOKUP(D888,'Tabelas auxiliares'!$A$3:$B$61,2,FALSE),"")</f>
        <v>PU - PREFEITURA UNIVERSITÁRIA</v>
      </c>
      <c r="G888" s="51" t="str">
        <f>IFERROR(VLOOKUP($B888,'Tabelas auxiliares'!$A$65:$C$102,2,FALSE),"")</f>
        <v>Transporte e locomoção comunitária</v>
      </c>
      <c r="H888" s="51" t="str">
        <f>IFERROR(VLOOKUP($B888,'Tabelas auxiliares'!$A$65:$C$102,3,FALSE),"")</f>
        <v>MOTORISTA / PNEUS FROTA OFICIAL / ABASTECIMENTO FROTA OFICIAL / TRANSPORTE EVENTUAL / TRANSPORTE INTERCAMPUS / IMPORTAÇÃO (fretes e transportes) / PEDÁGIO</v>
      </c>
      <c r="I888" t="s">
        <v>2941</v>
      </c>
      <c r="J888" t="s">
        <v>2908</v>
      </c>
      <c r="K888" t="s">
        <v>2942</v>
      </c>
      <c r="L888" t="s">
        <v>387</v>
      </c>
      <c r="M888" t="s">
        <v>388</v>
      </c>
      <c r="N888" t="s">
        <v>177</v>
      </c>
      <c r="O888" t="s">
        <v>178</v>
      </c>
      <c r="P888" t="s">
        <v>288</v>
      </c>
      <c r="Q888" t="s">
        <v>179</v>
      </c>
      <c r="R888" t="s">
        <v>176</v>
      </c>
      <c r="S888" t="s">
        <v>120</v>
      </c>
      <c r="T888" t="s">
        <v>174</v>
      </c>
      <c r="U888" t="s">
        <v>119</v>
      </c>
      <c r="V888" t="s">
        <v>801</v>
      </c>
      <c r="W888" t="s">
        <v>687</v>
      </c>
      <c r="X888" s="51" t="str">
        <f t="shared" si="26"/>
        <v>3</v>
      </c>
      <c r="Y888" s="51" t="str">
        <f>IF(T888="","",IF(AND(T888&lt;&gt;'Tabelas auxiliares'!$B$236,T888&lt;&gt;'Tabelas auxiliares'!$B$237,T888&lt;&gt;'Tabelas auxiliares'!$C$236,T888&lt;&gt;'Tabelas auxiliares'!$C$237,T888&lt;&gt;'Tabelas auxiliares'!$D$236),"FOLHA DE PESSOAL",IF(X888='Tabelas auxiliares'!$A$237,"CUSTEIO",IF(X888='Tabelas auxiliares'!$A$236,"INVESTIMENTO","ERRO - VERIFICAR"))))</f>
        <v>CUSTEIO</v>
      </c>
      <c r="Z888" s="64">
        <f t="shared" si="27"/>
        <v>24774.06</v>
      </c>
      <c r="AA888" s="44">
        <v>332.29</v>
      </c>
      <c r="AC888" s="44">
        <v>24441.77</v>
      </c>
    </row>
    <row r="889" spans="1:29" x14ac:dyDescent="0.25">
      <c r="A889" t="s">
        <v>1111</v>
      </c>
      <c r="B889" t="s">
        <v>530</v>
      </c>
      <c r="C889" t="s">
        <v>1112</v>
      </c>
      <c r="D889" t="s">
        <v>35</v>
      </c>
      <c r="E889" t="s">
        <v>117</v>
      </c>
      <c r="F889" s="51" t="str">
        <f>IFERROR(VLOOKUP(D889,'Tabelas auxiliares'!$A$3:$B$61,2,FALSE),"")</f>
        <v>PU - PREFEITURA UNIVERSITÁRIA</v>
      </c>
      <c r="G889" s="51" t="str">
        <f>IFERROR(VLOOKUP($B889,'Tabelas auxiliares'!$A$65:$C$102,2,FALSE),"")</f>
        <v>Transporte e locomoção comunitária</v>
      </c>
      <c r="H889" s="51" t="str">
        <f>IFERROR(VLOOKUP($B889,'Tabelas auxiliares'!$A$65:$C$102,3,FALSE),"")</f>
        <v>MOTORISTA / PNEUS FROTA OFICIAL / ABASTECIMENTO FROTA OFICIAL / TRANSPORTE EVENTUAL / TRANSPORTE INTERCAMPUS / IMPORTAÇÃO (fretes e transportes) / PEDÁGIO</v>
      </c>
      <c r="I889" t="s">
        <v>2941</v>
      </c>
      <c r="J889" t="s">
        <v>2908</v>
      </c>
      <c r="K889" t="s">
        <v>2942</v>
      </c>
      <c r="L889" t="s">
        <v>387</v>
      </c>
      <c r="M889" t="s">
        <v>388</v>
      </c>
      <c r="N889" t="s">
        <v>177</v>
      </c>
      <c r="O889" t="s">
        <v>178</v>
      </c>
      <c r="P889" t="s">
        <v>288</v>
      </c>
      <c r="Q889" t="s">
        <v>179</v>
      </c>
      <c r="R889" t="s">
        <v>176</v>
      </c>
      <c r="S889" t="s">
        <v>120</v>
      </c>
      <c r="T889" t="s">
        <v>174</v>
      </c>
      <c r="U889" t="s">
        <v>119</v>
      </c>
      <c r="V889" t="s">
        <v>802</v>
      </c>
      <c r="W889" t="s">
        <v>688</v>
      </c>
      <c r="X889" s="51" t="str">
        <f t="shared" si="26"/>
        <v>3</v>
      </c>
      <c r="Y889" s="51" t="str">
        <f>IF(T889="","",IF(AND(T889&lt;&gt;'Tabelas auxiliares'!$B$236,T889&lt;&gt;'Tabelas auxiliares'!$B$237,T889&lt;&gt;'Tabelas auxiliares'!$C$236,T889&lt;&gt;'Tabelas auxiliares'!$C$237,T889&lt;&gt;'Tabelas auxiliares'!$D$236),"FOLHA DE PESSOAL",IF(X889='Tabelas auxiliares'!$A$237,"CUSTEIO",IF(X889='Tabelas auxiliares'!$A$236,"INVESTIMENTO","ERRO - VERIFICAR"))))</f>
        <v>CUSTEIO</v>
      </c>
      <c r="Z889" s="64">
        <f t="shared" si="27"/>
        <v>803</v>
      </c>
      <c r="AA889" s="44">
        <v>208.21</v>
      </c>
      <c r="AC889" s="44">
        <v>594.79</v>
      </c>
    </row>
    <row r="890" spans="1:29" x14ac:dyDescent="0.25">
      <c r="A890" t="s">
        <v>1111</v>
      </c>
      <c r="B890" t="s">
        <v>530</v>
      </c>
      <c r="C890" t="s">
        <v>1112</v>
      </c>
      <c r="D890" t="s">
        <v>35</v>
      </c>
      <c r="E890" t="s">
        <v>117</v>
      </c>
      <c r="F890" s="51" t="str">
        <f>IFERROR(VLOOKUP(D890,'Tabelas auxiliares'!$A$3:$B$61,2,FALSE),"")</f>
        <v>PU - PREFEITURA UNIVERSITÁRIA</v>
      </c>
      <c r="G890" s="51" t="str">
        <f>IFERROR(VLOOKUP($B890,'Tabelas auxiliares'!$A$65:$C$102,2,FALSE),"")</f>
        <v>Transporte e locomoção comunitária</v>
      </c>
      <c r="H890" s="51" t="str">
        <f>IFERROR(VLOOKUP($B890,'Tabelas auxiliares'!$A$65:$C$102,3,FALSE),"")</f>
        <v>MOTORISTA / PNEUS FROTA OFICIAL / ABASTECIMENTO FROTA OFICIAL / TRANSPORTE EVENTUAL / TRANSPORTE INTERCAMPUS / IMPORTAÇÃO (fretes e transportes) / PEDÁGIO</v>
      </c>
      <c r="I890" t="s">
        <v>2941</v>
      </c>
      <c r="J890" t="s">
        <v>2908</v>
      </c>
      <c r="K890" t="s">
        <v>2942</v>
      </c>
      <c r="L890" t="s">
        <v>387</v>
      </c>
      <c r="M890" t="s">
        <v>388</v>
      </c>
      <c r="N890" t="s">
        <v>177</v>
      </c>
      <c r="O890" t="s">
        <v>178</v>
      </c>
      <c r="P890" t="s">
        <v>288</v>
      </c>
      <c r="Q890" t="s">
        <v>179</v>
      </c>
      <c r="R890" t="s">
        <v>176</v>
      </c>
      <c r="S890" t="s">
        <v>120</v>
      </c>
      <c r="T890" t="s">
        <v>174</v>
      </c>
      <c r="U890" t="s">
        <v>119</v>
      </c>
      <c r="V890" t="s">
        <v>828</v>
      </c>
      <c r="W890" t="s">
        <v>713</v>
      </c>
      <c r="X890" s="51" t="str">
        <f t="shared" si="26"/>
        <v>3</v>
      </c>
      <c r="Y890" s="51" t="str">
        <f>IF(T890="","",IF(AND(T890&lt;&gt;'Tabelas auxiliares'!$B$236,T890&lt;&gt;'Tabelas auxiliares'!$B$237,T890&lt;&gt;'Tabelas auxiliares'!$C$236,T890&lt;&gt;'Tabelas auxiliares'!$C$237,T890&lt;&gt;'Tabelas auxiliares'!$D$236),"FOLHA DE PESSOAL",IF(X890='Tabelas auxiliares'!$A$237,"CUSTEIO",IF(X890='Tabelas auxiliares'!$A$236,"INVESTIMENTO","ERRO - VERIFICAR"))))</f>
        <v>CUSTEIO</v>
      </c>
      <c r="Z890" s="64">
        <f t="shared" si="27"/>
        <v>19936.52</v>
      </c>
      <c r="AC890" s="44">
        <v>19936.52</v>
      </c>
    </row>
    <row r="891" spans="1:29" x14ac:dyDescent="0.25">
      <c r="A891" t="s">
        <v>1111</v>
      </c>
      <c r="B891" t="s">
        <v>530</v>
      </c>
      <c r="C891" t="s">
        <v>1112</v>
      </c>
      <c r="D891" t="s">
        <v>35</v>
      </c>
      <c r="E891" t="s">
        <v>117</v>
      </c>
      <c r="F891" s="51" t="str">
        <f>IFERROR(VLOOKUP(D891,'Tabelas auxiliares'!$A$3:$B$61,2,FALSE),"")</f>
        <v>PU - PREFEITURA UNIVERSITÁRIA</v>
      </c>
      <c r="G891" s="51" t="str">
        <f>IFERROR(VLOOKUP($B891,'Tabelas auxiliares'!$A$65:$C$102,2,FALSE),"")</f>
        <v>Transporte e locomoção comunitária</v>
      </c>
      <c r="H891" s="51" t="str">
        <f>IFERROR(VLOOKUP($B891,'Tabelas auxiliares'!$A$65:$C$102,3,FALSE),"")</f>
        <v>MOTORISTA / PNEUS FROTA OFICIAL / ABASTECIMENTO FROTA OFICIAL / TRANSPORTE EVENTUAL / TRANSPORTE INTERCAMPUS / IMPORTAÇÃO (fretes e transportes) / PEDÁGIO</v>
      </c>
      <c r="I891" t="s">
        <v>1384</v>
      </c>
      <c r="J891" t="s">
        <v>2908</v>
      </c>
      <c r="K891" t="s">
        <v>2943</v>
      </c>
      <c r="L891" t="s">
        <v>387</v>
      </c>
      <c r="M891" t="s">
        <v>388</v>
      </c>
      <c r="N891" t="s">
        <v>177</v>
      </c>
      <c r="O891" t="s">
        <v>178</v>
      </c>
      <c r="P891" t="s">
        <v>288</v>
      </c>
      <c r="Q891" t="s">
        <v>179</v>
      </c>
      <c r="R891" t="s">
        <v>176</v>
      </c>
      <c r="S891" t="s">
        <v>1150</v>
      </c>
      <c r="T891" t="s">
        <v>174</v>
      </c>
      <c r="U891" t="s">
        <v>119</v>
      </c>
      <c r="V891" t="s">
        <v>801</v>
      </c>
      <c r="W891" t="s">
        <v>687</v>
      </c>
      <c r="X891" s="51" t="str">
        <f t="shared" si="26"/>
        <v>3</v>
      </c>
      <c r="Y891" s="51" t="str">
        <f>IF(T891="","",IF(AND(T891&lt;&gt;'Tabelas auxiliares'!$B$236,T891&lt;&gt;'Tabelas auxiliares'!$B$237,T891&lt;&gt;'Tabelas auxiliares'!$C$236,T891&lt;&gt;'Tabelas auxiliares'!$C$237,T891&lt;&gt;'Tabelas auxiliares'!$D$236),"FOLHA DE PESSOAL",IF(X891='Tabelas auxiliares'!$A$237,"CUSTEIO",IF(X891='Tabelas auxiliares'!$A$236,"INVESTIMENTO","ERRO - VERIFICAR"))))</f>
        <v>CUSTEIO</v>
      </c>
      <c r="Z891" s="64">
        <f t="shared" si="27"/>
        <v>61935.15</v>
      </c>
      <c r="AA891" s="44">
        <v>61935.15</v>
      </c>
    </row>
    <row r="892" spans="1:29" x14ac:dyDescent="0.25">
      <c r="A892" t="s">
        <v>1111</v>
      </c>
      <c r="B892" t="s">
        <v>530</v>
      </c>
      <c r="C892" t="s">
        <v>1112</v>
      </c>
      <c r="D892" t="s">
        <v>35</v>
      </c>
      <c r="E892" t="s">
        <v>117</v>
      </c>
      <c r="F892" s="51" t="str">
        <f>IFERROR(VLOOKUP(D892,'Tabelas auxiliares'!$A$3:$B$61,2,FALSE),"")</f>
        <v>PU - PREFEITURA UNIVERSITÁRIA</v>
      </c>
      <c r="G892" s="51" t="str">
        <f>IFERROR(VLOOKUP($B892,'Tabelas auxiliares'!$A$65:$C$102,2,FALSE),"")</f>
        <v>Transporte e locomoção comunitária</v>
      </c>
      <c r="H892" s="51" t="str">
        <f>IFERROR(VLOOKUP($B892,'Tabelas auxiliares'!$A$65:$C$102,3,FALSE),"")</f>
        <v>MOTORISTA / PNEUS FROTA OFICIAL / ABASTECIMENTO FROTA OFICIAL / TRANSPORTE EVENTUAL / TRANSPORTE INTERCAMPUS / IMPORTAÇÃO (fretes e transportes) / PEDÁGIO</v>
      </c>
      <c r="I892" t="s">
        <v>1384</v>
      </c>
      <c r="J892" t="s">
        <v>2908</v>
      </c>
      <c r="K892" t="s">
        <v>2943</v>
      </c>
      <c r="L892" t="s">
        <v>387</v>
      </c>
      <c r="M892" t="s">
        <v>388</v>
      </c>
      <c r="N892" t="s">
        <v>177</v>
      </c>
      <c r="O892" t="s">
        <v>178</v>
      </c>
      <c r="P892" t="s">
        <v>288</v>
      </c>
      <c r="Q892" t="s">
        <v>179</v>
      </c>
      <c r="R892" t="s">
        <v>176</v>
      </c>
      <c r="S892" t="s">
        <v>1150</v>
      </c>
      <c r="T892" t="s">
        <v>174</v>
      </c>
      <c r="U892" t="s">
        <v>119</v>
      </c>
      <c r="V892" t="s">
        <v>802</v>
      </c>
      <c r="W892" t="s">
        <v>688</v>
      </c>
      <c r="X892" s="51" t="str">
        <f t="shared" si="26"/>
        <v>3</v>
      </c>
      <c r="Y892" s="51" t="str">
        <f>IF(T892="","",IF(AND(T892&lt;&gt;'Tabelas auxiliares'!$B$236,T892&lt;&gt;'Tabelas auxiliares'!$B$237,T892&lt;&gt;'Tabelas auxiliares'!$C$236,T892&lt;&gt;'Tabelas auxiliares'!$C$237,T892&lt;&gt;'Tabelas auxiliares'!$D$236),"FOLHA DE PESSOAL",IF(X892='Tabelas auxiliares'!$A$237,"CUSTEIO",IF(X892='Tabelas auxiliares'!$A$236,"INVESTIMENTO","ERRO - VERIFICAR"))))</f>
        <v>CUSTEIO</v>
      </c>
      <c r="Z892" s="64">
        <f t="shared" si="27"/>
        <v>2007.5</v>
      </c>
      <c r="AA892" s="44">
        <v>2007.5</v>
      </c>
    </row>
    <row r="893" spans="1:29" x14ac:dyDescent="0.25">
      <c r="A893" t="s">
        <v>1111</v>
      </c>
      <c r="B893" t="s">
        <v>530</v>
      </c>
      <c r="C893" t="s">
        <v>1112</v>
      </c>
      <c r="D893" t="s">
        <v>35</v>
      </c>
      <c r="E893" t="s">
        <v>117</v>
      </c>
      <c r="F893" s="51" t="str">
        <f>IFERROR(VLOOKUP(D893,'Tabelas auxiliares'!$A$3:$B$61,2,FALSE),"")</f>
        <v>PU - PREFEITURA UNIVERSITÁRIA</v>
      </c>
      <c r="G893" s="51" t="str">
        <f>IFERROR(VLOOKUP($B893,'Tabelas auxiliares'!$A$65:$C$102,2,FALSE),"")</f>
        <v>Transporte e locomoção comunitária</v>
      </c>
      <c r="H893" s="51" t="str">
        <f>IFERROR(VLOOKUP($B893,'Tabelas auxiliares'!$A$65:$C$102,3,FALSE),"")</f>
        <v>MOTORISTA / PNEUS FROTA OFICIAL / ABASTECIMENTO FROTA OFICIAL / TRANSPORTE EVENTUAL / TRANSPORTE INTERCAMPUS / IMPORTAÇÃO (fretes e transportes) / PEDÁGIO</v>
      </c>
      <c r="I893" t="s">
        <v>1384</v>
      </c>
      <c r="J893" t="s">
        <v>2908</v>
      </c>
      <c r="K893" t="s">
        <v>2943</v>
      </c>
      <c r="L893" t="s">
        <v>387</v>
      </c>
      <c r="M893" t="s">
        <v>388</v>
      </c>
      <c r="N893" t="s">
        <v>177</v>
      </c>
      <c r="O893" t="s">
        <v>178</v>
      </c>
      <c r="P893" t="s">
        <v>288</v>
      </c>
      <c r="Q893" t="s">
        <v>179</v>
      </c>
      <c r="R893" t="s">
        <v>176</v>
      </c>
      <c r="S893" t="s">
        <v>1150</v>
      </c>
      <c r="T893" t="s">
        <v>174</v>
      </c>
      <c r="U893" t="s">
        <v>119</v>
      </c>
      <c r="V893" t="s">
        <v>828</v>
      </c>
      <c r="W893" t="s">
        <v>713</v>
      </c>
      <c r="X893" s="51" t="str">
        <f t="shared" si="26"/>
        <v>3</v>
      </c>
      <c r="Y893" s="51" t="str">
        <f>IF(T893="","",IF(AND(T893&lt;&gt;'Tabelas auxiliares'!$B$236,T893&lt;&gt;'Tabelas auxiliares'!$B$237,T893&lt;&gt;'Tabelas auxiliares'!$C$236,T893&lt;&gt;'Tabelas auxiliares'!$C$237,T893&lt;&gt;'Tabelas auxiliares'!$D$236),"FOLHA DE PESSOAL",IF(X893='Tabelas auxiliares'!$A$237,"CUSTEIO",IF(X893='Tabelas auxiliares'!$A$236,"INVESTIMENTO","ERRO - VERIFICAR"))))</f>
        <v>CUSTEIO</v>
      </c>
      <c r="Z893" s="64">
        <f t="shared" si="27"/>
        <v>49841.299999999996</v>
      </c>
      <c r="AA893" s="44">
        <v>49621.17</v>
      </c>
      <c r="AC893" s="44">
        <v>220.13</v>
      </c>
    </row>
    <row r="894" spans="1:29" x14ac:dyDescent="0.25">
      <c r="A894" t="s">
        <v>1111</v>
      </c>
      <c r="B894" t="s">
        <v>530</v>
      </c>
      <c r="C894" t="s">
        <v>1112</v>
      </c>
      <c r="D894" t="s">
        <v>39</v>
      </c>
      <c r="E894" t="s">
        <v>117</v>
      </c>
      <c r="F894" s="51" t="str">
        <f>IFERROR(VLOOKUP(D894,'Tabelas auxiliares'!$A$3:$B$61,2,FALSE),"")</f>
        <v>PU - LOCAÇÃO DE VEÍCULOS * D.U.C</v>
      </c>
      <c r="G894" s="51" t="str">
        <f>IFERROR(VLOOKUP($B894,'Tabelas auxiliares'!$A$65:$C$102,2,FALSE),"")</f>
        <v>Transporte e locomoção comunitária</v>
      </c>
      <c r="H894" s="51" t="str">
        <f>IFERROR(VLOOKUP($B894,'Tabelas auxiliares'!$A$65:$C$102,3,FALSE),"")</f>
        <v>MOTORISTA / PNEUS FROTA OFICIAL / ABASTECIMENTO FROTA OFICIAL / TRANSPORTE EVENTUAL / TRANSPORTE INTERCAMPUS / IMPORTAÇÃO (fretes e transportes) / PEDÁGIO</v>
      </c>
      <c r="I894" t="s">
        <v>2064</v>
      </c>
      <c r="J894" t="s">
        <v>2944</v>
      </c>
      <c r="K894" t="s">
        <v>2945</v>
      </c>
      <c r="L894" t="s">
        <v>263</v>
      </c>
      <c r="M894" t="s">
        <v>264</v>
      </c>
      <c r="N894" t="s">
        <v>177</v>
      </c>
      <c r="O894" t="s">
        <v>178</v>
      </c>
      <c r="P894" t="s">
        <v>288</v>
      </c>
      <c r="Q894" t="s">
        <v>179</v>
      </c>
      <c r="R894" t="s">
        <v>176</v>
      </c>
      <c r="S894" t="s">
        <v>120</v>
      </c>
      <c r="T894" t="s">
        <v>174</v>
      </c>
      <c r="U894" t="s">
        <v>119</v>
      </c>
      <c r="V894" t="s">
        <v>803</v>
      </c>
      <c r="W894" t="s">
        <v>690</v>
      </c>
      <c r="X894" s="51" t="str">
        <f t="shared" si="26"/>
        <v>3</v>
      </c>
      <c r="Y894" s="51" t="str">
        <f>IF(T894="","",IF(AND(T894&lt;&gt;'Tabelas auxiliares'!$B$236,T894&lt;&gt;'Tabelas auxiliares'!$B$237,T894&lt;&gt;'Tabelas auxiliares'!$C$236,T894&lt;&gt;'Tabelas auxiliares'!$C$237,T894&lt;&gt;'Tabelas auxiliares'!$D$236),"FOLHA DE PESSOAL",IF(X894='Tabelas auxiliares'!$A$237,"CUSTEIO",IF(X894='Tabelas auxiliares'!$A$236,"INVESTIMENTO","ERRO - VERIFICAR"))))</f>
        <v>CUSTEIO</v>
      </c>
      <c r="Z894" s="64">
        <f t="shared" si="27"/>
        <v>19784</v>
      </c>
      <c r="AA894" s="44">
        <v>171.91</v>
      </c>
      <c r="AC894" s="44">
        <v>19612.09</v>
      </c>
    </row>
    <row r="895" spans="1:29" x14ac:dyDescent="0.25">
      <c r="A895" t="s">
        <v>1111</v>
      </c>
      <c r="B895" t="s">
        <v>530</v>
      </c>
      <c r="C895" t="s">
        <v>1112</v>
      </c>
      <c r="D895" t="s">
        <v>39</v>
      </c>
      <c r="E895" t="s">
        <v>117</v>
      </c>
      <c r="F895" s="51" t="str">
        <f>IFERROR(VLOOKUP(D895,'Tabelas auxiliares'!$A$3:$B$61,2,FALSE),"")</f>
        <v>PU - LOCAÇÃO DE VEÍCULOS * D.U.C</v>
      </c>
      <c r="G895" s="51" t="str">
        <f>IFERROR(VLOOKUP($B895,'Tabelas auxiliares'!$A$65:$C$102,2,FALSE),"")</f>
        <v>Transporte e locomoção comunitária</v>
      </c>
      <c r="H895" s="51" t="str">
        <f>IFERROR(VLOOKUP($B895,'Tabelas auxiliares'!$A$65:$C$102,3,FALSE),"")</f>
        <v>MOTORISTA / PNEUS FROTA OFICIAL / ABASTECIMENTO FROTA OFICIAL / TRANSPORTE EVENTUAL / TRANSPORTE INTERCAMPUS / IMPORTAÇÃO (fretes e transportes) / PEDÁGIO</v>
      </c>
      <c r="I895" t="s">
        <v>2239</v>
      </c>
      <c r="J895" t="s">
        <v>2944</v>
      </c>
      <c r="K895" t="s">
        <v>2946</v>
      </c>
      <c r="L895" t="s">
        <v>982</v>
      </c>
      <c r="M895" t="s">
        <v>264</v>
      </c>
      <c r="N895" t="s">
        <v>177</v>
      </c>
      <c r="O895" t="s">
        <v>178</v>
      </c>
      <c r="P895" t="s">
        <v>288</v>
      </c>
      <c r="Q895" t="s">
        <v>179</v>
      </c>
      <c r="R895" t="s">
        <v>176</v>
      </c>
      <c r="S895" t="s">
        <v>120</v>
      </c>
      <c r="T895" t="s">
        <v>174</v>
      </c>
      <c r="U895" t="s">
        <v>119</v>
      </c>
      <c r="V895" t="s">
        <v>803</v>
      </c>
      <c r="W895" t="s">
        <v>690</v>
      </c>
      <c r="X895" s="51" t="str">
        <f t="shared" si="26"/>
        <v>3</v>
      </c>
      <c r="Y895" s="51" t="str">
        <f>IF(T895="","",IF(AND(T895&lt;&gt;'Tabelas auxiliares'!$B$236,T895&lt;&gt;'Tabelas auxiliares'!$B$237,T895&lt;&gt;'Tabelas auxiliares'!$C$236,T895&lt;&gt;'Tabelas auxiliares'!$C$237,T895&lt;&gt;'Tabelas auxiliares'!$D$236),"FOLHA DE PESSOAL",IF(X895='Tabelas auxiliares'!$A$237,"CUSTEIO",IF(X895='Tabelas auxiliares'!$A$236,"INVESTIMENTO","ERRO - VERIFICAR"))))</f>
        <v>CUSTEIO</v>
      </c>
      <c r="Z895" s="64">
        <f t="shared" si="27"/>
        <v>84804</v>
      </c>
      <c r="AA895" s="44">
        <v>4455</v>
      </c>
      <c r="AC895" s="44">
        <v>80349</v>
      </c>
    </row>
    <row r="896" spans="1:29" x14ac:dyDescent="0.25">
      <c r="A896" t="s">
        <v>1111</v>
      </c>
      <c r="B896" t="s">
        <v>530</v>
      </c>
      <c r="C896" t="s">
        <v>1112</v>
      </c>
      <c r="D896" t="s">
        <v>39</v>
      </c>
      <c r="E896" t="s">
        <v>117</v>
      </c>
      <c r="F896" s="51" t="str">
        <f>IFERROR(VLOOKUP(D896,'Tabelas auxiliares'!$A$3:$B$61,2,FALSE),"")</f>
        <v>PU - LOCAÇÃO DE VEÍCULOS * D.U.C</v>
      </c>
      <c r="G896" s="51" t="str">
        <f>IFERROR(VLOOKUP($B896,'Tabelas auxiliares'!$A$65:$C$102,2,FALSE),"")</f>
        <v>Transporte e locomoção comunitária</v>
      </c>
      <c r="H896" s="51" t="str">
        <f>IFERROR(VLOOKUP($B896,'Tabelas auxiliares'!$A$65:$C$102,3,FALSE),"")</f>
        <v>MOTORISTA / PNEUS FROTA OFICIAL / ABASTECIMENTO FROTA OFICIAL / TRANSPORTE EVENTUAL / TRANSPORTE INTERCAMPUS / IMPORTAÇÃO (fretes e transportes) / PEDÁGIO</v>
      </c>
      <c r="I896" t="s">
        <v>2239</v>
      </c>
      <c r="J896" t="s">
        <v>2944</v>
      </c>
      <c r="K896" t="s">
        <v>2947</v>
      </c>
      <c r="L896" t="s">
        <v>982</v>
      </c>
      <c r="M896" t="s">
        <v>389</v>
      </c>
      <c r="N896" t="s">
        <v>177</v>
      </c>
      <c r="O896" t="s">
        <v>178</v>
      </c>
      <c r="P896" t="s">
        <v>288</v>
      </c>
      <c r="Q896" t="s">
        <v>179</v>
      </c>
      <c r="R896" t="s">
        <v>176</v>
      </c>
      <c r="S896" t="s">
        <v>120</v>
      </c>
      <c r="T896" t="s">
        <v>174</v>
      </c>
      <c r="U896" t="s">
        <v>119</v>
      </c>
      <c r="V896" t="s">
        <v>803</v>
      </c>
      <c r="W896" t="s">
        <v>690</v>
      </c>
      <c r="X896" s="51" t="str">
        <f t="shared" si="26"/>
        <v>3</v>
      </c>
      <c r="Y896" s="51" t="str">
        <f>IF(T896="","",IF(AND(T896&lt;&gt;'Tabelas auxiliares'!$B$236,T896&lt;&gt;'Tabelas auxiliares'!$B$237,T896&lt;&gt;'Tabelas auxiliares'!$C$236,T896&lt;&gt;'Tabelas auxiliares'!$C$237,T896&lt;&gt;'Tabelas auxiliares'!$D$236),"FOLHA DE PESSOAL",IF(X896='Tabelas auxiliares'!$A$237,"CUSTEIO",IF(X896='Tabelas auxiliares'!$A$236,"INVESTIMENTO","ERRO - VERIFICAR"))))</f>
        <v>CUSTEIO</v>
      </c>
      <c r="Z896" s="64">
        <f t="shared" si="27"/>
        <v>34160</v>
      </c>
      <c r="AA896" s="44">
        <v>22</v>
      </c>
      <c r="AC896" s="44">
        <v>34138</v>
      </c>
    </row>
    <row r="897" spans="1:29" x14ac:dyDescent="0.25">
      <c r="A897" t="s">
        <v>1111</v>
      </c>
      <c r="B897" t="s">
        <v>530</v>
      </c>
      <c r="C897" t="s">
        <v>1112</v>
      </c>
      <c r="D897" t="s">
        <v>39</v>
      </c>
      <c r="E897" t="s">
        <v>117</v>
      </c>
      <c r="F897" s="51" t="str">
        <f>IFERROR(VLOOKUP(D897,'Tabelas auxiliares'!$A$3:$B$61,2,FALSE),"")</f>
        <v>PU - LOCAÇÃO DE VEÍCULOS * D.U.C</v>
      </c>
      <c r="G897" s="51" t="str">
        <f>IFERROR(VLOOKUP($B897,'Tabelas auxiliares'!$A$65:$C$102,2,FALSE),"")</f>
        <v>Transporte e locomoção comunitária</v>
      </c>
      <c r="H897" s="51" t="str">
        <f>IFERROR(VLOOKUP($B897,'Tabelas auxiliares'!$A$65:$C$102,3,FALSE),"")</f>
        <v>MOTORISTA / PNEUS FROTA OFICIAL / ABASTECIMENTO FROTA OFICIAL / TRANSPORTE EVENTUAL / TRANSPORTE INTERCAMPUS / IMPORTAÇÃO (fretes e transportes) / PEDÁGIO</v>
      </c>
      <c r="I897" t="s">
        <v>1346</v>
      </c>
      <c r="J897" t="s">
        <v>2944</v>
      </c>
      <c r="K897" t="s">
        <v>2948</v>
      </c>
      <c r="L897" t="s">
        <v>982</v>
      </c>
      <c r="M897" t="s">
        <v>389</v>
      </c>
      <c r="N897" t="s">
        <v>177</v>
      </c>
      <c r="O897" t="s">
        <v>178</v>
      </c>
      <c r="P897" t="s">
        <v>288</v>
      </c>
      <c r="Q897" t="s">
        <v>179</v>
      </c>
      <c r="R897" t="s">
        <v>176</v>
      </c>
      <c r="S897" t="s">
        <v>120</v>
      </c>
      <c r="T897" t="s">
        <v>174</v>
      </c>
      <c r="U897" t="s">
        <v>119</v>
      </c>
      <c r="V897" t="s">
        <v>803</v>
      </c>
      <c r="W897" t="s">
        <v>690</v>
      </c>
      <c r="X897" s="51" t="str">
        <f t="shared" si="26"/>
        <v>3</v>
      </c>
      <c r="Y897" s="51" t="str">
        <f>IF(T897="","",IF(AND(T897&lt;&gt;'Tabelas auxiliares'!$B$236,T897&lt;&gt;'Tabelas auxiliares'!$B$237,T897&lt;&gt;'Tabelas auxiliares'!$C$236,T897&lt;&gt;'Tabelas auxiliares'!$C$237,T897&lt;&gt;'Tabelas auxiliares'!$D$236),"FOLHA DE PESSOAL",IF(X897='Tabelas auxiliares'!$A$237,"CUSTEIO",IF(X897='Tabelas auxiliares'!$A$236,"INVESTIMENTO","ERRO - VERIFICAR"))))</f>
        <v>CUSTEIO</v>
      </c>
      <c r="Z897" s="64">
        <f t="shared" si="27"/>
        <v>33900</v>
      </c>
      <c r="AA897" s="44">
        <v>21353.200000000001</v>
      </c>
      <c r="AC897" s="44">
        <v>12546.8</v>
      </c>
    </row>
    <row r="898" spans="1:29" x14ac:dyDescent="0.25">
      <c r="A898" t="s">
        <v>1111</v>
      </c>
      <c r="B898" t="s">
        <v>530</v>
      </c>
      <c r="C898" t="s">
        <v>1112</v>
      </c>
      <c r="D898" t="s">
        <v>39</v>
      </c>
      <c r="E898" t="s">
        <v>117</v>
      </c>
      <c r="F898" s="51" t="str">
        <f>IFERROR(VLOOKUP(D898,'Tabelas auxiliares'!$A$3:$B$61,2,FALSE),"")</f>
        <v>PU - LOCAÇÃO DE VEÍCULOS * D.U.C</v>
      </c>
      <c r="G898" s="51" t="str">
        <f>IFERROR(VLOOKUP($B898,'Tabelas auxiliares'!$A$65:$C$102,2,FALSE),"")</f>
        <v>Transporte e locomoção comunitária</v>
      </c>
      <c r="H898" s="51" t="str">
        <f>IFERROR(VLOOKUP($B898,'Tabelas auxiliares'!$A$65:$C$102,3,FALSE),"")</f>
        <v>MOTORISTA / PNEUS FROTA OFICIAL / ABASTECIMENTO FROTA OFICIAL / TRANSPORTE EVENTUAL / TRANSPORTE INTERCAMPUS / IMPORTAÇÃO (fretes e transportes) / PEDÁGIO</v>
      </c>
      <c r="I898" t="s">
        <v>1651</v>
      </c>
      <c r="J898" t="s">
        <v>2944</v>
      </c>
      <c r="K898" t="s">
        <v>2949</v>
      </c>
      <c r="L898" t="s">
        <v>263</v>
      </c>
      <c r="M898" t="s">
        <v>389</v>
      </c>
      <c r="N898" t="s">
        <v>177</v>
      </c>
      <c r="O898" t="s">
        <v>178</v>
      </c>
      <c r="P898" t="s">
        <v>288</v>
      </c>
      <c r="Q898" t="s">
        <v>179</v>
      </c>
      <c r="R898" t="s">
        <v>176</v>
      </c>
      <c r="S898" t="s">
        <v>120</v>
      </c>
      <c r="T898" t="s">
        <v>174</v>
      </c>
      <c r="U898" t="s">
        <v>119</v>
      </c>
      <c r="V898" t="s">
        <v>803</v>
      </c>
      <c r="W898" t="s">
        <v>690</v>
      </c>
      <c r="X898" s="51" t="str">
        <f t="shared" si="26"/>
        <v>3</v>
      </c>
      <c r="Y898" s="51" t="str">
        <f>IF(T898="","",IF(AND(T898&lt;&gt;'Tabelas auxiliares'!$B$236,T898&lt;&gt;'Tabelas auxiliares'!$B$237,T898&lt;&gt;'Tabelas auxiliares'!$C$236,T898&lt;&gt;'Tabelas auxiliares'!$C$237,T898&lt;&gt;'Tabelas auxiliares'!$D$236),"FOLHA DE PESSOAL",IF(X898='Tabelas auxiliares'!$A$237,"CUSTEIO",IF(X898='Tabelas auxiliares'!$A$236,"INVESTIMENTO","ERRO - VERIFICAR"))))</f>
        <v>CUSTEIO</v>
      </c>
      <c r="Z898" s="64">
        <f t="shared" si="27"/>
        <v>14400</v>
      </c>
      <c r="AA898" s="44">
        <v>9900</v>
      </c>
      <c r="AC898" s="44">
        <v>4500</v>
      </c>
    </row>
    <row r="899" spans="1:29" x14ac:dyDescent="0.25">
      <c r="A899" t="s">
        <v>1111</v>
      </c>
      <c r="B899" t="s">
        <v>530</v>
      </c>
      <c r="C899" t="s">
        <v>1112</v>
      </c>
      <c r="D899" t="s">
        <v>39</v>
      </c>
      <c r="E899" t="s">
        <v>117</v>
      </c>
      <c r="F899" s="51" t="str">
        <f>IFERROR(VLOOKUP(D899,'Tabelas auxiliares'!$A$3:$B$61,2,FALSE),"")</f>
        <v>PU - LOCAÇÃO DE VEÍCULOS * D.U.C</v>
      </c>
      <c r="G899" s="51" t="str">
        <f>IFERROR(VLOOKUP($B899,'Tabelas auxiliares'!$A$65:$C$102,2,FALSE),"")</f>
        <v>Transporte e locomoção comunitária</v>
      </c>
      <c r="H899" s="51" t="str">
        <f>IFERROR(VLOOKUP($B899,'Tabelas auxiliares'!$A$65:$C$102,3,FALSE),"")</f>
        <v>MOTORISTA / PNEUS FROTA OFICIAL / ABASTECIMENTO FROTA OFICIAL / TRANSPORTE EVENTUAL / TRANSPORTE INTERCAMPUS / IMPORTAÇÃO (fretes e transportes) / PEDÁGIO</v>
      </c>
      <c r="I899" t="s">
        <v>1651</v>
      </c>
      <c r="J899" t="s">
        <v>2944</v>
      </c>
      <c r="K899" t="s">
        <v>2950</v>
      </c>
      <c r="L899" t="s">
        <v>263</v>
      </c>
      <c r="M899" t="s">
        <v>264</v>
      </c>
      <c r="N899" t="s">
        <v>177</v>
      </c>
      <c r="O899" t="s">
        <v>178</v>
      </c>
      <c r="P899" t="s">
        <v>288</v>
      </c>
      <c r="Q899" t="s">
        <v>179</v>
      </c>
      <c r="R899" t="s">
        <v>176</v>
      </c>
      <c r="S899" t="s">
        <v>120</v>
      </c>
      <c r="T899" t="s">
        <v>174</v>
      </c>
      <c r="U899" t="s">
        <v>119</v>
      </c>
      <c r="V899" t="s">
        <v>803</v>
      </c>
      <c r="W899" t="s">
        <v>690</v>
      </c>
      <c r="X899" s="51" t="str">
        <f t="shared" si="26"/>
        <v>3</v>
      </c>
      <c r="Y899" s="51" t="str">
        <f>IF(T899="","",IF(AND(T899&lt;&gt;'Tabelas auxiliares'!$B$236,T899&lt;&gt;'Tabelas auxiliares'!$B$237,T899&lt;&gt;'Tabelas auxiliares'!$C$236,T899&lt;&gt;'Tabelas auxiliares'!$C$237,T899&lt;&gt;'Tabelas auxiliares'!$D$236),"FOLHA DE PESSOAL",IF(X899='Tabelas auxiliares'!$A$237,"CUSTEIO",IF(X899='Tabelas auxiliares'!$A$236,"INVESTIMENTO","ERRO - VERIFICAR"))))</f>
        <v>CUSTEIO</v>
      </c>
      <c r="Z899" s="64">
        <f t="shared" si="27"/>
        <v>112750</v>
      </c>
      <c r="AA899" s="44">
        <v>45157.78</v>
      </c>
      <c r="AC899" s="44">
        <v>67592.22</v>
      </c>
    </row>
    <row r="900" spans="1:29" x14ac:dyDescent="0.25">
      <c r="A900" t="s">
        <v>1111</v>
      </c>
      <c r="B900" t="s">
        <v>530</v>
      </c>
      <c r="C900" t="s">
        <v>1112</v>
      </c>
      <c r="D900" t="s">
        <v>39</v>
      </c>
      <c r="E900" t="s">
        <v>117</v>
      </c>
      <c r="F900" s="51" t="str">
        <f>IFERROR(VLOOKUP(D900,'Tabelas auxiliares'!$A$3:$B$61,2,FALSE),"")</f>
        <v>PU - LOCAÇÃO DE VEÍCULOS * D.U.C</v>
      </c>
      <c r="G900" s="51" t="str">
        <f>IFERROR(VLOOKUP($B900,'Tabelas auxiliares'!$A$65:$C$102,2,FALSE),"")</f>
        <v>Transporte e locomoção comunitária</v>
      </c>
      <c r="H900" s="51" t="str">
        <f>IFERROR(VLOOKUP($B900,'Tabelas auxiliares'!$A$65:$C$102,3,FALSE),"")</f>
        <v>MOTORISTA / PNEUS FROTA OFICIAL / ABASTECIMENTO FROTA OFICIAL / TRANSPORTE EVENTUAL / TRANSPORTE INTERCAMPUS / IMPORTAÇÃO (fretes e transportes) / PEDÁGIO</v>
      </c>
      <c r="I900" t="s">
        <v>1170</v>
      </c>
      <c r="J900" t="s">
        <v>2951</v>
      </c>
      <c r="K900" t="s">
        <v>2952</v>
      </c>
      <c r="L900" t="s">
        <v>2953</v>
      </c>
      <c r="M900" t="s">
        <v>262</v>
      </c>
      <c r="N900" t="s">
        <v>182</v>
      </c>
      <c r="O900" t="s">
        <v>178</v>
      </c>
      <c r="P900" t="s">
        <v>2954</v>
      </c>
      <c r="Q900" t="s">
        <v>179</v>
      </c>
      <c r="R900" t="s">
        <v>176</v>
      </c>
      <c r="S900" t="s">
        <v>120</v>
      </c>
      <c r="T900" t="s">
        <v>319</v>
      </c>
      <c r="U900" t="s">
        <v>1416</v>
      </c>
      <c r="V900" t="s">
        <v>803</v>
      </c>
      <c r="W900" t="s">
        <v>690</v>
      </c>
      <c r="X900" s="51" t="str">
        <f t="shared" ref="X900:X963" si="28">LEFT(V900,1)</f>
        <v>3</v>
      </c>
      <c r="Y900" s="51" t="str">
        <f>IF(T900="","",IF(AND(T900&lt;&gt;'Tabelas auxiliares'!$B$236,T900&lt;&gt;'Tabelas auxiliares'!$B$237,T900&lt;&gt;'Tabelas auxiliares'!$C$236,T900&lt;&gt;'Tabelas auxiliares'!$C$237,T900&lt;&gt;'Tabelas auxiliares'!$D$236),"FOLHA DE PESSOAL",IF(X900='Tabelas auxiliares'!$A$237,"CUSTEIO",IF(X900='Tabelas auxiliares'!$A$236,"INVESTIMENTO","ERRO - VERIFICAR"))))</f>
        <v>CUSTEIO</v>
      </c>
      <c r="Z900" s="64">
        <f t="shared" si="27"/>
        <v>4950</v>
      </c>
      <c r="AA900" s="44">
        <v>4950</v>
      </c>
    </row>
    <row r="901" spans="1:29" x14ac:dyDescent="0.25">
      <c r="A901" t="s">
        <v>1111</v>
      </c>
      <c r="B901" t="s">
        <v>530</v>
      </c>
      <c r="C901" t="s">
        <v>1112</v>
      </c>
      <c r="D901" t="s">
        <v>39</v>
      </c>
      <c r="E901" t="s">
        <v>117</v>
      </c>
      <c r="F901" s="51" t="str">
        <f>IFERROR(VLOOKUP(D901,'Tabelas auxiliares'!$A$3:$B$61,2,FALSE),"")</f>
        <v>PU - LOCAÇÃO DE VEÍCULOS * D.U.C</v>
      </c>
      <c r="G901" s="51" t="str">
        <f>IFERROR(VLOOKUP($B901,'Tabelas auxiliares'!$A$65:$C$102,2,FALSE),"")</f>
        <v>Transporte e locomoção comunitária</v>
      </c>
      <c r="H901" s="51" t="str">
        <f>IFERROR(VLOOKUP($B901,'Tabelas auxiliares'!$A$65:$C$102,3,FALSE),"")</f>
        <v>MOTORISTA / PNEUS FROTA OFICIAL / ABASTECIMENTO FROTA OFICIAL / TRANSPORTE EVENTUAL / TRANSPORTE INTERCAMPUS / IMPORTAÇÃO (fretes e transportes) / PEDÁGIO</v>
      </c>
      <c r="I901" t="s">
        <v>1170</v>
      </c>
      <c r="J901" t="s">
        <v>2951</v>
      </c>
      <c r="K901" t="s">
        <v>2955</v>
      </c>
      <c r="L901" t="s">
        <v>2953</v>
      </c>
      <c r="M901" t="s">
        <v>2956</v>
      </c>
      <c r="N901" t="s">
        <v>182</v>
      </c>
      <c r="O901" t="s">
        <v>178</v>
      </c>
      <c r="P901" t="s">
        <v>2954</v>
      </c>
      <c r="Q901" t="s">
        <v>179</v>
      </c>
      <c r="R901" t="s">
        <v>176</v>
      </c>
      <c r="S901" t="s">
        <v>120</v>
      </c>
      <c r="T901" t="s">
        <v>319</v>
      </c>
      <c r="U901" t="s">
        <v>1416</v>
      </c>
      <c r="V901" t="s">
        <v>803</v>
      </c>
      <c r="W901" t="s">
        <v>690</v>
      </c>
      <c r="X901" s="51" t="str">
        <f t="shared" si="28"/>
        <v>3</v>
      </c>
      <c r="Y901" s="51" t="str">
        <f>IF(T901="","",IF(AND(T901&lt;&gt;'Tabelas auxiliares'!$B$236,T901&lt;&gt;'Tabelas auxiliares'!$B$237,T901&lt;&gt;'Tabelas auxiliares'!$C$236,T901&lt;&gt;'Tabelas auxiliares'!$C$237,T901&lt;&gt;'Tabelas auxiliares'!$D$236),"FOLHA DE PESSOAL",IF(X901='Tabelas auxiliares'!$A$237,"CUSTEIO",IF(X901='Tabelas auxiliares'!$A$236,"INVESTIMENTO","ERRO - VERIFICAR"))))</f>
        <v>CUSTEIO</v>
      </c>
      <c r="Z901" s="64">
        <f t="shared" ref="Z901:Z964" si="29">IF(AA901+AB901+AC901&lt;&gt;0,AA901+AB901+AC901,"")</f>
        <v>65034.55</v>
      </c>
      <c r="AA901" s="44">
        <v>8989.5499999999993</v>
      </c>
      <c r="AB901" s="44">
        <v>54984.639999999999</v>
      </c>
      <c r="AC901" s="44">
        <v>1060.3599999999999</v>
      </c>
    </row>
    <row r="902" spans="1:29" x14ac:dyDescent="0.25">
      <c r="A902" t="s">
        <v>1111</v>
      </c>
      <c r="B902" t="s">
        <v>530</v>
      </c>
      <c r="C902" t="s">
        <v>1112</v>
      </c>
      <c r="D902" t="s">
        <v>39</v>
      </c>
      <c r="E902" t="s">
        <v>117</v>
      </c>
      <c r="F902" s="51" t="str">
        <f>IFERROR(VLOOKUP(D902,'Tabelas auxiliares'!$A$3:$B$61,2,FALSE),"")</f>
        <v>PU - LOCAÇÃO DE VEÍCULOS * D.U.C</v>
      </c>
      <c r="G902" s="51" t="str">
        <f>IFERROR(VLOOKUP($B902,'Tabelas auxiliares'!$A$65:$C$102,2,FALSE),"")</f>
        <v>Transporte e locomoção comunitária</v>
      </c>
      <c r="H902" s="51" t="str">
        <f>IFERROR(VLOOKUP($B902,'Tabelas auxiliares'!$A$65:$C$102,3,FALSE),"")</f>
        <v>MOTORISTA / PNEUS FROTA OFICIAL / ABASTECIMENTO FROTA OFICIAL / TRANSPORTE EVENTUAL / TRANSPORTE INTERCAMPUS / IMPORTAÇÃO (fretes e transportes) / PEDÁGIO</v>
      </c>
      <c r="I902" t="s">
        <v>1254</v>
      </c>
      <c r="J902" t="s">
        <v>2951</v>
      </c>
      <c r="K902" t="s">
        <v>2957</v>
      </c>
      <c r="L902" t="s">
        <v>2958</v>
      </c>
      <c r="M902" t="s">
        <v>2956</v>
      </c>
      <c r="N902" t="s">
        <v>182</v>
      </c>
      <c r="O902" t="s">
        <v>178</v>
      </c>
      <c r="P902" t="s">
        <v>2954</v>
      </c>
      <c r="Q902" t="s">
        <v>179</v>
      </c>
      <c r="R902" t="s">
        <v>176</v>
      </c>
      <c r="S902" t="s">
        <v>120</v>
      </c>
      <c r="T902" t="s">
        <v>319</v>
      </c>
      <c r="U902" t="s">
        <v>1416</v>
      </c>
      <c r="V902" t="s">
        <v>803</v>
      </c>
      <c r="W902" t="s">
        <v>690</v>
      </c>
      <c r="X902" s="51" t="str">
        <f t="shared" si="28"/>
        <v>3</v>
      </c>
      <c r="Y902" s="51" t="str">
        <f>IF(T902="","",IF(AND(T902&lt;&gt;'Tabelas auxiliares'!$B$236,T902&lt;&gt;'Tabelas auxiliares'!$B$237,T902&lt;&gt;'Tabelas auxiliares'!$C$236,T902&lt;&gt;'Tabelas auxiliares'!$C$237,T902&lt;&gt;'Tabelas auxiliares'!$D$236),"FOLHA DE PESSOAL",IF(X902='Tabelas auxiliares'!$A$237,"CUSTEIO",IF(X902='Tabelas auxiliares'!$A$236,"INVESTIMENTO","ERRO - VERIFICAR"))))</f>
        <v>CUSTEIO</v>
      </c>
      <c r="Z902" s="64">
        <f t="shared" si="29"/>
        <v>167500</v>
      </c>
      <c r="AA902" s="44">
        <v>145795.70000000001</v>
      </c>
      <c r="AB902" s="44">
        <v>21704.3</v>
      </c>
    </row>
    <row r="903" spans="1:29" x14ac:dyDescent="0.25">
      <c r="A903" t="s">
        <v>1111</v>
      </c>
      <c r="B903" t="s">
        <v>530</v>
      </c>
      <c r="C903" t="s">
        <v>1112</v>
      </c>
      <c r="D903" t="s">
        <v>39</v>
      </c>
      <c r="E903" t="s">
        <v>117</v>
      </c>
      <c r="F903" s="51" t="str">
        <f>IFERROR(VLOOKUP(D903,'Tabelas auxiliares'!$A$3:$B$61,2,FALSE),"")</f>
        <v>PU - LOCAÇÃO DE VEÍCULOS * D.U.C</v>
      </c>
      <c r="G903" s="51" t="str">
        <f>IFERROR(VLOOKUP($B903,'Tabelas auxiliares'!$A$65:$C$102,2,FALSE),"")</f>
        <v>Transporte e locomoção comunitária</v>
      </c>
      <c r="H903" s="51" t="str">
        <f>IFERROR(VLOOKUP($B903,'Tabelas auxiliares'!$A$65:$C$102,3,FALSE),"")</f>
        <v>MOTORISTA / PNEUS FROTA OFICIAL / ABASTECIMENTO FROTA OFICIAL / TRANSPORTE EVENTUAL / TRANSPORTE INTERCAMPUS / IMPORTAÇÃO (fretes e transportes) / PEDÁGIO</v>
      </c>
      <c r="I903" t="s">
        <v>1254</v>
      </c>
      <c r="J903" t="s">
        <v>2951</v>
      </c>
      <c r="K903" t="s">
        <v>2959</v>
      </c>
      <c r="L903" t="s">
        <v>2958</v>
      </c>
      <c r="M903" t="s">
        <v>262</v>
      </c>
      <c r="N903" t="s">
        <v>177</v>
      </c>
      <c r="O903" t="s">
        <v>178</v>
      </c>
      <c r="P903" t="s">
        <v>288</v>
      </c>
      <c r="Q903" t="s">
        <v>179</v>
      </c>
      <c r="R903" t="s">
        <v>176</v>
      </c>
      <c r="S903" t="s">
        <v>120</v>
      </c>
      <c r="T903" t="s">
        <v>319</v>
      </c>
      <c r="U903" t="s">
        <v>1241</v>
      </c>
      <c r="V903" t="s">
        <v>803</v>
      </c>
      <c r="W903" t="s">
        <v>690</v>
      </c>
      <c r="X903" s="51" t="str">
        <f t="shared" si="28"/>
        <v>3</v>
      </c>
      <c r="Y903" s="51" t="str">
        <f>IF(T903="","",IF(AND(T903&lt;&gt;'Tabelas auxiliares'!$B$236,T903&lt;&gt;'Tabelas auxiliares'!$B$237,T903&lt;&gt;'Tabelas auxiliares'!$C$236,T903&lt;&gt;'Tabelas auxiliares'!$C$237,T903&lt;&gt;'Tabelas auxiliares'!$D$236),"FOLHA DE PESSOAL",IF(X903='Tabelas auxiliares'!$A$237,"CUSTEIO",IF(X903='Tabelas auxiliares'!$A$236,"INVESTIMENTO","ERRO - VERIFICAR"))))</f>
        <v>CUSTEIO</v>
      </c>
      <c r="Z903" s="64">
        <f t="shared" si="29"/>
        <v>29150</v>
      </c>
      <c r="AA903" s="44">
        <v>29150</v>
      </c>
    </row>
    <row r="904" spans="1:29" x14ac:dyDescent="0.25">
      <c r="A904" t="s">
        <v>1111</v>
      </c>
      <c r="B904" t="s">
        <v>530</v>
      </c>
      <c r="C904" t="s">
        <v>1112</v>
      </c>
      <c r="D904" t="s">
        <v>39</v>
      </c>
      <c r="E904" t="s">
        <v>117</v>
      </c>
      <c r="F904" s="51" t="str">
        <f>IFERROR(VLOOKUP(D904,'Tabelas auxiliares'!$A$3:$B$61,2,FALSE),"")</f>
        <v>PU - LOCAÇÃO DE VEÍCULOS * D.U.C</v>
      </c>
      <c r="G904" s="51" t="str">
        <f>IFERROR(VLOOKUP($B904,'Tabelas auxiliares'!$A$65:$C$102,2,FALSE),"")</f>
        <v>Transporte e locomoção comunitária</v>
      </c>
      <c r="H904" s="51" t="str">
        <f>IFERROR(VLOOKUP($B904,'Tabelas auxiliares'!$A$65:$C$102,3,FALSE),"")</f>
        <v>MOTORISTA / PNEUS FROTA OFICIAL / ABASTECIMENTO FROTA OFICIAL / TRANSPORTE EVENTUAL / TRANSPORTE INTERCAMPUS / IMPORTAÇÃO (fretes e transportes) / PEDÁGIO</v>
      </c>
      <c r="I904" t="s">
        <v>1254</v>
      </c>
      <c r="J904" t="s">
        <v>2951</v>
      </c>
      <c r="K904" t="s">
        <v>2960</v>
      </c>
      <c r="L904" t="s">
        <v>2958</v>
      </c>
      <c r="M904" t="s">
        <v>262</v>
      </c>
      <c r="N904" t="s">
        <v>182</v>
      </c>
      <c r="O904" t="s">
        <v>178</v>
      </c>
      <c r="P904" t="s">
        <v>2954</v>
      </c>
      <c r="Q904" t="s">
        <v>179</v>
      </c>
      <c r="R904" t="s">
        <v>176</v>
      </c>
      <c r="S904" t="s">
        <v>120</v>
      </c>
      <c r="T904" t="s">
        <v>319</v>
      </c>
      <c r="U904" t="s">
        <v>1416</v>
      </c>
      <c r="V904" t="s">
        <v>803</v>
      </c>
      <c r="W904" t="s">
        <v>690</v>
      </c>
      <c r="X904" s="51" t="str">
        <f t="shared" si="28"/>
        <v>3</v>
      </c>
      <c r="Y904" s="51" t="str">
        <f>IF(T904="","",IF(AND(T904&lt;&gt;'Tabelas auxiliares'!$B$236,T904&lt;&gt;'Tabelas auxiliares'!$B$237,T904&lt;&gt;'Tabelas auxiliares'!$C$236,T904&lt;&gt;'Tabelas auxiliares'!$C$237,T904&lt;&gt;'Tabelas auxiliares'!$D$236),"FOLHA DE PESSOAL",IF(X904='Tabelas auxiliares'!$A$237,"CUSTEIO",IF(X904='Tabelas auxiliares'!$A$236,"INVESTIMENTO","ERRO - VERIFICAR"))))</f>
        <v>CUSTEIO</v>
      </c>
      <c r="Z904" s="64">
        <f t="shared" si="29"/>
        <v>3300</v>
      </c>
      <c r="AA904" s="44">
        <v>3300</v>
      </c>
    </row>
    <row r="905" spans="1:29" x14ac:dyDescent="0.25">
      <c r="A905" t="s">
        <v>1111</v>
      </c>
      <c r="B905" t="s">
        <v>530</v>
      </c>
      <c r="C905" t="s">
        <v>1112</v>
      </c>
      <c r="D905" t="s">
        <v>39</v>
      </c>
      <c r="E905" t="s">
        <v>117</v>
      </c>
      <c r="F905" s="51" t="str">
        <f>IFERROR(VLOOKUP(D905,'Tabelas auxiliares'!$A$3:$B$61,2,FALSE),"")</f>
        <v>PU - LOCAÇÃO DE VEÍCULOS * D.U.C</v>
      </c>
      <c r="G905" s="51" t="str">
        <f>IFERROR(VLOOKUP($B905,'Tabelas auxiliares'!$A$65:$C$102,2,FALSE),"")</f>
        <v>Transporte e locomoção comunitária</v>
      </c>
      <c r="H905" s="51" t="str">
        <f>IFERROR(VLOOKUP($B905,'Tabelas auxiliares'!$A$65:$C$102,3,FALSE),"")</f>
        <v>MOTORISTA / PNEUS FROTA OFICIAL / ABASTECIMENTO FROTA OFICIAL / TRANSPORTE EVENTUAL / TRANSPORTE INTERCAMPUS / IMPORTAÇÃO (fretes e transportes) / PEDÁGIO</v>
      </c>
      <c r="I905" t="s">
        <v>1199</v>
      </c>
      <c r="J905" t="s">
        <v>2961</v>
      </c>
      <c r="K905" t="s">
        <v>2962</v>
      </c>
      <c r="L905" t="s">
        <v>2963</v>
      </c>
      <c r="M905" t="s">
        <v>262</v>
      </c>
      <c r="N905" t="s">
        <v>177</v>
      </c>
      <c r="O905" t="s">
        <v>178</v>
      </c>
      <c r="P905" t="s">
        <v>288</v>
      </c>
      <c r="Q905" t="s">
        <v>179</v>
      </c>
      <c r="R905" t="s">
        <v>176</v>
      </c>
      <c r="S905" t="s">
        <v>120</v>
      </c>
      <c r="T905" t="s">
        <v>319</v>
      </c>
      <c r="U905" t="s">
        <v>1241</v>
      </c>
      <c r="V905" t="s">
        <v>803</v>
      </c>
      <c r="W905" t="s">
        <v>690</v>
      </c>
      <c r="X905" s="51" t="str">
        <f t="shared" si="28"/>
        <v>3</v>
      </c>
      <c r="Y905" s="51" t="str">
        <f>IF(T905="","",IF(AND(T905&lt;&gt;'Tabelas auxiliares'!$B$236,T905&lt;&gt;'Tabelas auxiliares'!$B$237,T905&lt;&gt;'Tabelas auxiliares'!$C$236,T905&lt;&gt;'Tabelas auxiliares'!$C$237,T905&lt;&gt;'Tabelas auxiliares'!$D$236),"FOLHA DE PESSOAL",IF(X905='Tabelas auxiliares'!$A$237,"CUSTEIO",IF(X905='Tabelas auxiliares'!$A$236,"INVESTIMENTO","ERRO - VERIFICAR"))))</f>
        <v>CUSTEIO</v>
      </c>
      <c r="Z905" s="64">
        <f t="shared" si="29"/>
        <v>19800</v>
      </c>
      <c r="AA905" s="44">
        <v>19800</v>
      </c>
    </row>
    <row r="906" spans="1:29" x14ac:dyDescent="0.25">
      <c r="A906" t="s">
        <v>1111</v>
      </c>
      <c r="B906" t="s">
        <v>533</v>
      </c>
      <c r="C906" t="s">
        <v>1112</v>
      </c>
      <c r="D906" t="s">
        <v>15</v>
      </c>
      <c r="E906" t="s">
        <v>117</v>
      </c>
      <c r="F906" s="51" t="str">
        <f>IFERROR(VLOOKUP(D906,'Tabelas auxiliares'!$A$3:$B$61,2,FALSE),"")</f>
        <v>PROPES - PRÓ-REITORIA DE PESQUISA / CEM</v>
      </c>
      <c r="G906" s="51" t="str">
        <f>IFERROR(VLOOKUP($B906,'Tabelas auxiliares'!$A$65:$C$102,2,FALSE),"")</f>
        <v>Diárias e passagens nacionais</v>
      </c>
      <c r="H906" s="51" t="str">
        <f>IFERROR(VLOOKUP($B906,'Tabelas auxiliares'!$A$65:$C$102,3,FALSE),"")</f>
        <v>PASSAGENS NACIONAIS / DIÁRIAS NACIONAIS / REEMBOLSO DE PASSAGENS TERRESTRES</v>
      </c>
      <c r="I906" t="s">
        <v>2964</v>
      </c>
      <c r="J906" t="s">
        <v>2965</v>
      </c>
      <c r="K906" t="s">
        <v>2966</v>
      </c>
      <c r="L906" t="s">
        <v>265</v>
      </c>
      <c r="M906" t="s">
        <v>176</v>
      </c>
      <c r="N906" t="s">
        <v>177</v>
      </c>
      <c r="O906" t="s">
        <v>178</v>
      </c>
      <c r="P906" t="s">
        <v>288</v>
      </c>
      <c r="Q906" t="s">
        <v>179</v>
      </c>
      <c r="R906" t="s">
        <v>176</v>
      </c>
      <c r="S906" t="s">
        <v>120</v>
      </c>
      <c r="T906" t="s">
        <v>174</v>
      </c>
      <c r="U906" t="s">
        <v>119</v>
      </c>
      <c r="V906" t="s">
        <v>804</v>
      </c>
      <c r="W906" t="s">
        <v>691</v>
      </c>
      <c r="X906" s="51" t="str">
        <f t="shared" si="28"/>
        <v>3</v>
      </c>
      <c r="Y906" s="51" t="str">
        <f>IF(T906="","",IF(AND(T906&lt;&gt;'Tabelas auxiliares'!$B$236,T906&lt;&gt;'Tabelas auxiliares'!$B$237,T906&lt;&gt;'Tabelas auxiliares'!$C$236,T906&lt;&gt;'Tabelas auxiliares'!$C$237,T906&lt;&gt;'Tabelas auxiliares'!$D$236),"FOLHA DE PESSOAL",IF(X906='Tabelas auxiliares'!$A$237,"CUSTEIO",IF(X906='Tabelas auxiliares'!$A$236,"INVESTIMENTO","ERRO - VERIFICAR"))))</f>
        <v>CUSTEIO</v>
      </c>
      <c r="Z906" s="64">
        <f t="shared" si="29"/>
        <v>9000</v>
      </c>
      <c r="AA906" s="44">
        <v>3582.99</v>
      </c>
      <c r="AC906" s="44">
        <v>5417.01</v>
      </c>
    </row>
    <row r="907" spans="1:29" x14ac:dyDescent="0.25">
      <c r="A907" t="s">
        <v>1111</v>
      </c>
      <c r="B907" t="s">
        <v>533</v>
      </c>
      <c r="C907" t="s">
        <v>1112</v>
      </c>
      <c r="D907" t="s">
        <v>15</v>
      </c>
      <c r="E907" t="s">
        <v>117</v>
      </c>
      <c r="F907" s="51" t="str">
        <f>IFERROR(VLOOKUP(D907,'Tabelas auxiliares'!$A$3:$B$61,2,FALSE),"")</f>
        <v>PROPES - PRÓ-REITORIA DE PESQUISA / CEM</v>
      </c>
      <c r="G907" s="51" t="str">
        <f>IFERROR(VLOOKUP($B907,'Tabelas auxiliares'!$A$65:$C$102,2,FALSE),"")</f>
        <v>Diárias e passagens nacionais</v>
      </c>
      <c r="H907" s="51" t="str">
        <f>IFERROR(VLOOKUP($B907,'Tabelas auxiliares'!$A$65:$C$102,3,FALSE),"")</f>
        <v>PASSAGENS NACIONAIS / DIÁRIAS NACIONAIS / REEMBOLSO DE PASSAGENS TERRESTRES</v>
      </c>
      <c r="I907" t="s">
        <v>2964</v>
      </c>
      <c r="J907" t="s">
        <v>2965</v>
      </c>
      <c r="K907" t="s">
        <v>2967</v>
      </c>
      <c r="L907" t="s">
        <v>266</v>
      </c>
      <c r="M907" t="s">
        <v>176</v>
      </c>
      <c r="N907" t="s">
        <v>177</v>
      </c>
      <c r="O907" t="s">
        <v>178</v>
      </c>
      <c r="P907" t="s">
        <v>288</v>
      </c>
      <c r="Q907" t="s">
        <v>179</v>
      </c>
      <c r="R907" t="s">
        <v>176</v>
      </c>
      <c r="S907" t="s">
        <v>120</v>
      </c>
      <c r="T907" t="s">
        <v>174</v>
      </c>
      <c r="U907" t="s">
        <v>119</v>
      </c>
      <c r="V907" t="s">
        <v>778</v>
      </c>
      <c r="W907" t="s">
        <v>943</v>
      </c>
      <c r="X907" s="51" t="str">
        <f t="shared" si="28"/>
        <v>3</v>
      </c>
      <c r="Y907" s="51" t="str">
        <f>IF(T907="","",IF(AND(T907&lt;&gt;'Tabelas auxiliares'!$B$236,T907&lt;&gt;'Tabelas auxiliares'!$B$237,T907&lt;&gt;'Tabelas auxiliares'!$C$236,T907&lt;&gt;'Tabelas auxiliares'!$C$237,T907&lt;&gt;'Tabelas auxiliares'!$D$236),"FOLHA DE PESSOAL",IF(X907='Tabelas auxiliares'!$A$237,"CUSTEIO",IF(X907='Tabelas auxiliares'!$A$236,"INVESTIMENTO","ERRO - VERIFICAR"))))</f>
        <v>CUSTEIO</v>
      </c>
      <c r="Z907" s="64">
        <f t="shared" si="29"/>
        <v>5000</v>
      </c>
      <c r="AA907" s="44">
        <v>5000</v>
      </c>
    </row>
    <row r="908" spans="1:29" x14ac:dyDescent="0.25">
      <c r="A908" t="s">
        <v>1111</v>
      </c>
      <c r="B908" t="s">
        <v>533</v>
      </c>
      <c r="C908" t="s">
        <v>1112</v>
      </c>
      <c r="D908" t="s">
        <v>15</v>
      </c>
      <c r="E908" t="s">
        <v>117</v>
      </c>
      <c r="F908" s="51" t="str">
        <f>IFERROR(VLOOKUP(D908,'Tabelas auxiliares'!$A$3:$B$61,2,FALSE),"")</f>
        <v>PROPES - PRÓ-REITORIA DE PESQUISA / CEM</v>
      </c>
      <c r="G908" s="51" t="str">
        <f>IFERROR(VLOOKUP($B908,'Tabelas auxiliares'!$A$65:$C$102,2,FALSE),"")</f>
        <v>Diárias e passagens nacionais</v>
      </c>
      <c r="H908" s="51" t="str">
        <f>IFERROR(VLOOKUP($B908,'Tabelas auxiliares'!$A$65:$C$102,3,FALSE),"")</f>
        <v>PASSAGENS NACIONAIS / DIÁRIAS NACIONAIS / REEMBOLSO DE PASSAGENS TERRESTRES</v>
      </c>
      <c r="I908" t="s">
        <v>2964</v>
      </c>
      <c r="J908" t="s">
        <v>2965</v>
      </c>
      <c r="K908" t="s">
        <v>2968</v>
      </c>
      <c r="L908" t="s">
        <v>267</v>
      </c>
      <c r="M908" t="s">
        <v>176</v>
      </c>
      <c r="N908" t="s">
        <v>177</v>
      </c>
      <c r="O908" t="s">
        <v>178</v>
      </c>
      <c r="P908" t="s">
        <v>288</v>
      </c>
      <c r="Q908" t="s">
        <v>179</v>
      </c>
      <c r="R908" t="s">
        <v>176</v>
      </c>
      <c r="S908" t="s">
        <v>120</v>
      </c>
      <c r="T908" t="s">
        <v>174</v>
      </c>
      <c r="U908" t="s">
        <v>119</v>
      </c>
      <c r="V908" t="s">
        <v>805</v>
      </c>
      <c r="W908" t="s">
        <v>983</v>
      </c>
      <c r="X908" s="51" t="str">
        <f t="shared" si="28"/>
        <v>3</v>
      </c>
      <c r="Y908" s="51" t="str">
        <f>IF(T908="","",IF(AND(T908&lt;&gt;'Tabelas auxiliares'!$B$236,T908&lt;&gt;'Tabelas auxiliares'!$B$237,T908&lt;&gt;'Tabelas auxiliares'!$C$236,T908&lt;&gt;'Tabelas auxiliares'!$C$237,T908&lt;&gt;'Tabelas auxiliares'!$D$236),"FOLHA DE PESSOAL",IF(X908='Tabelas auxiliares'!$A$237,"CUSTEIO",IF(X908='Tabelas auxiliares'!$A$236,"INVESTIMENTO","ERRO - VERIFICAR"))))</f>
        <v>CUSTEIO</v>
      </c>
      <c r="Z908" s="64">
        <f t="shared" si="29"/>
        <v>6000</v>
      </c>
      <c r="AA908" s="44">
        <v>5208.2</v>
      </c>
      <c r="AC908" s="44">
        <v>791.8</v>
      </c>
    </row>
    <row r="909" spans="1:29" x14ac:dyDescent="0.25">
      <c r="A909" t="s">
        <v>1111</v>
      </c>
      <c r="B909" t="s">
        <v>533</v>
      </c>
      <c r="C909" t="s">
        <v>1112</v>
      </c>
      <c r="D909" t="s">
        <v>17</v>
      </c>
      <c r="E909" t="s">
        <v>117</v>
      </c>
      <c r="F909" s="51" t="str">
        <f>IFERROR(VLOOKUP(D909,'Tabelas auxiliares'!$A$3:$B$61,2,FALSE),"")</f>
        <v>GABINETE REITORIA</v>
      </c>
      <c r="G909" s="51" t="str">
        <f>IFERROR(VLOOKUP($B909,'Tabelas auxiliares'!$A$65:$C$102,2,FALSE),"")</f>
        <v>Diárias e passagens nacionais</v>
      </c>
      <c r="H909" s="51" t="str">
        <f>IFERROR(VLOOKUP($B909,'Tabelas auxiliares'!$A$65:$C$102,3,FALSE),"")</f>
        <v>PASSAGENS NACIONAIS / DIÁRIAS NACIONAIS / REEMBOLSO DE PASSAGENS TERRESTRES</v>
      </c>
      <c r="I909" t="s">
        <v>2969</v>
      </c>
      <c r="J909" t="s">
        <v>2970</v>
      </c>
      <c r="K909" t="s">
        <v>2971</v>
      </c>
      <c r="L909" t="s">
        <v>268</v>
      </c>
      <c r="M909" t="s">
        <v>176</v>
      </c>
      <c r="N909" t="s">
        <v>177</v>
      </c>
      <c r="O909" t="s">
        <v>178</v>
      </c>
      <c r="P909" t="s">
        <v>288</v>
      </c>
      <c r="Q909" t="s">
        <v>179</v>
      </c>
      <c r="R909" t="s">
        <v>176</v>
      </c>
      <c r="S909" t="s">
        <v>120</v>
      </c>
      <c r="T909" t="s">
        <v>174</v>
      </c>
      <c r="U909" t="s">
        <v>119</v>
      </c>
      <c r="V909" t="s">
        <v>804</v>
      </c>
      <c r="W909" t="s">
        <v>691</v>
      </c>
      <c r="X909" s="51" t="str">
        <f t="shared" si="28"/>
        <v>3</v>
      </c>
      <c r="Y909" s="51" t="str">
        <f>IF(T909="","",IF(AND(T909&lt;&gt;'Tabelas auxiliares'!$B$236,T909&lt;&gt;'Tabelas auxiliares'!$B$237,T909&lt;&gt;'Tabelas auxiliares'!$C$236,T909&lt;&gt;'Tabelas auxiliares'!$C$237,T909&lt;&gt;'Tabelas auxiliares'!$D$236),"FOLHA DE PESSOAL",IF(X909='Tabelas auxiliares'!$A$237,"CUSTEIO",IF(X909='Tabelas auxiliares'!$A$236,"INVESTIMENTO","ERRO - VERIFICAR"))))</f>
        <v>CUSTEIO</v>
      </c>
      <c r="Z909" s="64">
        <f t="shared" si="29"/>
        <v>31000</v>
      </c>
      <c r="AA909" s="44">
        <v>9242.73</v>
      </c>
      <c r="AC909" s="44">
        <v>21757.27</v>
      </c>
    </row>
    <row r="910" spans="1:29" x14ac:dyDescent="0.25">
      <c r="A910" t="s">
        <v>1111</v>
      </c>
      <c r="B910" t="s">
        <v>533</v>
      </c>
      <c r="C910" t="s">
        <v>1112</v>
      </c>
      <c r="D910" t="s">
        <v>17</v>
      </c>
      <c r="E910" t="s">
        <v>117</v>
      </c>
      <c r="F910" s="51" t="str">
        <f>IFERROR(VLOOKUP(D910,'Tabelas auxiliares'!$A$3:$B$61,2,FALSE),"")</f>
        <v>GABINETE REITORIA</v>
      </c>
      <c r="G910" s="51" t="str">
        <f>IFERROR(VLOOKUP($B910,'Tabelas auxiliares'!$A$65:$C$102,2,FALSE),"")</f>
        <v>Diárias e passagens nacionais</v>
      </c>
      <c r="H910" s="51" t="str">
        <f>IFERROR(VLOOKUP($B910,'Tabelas auxiliares'!$A$65:$C$102,3,FALSE),"")</f>
        <v>PASSAGENS NACIONAIS / DIÁRIAS NACIONAIS / REEMBOLSO DE PASSAGENS TERRESTRES</v>
      </c>
      <c r="I910" t="s">
        <v>2972</v>
      </c>
      <c r="J910" t="s">
        <v>2970</v>
      </c>
      <c r="K910" t="s">
        <v>2973</v>
      </c>
      <c r="L910" t="s">
        <v>286</v>
      </c>
      <c r="M910" t="s">
        <v>176</v>
      </c>
      <c r="N910" t="s">
        <v>177</v>
      </c>
      <c r="O910" t="s">
        <v>178</v>
      </c>
      <c r="P910" t="s">
        <v>288</v>
      </c>
      <c r="Q910" t="s">
        <v>179</v>
      </c>
      <c r="R910" t="s">
        <v>176</v>
      </c>
      <c r="S910" t="s">
        <v>120</v>
      </c>
      <c r="T910" t="s">
        <v>174</v>
      </c>
      <c r="U910" t="s">
        <v>119</v>
      </c>
      <c r="V910" t="s">
        <v>778</v>
      </c>
      <c r="W910" t="s">
        <v>943</v>
      </c>
      <c r="X910" s="51" t="str">
        <f t="shared" si="28"/>
        <v>3</v>
      </c>
      <c r="Y910" s="51" t="str">
        <f>IF(T910="","",IF(AND(T910&lt;&gt;'Tabelas auxiliares'!$B$236,T910&lt;&gt;'Tabelas auxiliares'!$B$237,T910&lt;&gt;'Tabelas auxiliares'!$C$236,T910&lt;&gt;'Tabelas auxiliares'!$C$237,T910&lt;&gt;'Tabelas auxiliares'!$D$236),"FOLHA DE PESSOAL",IF(X910='Tabelas auxiliares'!$A$237,"CUSTEIO",IF(X910='Tabelas auxiliares'!$A$236,"INVESTIMENTO","ERRO - VERIFICAR"))))</f>
        <v>CUSTEIO</v>
      </c>
      <c r="Z910" s="64">
        <f t="shared" si="29"/>
        <v>27000</v>
      </c>
      <c r="AA910" s="44">
        <v>13526.2</v>
      </c>
      <c r="AC910" s="44">
        <v>13473.8</v>
      </c>
    </row>
    <row r="911" spans="1:29" x14ac:dyDescent="0.25">
      <c r="A911" t="s">
        <v>1111</v>
      </c>
      <c r="B911" t="s">
        <v>533</v>
      </c>
      <c r="C911" t="s">
        <v>1112</v>
      </c>
      <c r="D911" t="s">
        <v>17</v>
      </c>
      <c r="E911" t="s">
        <v>117</v>
      </c>
      <c r="F911" s="51" t="str">
        <f>IFERROR(VLOOKUP(D911,'Tabelas auxiliares'!$A$3:$B$61,2,FALSE),"")</f>
        <v>GABINETE REITORIA</v>
      </c>
      <c r="G911" s="51" t="str">
        <f>IFERROR(VLOOKUP($B911,'Tabelas auxiliares'!$A$65:$C$102,2,FALSE),"")</f>
        <v>Diárias e passagens nacionais</v>
      </c>
      <c r="H911" s="51" t="str">
        <f>IFERROR(VLOOKUP($B911,'Tabelas auxiliares'!$A$65:$C$102,3,FALSE),"")</f>
        <v>PASSAGENS NACIONAIS / DIÁRIAS NACIONAIS / REEMBOLSO DE PASSAGENS TERRESTRES</v>
      </c>
      <c r="I911" t="s">
        <v>2974</v>
      </c>
      <c r="J911" t="s">
        <v>2970</v>
      </c>
      <c r="K911" t="s">
        <v>2975</v>
      </c>
      <c r="L911" t="s">
        <v>2976</v>
      </c>
      <c r="M911" t="s">
        <v>176</v>
      </c>
      <c r="N911" t="s">
        <v>177</v>
      </c>
      <c r="O911" t="s">
        <v>178</v>
      </c>
      <c r="P911" t="s">
        <v>288</v>
      </c>
      <c r="Q911" t="s">
        <v>179</v>
      </c>
      <c r="R911" t="s">
        <v>176</v>
      </c>
      <c r="S911" t="s">
        <v>120</v>
      </c>
      <c r="T911" t="s">
        <v>174</v>
      </c>
      <c r="U911" t="s">
        <v>119</v>
      </c>
      <c r="V911" t="s">
        <v>805</v>
      </c>
      <c r="W911" t="s">
        <v>983</v>
      </c>
      <c r="X911" s="51" t="str">
        <f t="shared" si="28"/>
        <v>3</v>
      </c>
      <c r="Y911" s="51" t="str">
        <f>IF(T911="","",IF(AND(T911&lt;&gt;'Tabelas auxiliares'!$B$236,T911&lt;&gt;'Tabelas auxiliares'!$B$237,T911&lt;&gt;'Tabelas auxiliares'!$C$236,T911&lt;&gt;'Tabelas auxiliares'!$C$237,T911&lt;&gt;'Tabelas auxiliares'!$D$236),"FOLHA DE PESSOAL",IF(X911='Tabelas auxiliares'!$A$237,"CUSTEIO",IF(X911='Tabelas auxiliares'!$A$236,"INVESTIMENTO","ERRO - VERIFICAR"))))</f>
        <v>CUSTEIO</v>
      </c>
      <c r="Z911" s="64">
        <f t="shared" si="29"/>
        <v>2000</v>
      </c>
      <c r="AA911" s="44">
        <v>1548.65</v>
      </c>
      <c r="AC911" s="44">
        <v>451.35</v>
      </c>
    </row>
    <row r="912" spans="1:29" x14ac:dyDescent="0.25">
      <c r="A912" t="s">
        <v>1111</v>
      </c>
      <c r="B912" t="s">
        <v>533</v>
      </c>
      <c r="C912" t="s">
        <v>1112</v>
      </c>
      <c r="D912" t="s">
        <v>19</v>
      </c>
      <c r="E912" t="s">
        <v>117</v>
      </c>
      <c r="F912" s="51" t="str">
        <f>IFERROR(VLOOKUP(D912,'Tabelas auxiliares'!$A$3:$B$61,2,FALSE),"")</f>
        <v>AUDIN - AUDITORIA INTERNA</v>
      </c>
      <c r="G912" s="51" t="str">
        <f>IFERROR(VLOOKUP($B912,'Tabelas auxiliares'!$A$65:$C$102,2,FALSE),"")</f>
        <v>Diárias e passagens nacionais</v>
      </c>
      <c r="H912" s="51" t="str">
        <f>IFERROR(VLOOKUP($B912,'Tabelas auxiliares'!$A$65:$C$102,3,FALSE),"")</f>
        <v>PASSAGENS NACIONAIS / DIÁRIAS NACIONAIS / REEMBOLSO DE PASSAGENS TERRESTRES</v>
      </c>
      <c r="I912" t="s">
        <v>2977</v>
      </c>
      <c r="J912" t="s">
        <v>2978</v>
      </c>
      <c r="K912" t="s">
        <v>2979</v>
      </c>
      <c r="L912" t="s">
        <v>436</v>
      </c>
      <c r="M912" t="s">
        <v>176</v>
      </c>
      <c r="N912" t="s">
        <v>177</v>
      </c>
      <c r="O912" t="s">
        <v>178</v>
      </c>
      <c r="P912" t="s">
        <v>288</v>
      </c>
      <c r="Q912" t="s">
        <v>179</v>
      </c>
      <c r="R912" t="s">
        <v>176</v>
      </c>
      <c r="S912" t="s">
        <v>120</v>
      </c>
      <c r="T912" t="s">
        <v>174</v>
      </c>
      <c r="U912" t="s">
        <v>119</v>
      </c>
      <c r="V912" t="s">
        <v>804</v>
      </c>
      <c r="W912" t="s">
        <v>691</v>
      </c>
      <c r="X912" s="51" t="str">
        <f t="shared" si="28"/>
        <v>3</v>
      </c>
      <c r="Y912" s="51" t="str">
        <f>IF(T912="","",IF(AND(T912&lt;&gt;'Tabelas auxiliares'!$B$236,T912&lt;&gt;'Tabelas auxiliares'!$B$237,T912&lt;&gt;'Tabelas auxiliares'!$C$236,T912&lt;&gt;'Tabelas auxiliares'!$C$237,T912&lt;&gt;'Tabelas auxiliares'!$D$236),"FOLHA DE PESSOAL",IF(X912='Tabelas auxiliares'!$A$237,"CUSTEIO",IF(X912='Tabelas auxiliares'!$A$236,"INVESTIMENTO","ERRO - VERIFICAR"))))</f>
        <v>CUSTEIO</v>
      </c>
      <c r="Z912" s="64">
        <f t="shared" si="29"/>
        <v>7200</v>
      </c>
      <c r="AA912" s="44">
        <v>2636.45</v>
      </c>
      <c r="AC912" s="44">
        <v>4563.55</v>
      </c>
    </row>
    <row r="913" spans="1:29" x14ac:dyDescent="0.25">
      <c r="A913" t="s">
        <v>1111</v>
      </c>
      <c r="B913" t="s">
        <v>533</v>
      </c>
      <c r="C913" t="s">
        <v>1112</v>
      </c>
      <c r="D913" t="s">
        <v>23</v>
      </c>
      <c r="E913" t="s">
        <v>117</v>
      </c>
      <c r="F913" s="51" t="str">
        <f>IFERROR(VLOOKUP(D913,'Tabelas auxiliares'!$A$3:$B$61,2,FALSE),"")</f>
        <v>PF - PROCURADORIA FEDERAL</v>
      </c>
      <c r="G913" s="51" t="str">
        <f>IFERROR(VLOOKUP($B913,'Tabelas auxiliares'!$A$65:$C$102,2,FALSE),"")</f>
        <v>Diárias e passagens nacionais</v>
      </c>
      <c r="H913" s="51" t="str">
        <f>IFERROR(VLOOKUP($B913,'Tabelas auxiliares'!$A$65:$C$102,3,FALSE),"")</f>
        <v>PASSAGENS NACIONAIS / DIÁRIAS NACIONAIS / REEMBOLSO DE PASSAGENS TERRESTRES</v>
      </c>
      <c r="I913" t="s">
        <v>1679</v>
      </c>
      <c r="J913" t="s">
        <v>2980</v>
      </c>
      <c r="K913" t="s">
        <v>2981</v>
      </c>
      <c r="L913" t="s">
        <v>2982</v>
      </c>
      <c r="M913" t="s">
        <v>176</v>
      </c>
      <c r="N913" t="s">
        <v>177</v>
      </c>
      <c r="O913" t="s">
        <v>178</v>
      </c>
      <c r="P913" t="s">
        <v>288</v>
      </c>
      <c r="Q913" t="s">
        <v>179</v>
      </c>
      <c r="R913" t="s">
        <v>176</v>
      </c>
      <c r="S913" t="s">
        <v>120</v>
      </c>
      <c r="T913" t="s">
        <v>174</v>
      </c>
      <c r="U913" t="s">
        <v>119</v>
      </c>
      <c r="V913" t="s">
        <v>804</v>
      </c>
      <c r="W913" t="s">
        <v>691</v>
      </c>
      <c r="X913" s="51" t="str">
        <f t="shared" si="28"/>
        <v>3</v>
      </c>
      <c r="Y913" s="51" t="str">
        <f>IF(T913="","",IF(AND(T913&lt;&gt;'Tabelas auxiliares'!$B$236,T913&lt;&gt;'Tabelas auxiliares'!$B$237,T913&lt;&gt;'Tabelas auxiliares'!$C$236,T913&lt;&gt;'Tabelas auxiliares'!$C$237,T913&lt;&gt;'Tabelas auxiliares'!$D$236),"FOLHA DE PESSOAL",IF(X913='Tabelas auxiliares'!$A$237,"CUSTEIO",IF(X913='Tabelas auxiliares'!$A$236,"INVESTIMENTO","ERRO - VERIFICAR"))))</f>
        <v>CUSTEIO</v>
      </c>
      <c r="Z913" s="64">
        <f t="shared" si="29"/>
        <v>1500</v>
      </c>
      <c r="AA913" s="44">
        <v>1500</v>
      </c>
    </row>
    <row r="914" spans="1:29" x14ac:dyDescent="0.25">
      <c r="A914" t="s">
        <v>1111</v>
      </c>
      <c r="B914" t="s">
        <v>533</v>
      </c>
      <c r="C914" t="s">
        <v>1112</v>
      </c>
      <c r="D914" t="s">
        <v>27</v>
      </c>
      <c r="E914" t="s">
        <v>117</v>
      </c>
      <c r="F914" s="51" t="str">
        <f>IFERROR(VLOOKUP(D914,'Tabelas auxiliares'!$A$3:$B$61,2,FALSE),"")</f>
        <v>ACI - ASSESSORIA DE COMUNICAÇÃO E IMPRENSA</v>
      </c>
      <c r="G914" s="51" t="str">
        <f>IFERROR(VLOOKUP($B914,'Tabelas auxiliares'!$A$65:$C$102,2,FALSE),"")</f>
        <v>Diárias e passagens nacionais</v>
      </c>
      <c r="H914" s="51" t="str">
        <f>IFERROR(VLOOKUP($B914,'Tabelas auxiliares'!$A$65:$C$102,3,FALSE),"")</f>
        <v>PASSAGENS NACIONAIS / DIÁRIAS NACIONAIS / REEMBOLSO DE PASSAGENS TERRESTRES</v>
      </c>
      <c r="I914" t="s">
        <v>1590</v>
      </c>
      <c r="J914" t="s">
        <v>2983</v>
      </c>
      <c r="K914" t="s">
        <v>2984</v>
      </c>
      <c r="L914" t="s">
        <v>984</v>
      </c>
      <c r="M914" t="s">
        <v>176</v>
      </c>
      <c r="N914" t="s">
        <v>177</v>
      </c>
      <c r="O914" t="s">
        <v>178</v>
      </c>
      <c r="P914" t="s">
        <v>288</v>
      </c>
      <c r="Q914" t="s">
        <v>179</v>
      </c>
      <c r="R914" t="s">
        <v>176</v>
      </c>
      <c r="S914" t="s">
        <v>120</v>
      </c>
      <c r="T914" t="s">
        <v>174</v>
      </c>
      <c r="U914" t="s">
        <v>119</v>
      </c>
      <c r="V914" t="s">
        <v>804</v>
      </c>
      <c r="W914" t="s">
        <v>691</v>
      </c>
      <c r="X914" s="51" t="str">
        <f t="shared" si="28"/>
        <v>3</v>
      </c>
      <c r="Y914" s="51" t="str">
        <f>IF(T914="","",IF(AND(T914&lt;&gt;'Tabelas auxiliares'!$B$236,T914&lt;&gt;'Tabelas auxiliares'!$B$237,T914&lt;&gt;'Tabelas auxiliares'!$C$236,T914&lt;&gt;'Tabelas auxiliares'!$C$237,T914&lt;&gt;'Tabelas auxiliares'!$D$236),"FOLHA DE PESSOAL",IF(X914='Tabelas auxiliares'!$A$237,"CUSTEIO",IF(X914='Tabelas auxiliares'!$A$236,"INVESTIMENTO","ERRO - VERIFICAR"))))</f>
        <v>CUSTEIO</v>
      </c>
      <c r="Z914" s="64">
        <f t="shared" si="29"/>
        <v>6000</v>
      </c>
      <c r="AA914" s="44">
        <v>4110.8100000000004</v>
      </c>
      <c r="AC914" s="44">
        <v>1889.19</v>
      </c>
    </row>
    <row r="915" spans="1:29" x14ac:dyDescent="0.25">
      <c r="A915" t="s">
        <v>1111</v>
      </c>
      <c r="B915" t="s">
        <v>533</v>
      </c>
      <c r="C915" t="s">
        <v>1112</v>
      </c>
      <c r="D915" t="s">
        <v>41</v>
      </c>
      <c r="E915" t="s">
        <v>117</v>
      </c>
      <c r="F915" s="51" t="str">
        <f>IFERROR(VLOOKUP(D915,'Tabelas auxiliares'!$A$3:$B$61,2,FALSE),"")</f>
        <v>CECS - CENTRO DE ENG., MODELAGEM E CIÊNCIAS SOCIAIS APLICADAS</v>
      </c>
      <c r="G915" s="51" t="str">
        <f>IFERROR(VLOOKUP($B915,'Tabelas auxiliares'!$A$65:$C$102,2,FALSE),"")</f>
        <v>Diárias e passagens nacionais</v>
      </c>
      <c r="H915" s="51" t="str">
        <f>IFERROR(VLOOKUP($B915,'Tabelas auxiliares'!$A$65:$C$102,3,FALSE),"")</f>
        <v>PASSAGENS NACIONAIS / DIÁRIAS NACIONAIS / REEMBOLSO DE PASSAGENS TERRESTRES</v>
      </c>
      <c r="I915" t="s">
        <v>2463</v>
      </c>
      <c r="J915" t="s">
        <v>2985</v>
      </c>
      <c r="K915" t="s">
        <v>2986</v>
      </c>
      <c r="L915" t="s">
        <v>269</v>
      </c>
      <c r="M915" t="s">
        <v>176</v>
      </c>
      <c r="N915" t="s">
        <v>177</v>
      </c>
      <c r="O915" t="s">
        <v>178</v>
      </c>
      <c r="P915" t="s">
        <v>288</v>
      </c>
      <c r="Q915" t="s">
        <v>179</v>
      </c>
      <c r="R915" t="s">
        <v>176</v>
      </c>
      <c r="S915" t="s">
        <v>120</v>
      </c>
      <c r="T915" t="s">
        <v>174</v>
      </c>
      <c r="U915" t="s">
        <v>119</v>
      </c>
      <c r="V915" t="s">
        <v>804</v>
      </c>
      <c r="W915" t="s">
        <v>691</v>
      </c>
      <c r="X915" s="51" t="str">
        <f t="shared" si="28"/>
        <v>3</v>
      </c>
      <c r="Y915" s="51" t="str">
        <f>IF(T915="","",IF(AND(T915&lt;&gt;'Tabelas auxiliares'!$B$236,T915&lt;&gt;'Tabelas auxiliares'!$B$237,T915&lt;&gt;'Tabelas auxiliares'!$C$236,T915&lt;&gt;'Tabelas auxiliares'!$C$237,T915&lt;&gt;'Tabelas auxiliares'!$D$236),"FOLHA DE PESSOAL",IF(X915='Tabelas auxiliares'!$A$237,"CUSTEIO",IF(X915='Tabelas auxiliares'!$A$236,"INVESTIMENTO","ERRO - VERIFICAR"))))</f>
        <v>CUSTEIO</v>
      </c>
      <c r="Z915" s="64">
        <f t="shared" si="29"/>
        <v>30000</v>
      </c>
      <c r="AA915" s="44">
        <v>19733.41</v>
      </c>
      <c r="AC915" s="44">
        <v>10266.59</v>
      </c>
    </row>
    <row r="916" spans="1:29" x14ac:dyDescent="0.25">
      <c r="A916" t="s">
        <v>1111</v>
      </c>
      <c r="B916" t="s">
        <v>533</v>
      </c>
      <c r="C916" t="s">
        <v>1112</v>
      </c>
      <c r="D916" t="s">
        <v>41</v>
      </c>
      <c r="E916" t="s">
        <v>117</v>
      </c>
      <c r="F916" s="51" t="str">
        <f>IFERROR(VLOOKUP(D916,'Tabelas auxiliares'!$A$3:$B$61,2,FALSE),"")</f>
        <v>CECS - CENTRO DE ENG., MODELAGEM E CIÊNCIAS SOCIAIS APLICADAS</v>
      </c>
      <c r="G916" s="51" t="str">
        <f>IFERROR(VLOOKUP($B916,'Tabelas auxiliares'!$A$65:$C$102,2,FALSE),"")</f>
        <v>Diárias e passagens nacionais</v>
      </c>
      <c r="H916" s="51" t="str">
        <f>IFERROR(VLOOKUP($B916,'Tabelas auxiliares'!$A$65:$C$102,3,FALSE),"")</f>
        <v>PASSAGENS NACIONAIS / DIÁRIAS NACIONAIS / REEMBOLSO DE PASSAGENS TERRESTRES</v>
      </c>
      <c r="I916" t="s">
        <v>2977</v>
      </c>
      <c r="J916" t="s">
        <v>2985</v>
      </c>
      <c r="K916" t="s">
        <v>2987</v>
      </c>
      <c r="L916" t="s">
        <v>437</v>
      </c>
      <c r="M916" t="s">
        <v>176</v>
      </c>
      <c r="N916" t="s">
        <v>177</v>
      </c>
      <c r="O916" t="s">
        <v>178</v>
      </c>
      <c r="P916" t="s">
        <v>288</v>
      </c>
      <c r="Q916" t="s">
        <v>179</v>
      </c>
      <c r="R916" t="s">
        <v>176</v>
      </c>
      <c r="S916" t="s">
        <v>120</v>
      </c>
      <c r="T916" t="s">
        <v>174</v>
      </c>
      <c r="U916" t="s">
        <v>119</v>
      </c>
      <c r="V916" t="s">
        <v>778</v>
      </c>
      <c r="W916" t="s">
        <v>943</v>
      </c>
      <c r="X916" s="51" t="str">
        <f t="shared" si="28"/>
        <v>3</v>
      </c>
      <c r="Y916" s="51" t="str">
        <f>IF(T916="","",IF(AND(T916&lt;&gt;'Tabelas auxiliares'!$B$236,T916&lt;&gt;'Tabelas auxiliares'!$B$237,T916&lt;&gt;'Tabelas auxiliares'!$C$236,T916&lt;&gt;'Tabelas auxiliares'!$C$237,T916&lt;&gt;'Tabelas auxiliares'!$D$236),"FOLHA DE PESSOAL",IF(X916='Tabelas auxiliares'!$A$237,"CUSTEIO",IF(X916='Tabelas auxiliares'!$A$236,"INVESTIMENTO","ERRO - VERIFICAR"))))</f>
        <v>CUSTEIO</v>
      </c>
      <c r="Z916" s="64">
        <f t="shared" si="29"/>
        <v>30000</v>
      </c>
      <c r="AA916" s="44">
        <v>21072.26</v>
      </c>
      <c r="AC916" s="44">
        <v>8927.74</v>
      </c>
    </row>
    <row r="917" spans="1:29" x14ac:dyDescent="0.25">
      <c r="A917" t="s">
        <v>1111</v>
      </c>
      <c r="B917" t="s">
        <v>533</v>
      </c>
      <c r="C917" t="s">
        <v>1112</v>
      </c>
      <c r="D917" t="s">
        <v>41</v>
      </c>
      <c r="E917" t="s">
        <v>117</v>
      </c>
      <c r="F917" s="51" t="str">
        <f>IFERROR(VLOOKUP(D917,'Tabelas auxiliares'!$A$3:$B$61,2,FALSE),"")</f>
        <v>CECS - CENTRO DE ENG., MODELAGEM E CIÊNCIAS SOCIAIS APLICADAS</v>
      </c>
      <c r="G917" s="51" t="str">
        <f>IFERROR(VLOOKUP($B917,'Tabelas auxiliares'!$A$65:$C$102,2,FALSE),"")</f>
        <v>Diárias e passagens nacionais</v>
      </c>
      <c r="H917" s="51" t="str">
        <f>IFERROR(VLOOKUP($B917,'Tabelas auxiliares'!$A$65:$C$102,3,FALSE),"")</f>
        <v>PASSAGENS NACIONAIS / DIÁRIAS NACIONAIS / REEMBOLSO DE PASSAGENS TERRESTRES</v>
      </c>
      <c r="I917" t="s">
        <v>2977</v>
      </c>
      <c r="J917" t="s">
        <v>2985</v>
      </c>
      <c r="K917" t="s">
        <v>2988</v>
      </c>
      <c r="L917" t="s">
        <v>438</v>
      </c>
      <c r="M917" t="s">
        <v>176</v>
      </c>
      <c r="N917" t="s">
        <v>177</v>
      </c>
      <c r="O917" t="s">
        <v>178</v>
      </c>
      <c r="P917" t="s">
        <v>288</v>
      </c>
      <c r="Q917" t="s">
        <v>179</v>
      </c>
      <c r="R917" t="s">
        <v>176</v>
      </c>
      <c r="S917" t="s">
        <v>120</v>
      </c>
      <c r="T917" t="s">
        <v>174</v>
      </c>
      <c r="U917" t="s">
        <v>119</v>
      </c>
      <c r="V917" t="s">
        <v>805</v>
      </c>
      <c r="W917" t="s">
        <v>983</v>
      </c>
      <c r="X917" s="51" t="str">
        <f t="shared" si="28"/>
        <v>3</v>
      </c>
      <c r="Y917" s="51" t="str">
        <f>IF(T917="","",IF(AND(T917&lt;&gt;'Tabelas auxiliares'!$B$236,T917&lt;&gt;'Tabelas auxiliares'!$B$237,T917&lt;&gt;'Tabelas auxiliares'!$C$236,T917&lt;&gt;'Tabelas auxiliares'!$C$237,T917&lt;&gt;'Tabelas auxiliares'!$D$236),"FOLHA DE PESSOAL",IF(X917='Tabelas auxiliares'!$A$237,"CUSTEIO",IF(X917='Tabelas auxiliares'!$A$236,"INVESTIMENTO","ERRO - VERIFICAR"))))</f>
        <v>CUSTEIO</v>
      </c>
      <c r="Z917" s="64">
        <f t="shared" si="29"/>
        <v>10000</v>
      </c>
      <c r="AA917" s="44">
        <v>10000</v>
      </c>
    </row>
    <row r="918" spans="1:29" x14ac:dyDescent="0.25">
      <c r="A918" t="s">
        <v>1111</v>
      </c>
      <c r="B918" t="s">
        <v>533</v>
      </c>
      <c r="C918" t="s">
        <v>1112</v>
      </c>
      <c r="D918" t="s">
        <v>45</v>
      </c>
      <c r="E918" t="s">
        <v>117</v>
      </c>
      <c r="F918" s="51" t="str">
        <f>IFERROR(VLOOKUP(D918,'Tabelas auxiliares'!$A$3:$B$61,2,FALSE),"")</f>
        <v>CMCC - CENTRO DE MATEMÁTICA, COMPUTAÇÃO E COGNIÇÃO</v>
      </c>
      <c r="G918" s="51" t="str">
        <f>IFERROR(VLOOKUP($B918,'Tabelas auxiliares'!$A$65:$C$102,2,FALSE),"")</f>
        <v>Diárias e passagens nacionais</v>
      </c>
      <c r="H918" s="51" t="str">
        <f>IFERROR(VLOOKUP($B918,'Tabelas auxiliares'!$A$65:$C$102,3,FALSE),"")</f>
        <v>PASSAGENS NACIONAIS / DIÁRIAS NACIONAIS / REEMBOLSO DE PASSAGENS TERRESTRES</v>
      </c>
      <c r="I918" t="s">
        <v>1329</v>
      </c>
      <c r="J918" t="s">
        <v>2454</v>
      </c>
      <c r="K918" t="s">
        <v>2989</v>
      </c>
      <c r="L918" t="s">
        <v>270</v>
      </c>
      <c r="M918" t="s">
        <v>176</v>
      </c>
      <c r="N918" t="s">
        <v>177</v>
      </c>
      <c r="O918" t="s">
        <v>178</v>
      </c>
      <c r="P918" t="s">
        <v>288</v>
      </c>
      <c r="Q918" t="s">
        <v>179</v>
      </c>
      <c r="R918" t="s">
        <v>176</v>
      </c>
      <c r="S918" t="s">
        <v>120</v>
      </c>
      <c r="T918" t="s">
        <v>174</v>
      </c>
      <c r="U918" t="s">
        <v>119</v>
      </c>
      <c r="V918" t="s">
        <v>804</v>
      </c>
      <c r="W918" t="s">
        <v>691</v>
      </c>
      <c r="X918" s="51" t="str">
        <f t="shared" si="28"/>
        <v>3</v>
      </c>
      <c r="Y918" s="51" t="str">
        <f>IF(T918="","",IF(AND(T918&lt;&gt;'Tabelas auxiliares'!$B$236,T918&lt;&gt;'Tabelas auxiliares'!$B$237,T918&lt;&gt;'Tabelas auxiliares'!$C$236,T918&lt;&gt;'Tabelas auxiliares'!$C$237,T918&lt;&gt;'Tabelas auxiliares'!$D$236),"FOLHA DE PESSOAL",IF(X918='Tabelas auxiliares'!$A$237,"CUSTEIO",IF(X918='Tabelas auxiliares'!$A$236,"INVESTIMENTO","ERRO - VERIFICAR"))))</f>
        <v>CUSTEIO</v>
      </c>
      <c r="Z918" s="64">
        <f t="shared" si="29"/>
        <v>8000</v>
      </c>
      <c r="AA918" s="44">
        <v>5505.01</v>
      </c>
      <c r="AC918" s="44">
        <v>2494.9899999999998</v>
      </c>
    </row>
    <row r="919" spans="1:29" x14ac:dyDescent="0.25">
      <c r="A919" t="s">
        <v>1111</v>
      </c>
      <c r="B919" t="s">
        <v>533</v>
      </c>
      <c r="C919" t="s">
        <v>1112</v>
      </c>
      <c r="D919" t="s">
        <v>45</v>
      </c>
      <c r="E919" t="s">
        <v>117</v>
      </c>
      <c r="F919" s="51" t="str">
        <f>IFERROR(VLOOKUP(D919,'Tabelas auxiliares'!$A$3:$B$61,2,FALSE),"")</f>
        <v>CMCC - CENTRO DE MATEMÁTICA, COMPUTAÇÃO E COGNIÇÃO</v>
      </c>
      <c r="G919" s="51" t="str">
        <f>IFERROR(VLOOKUP($B919,'Tabelas auxiliares'!$A$65:$C$102,2,FALSE),"")</f>
        <v>Diárias e passagens nacionais</v>
      </c>
      <c r="H919" s="51" t="str">
        <f>IFERROR(VLOOKUP($B919,'Tabelas auxiliares'!$A$65:$C$102,3,FALSE),"")</f>
        <v>PASSAGENS NACIONAIS / DIÁRIAS NACIONAIS / REEMBOLSO DE PASSAGENS TERRESTRES</v>
      </c>
      <c r="I919" t="s">
        <v>1329</v>
      </c>
      <c r="J919" t="s">
        <v>2454</v>
      </c>
      <c r="K919" t="s">
        <v>2990</v>
      </c>
      <c r="L919" t="s">
        <v>271</v>
      </c>
      <c r="M919" t="s">
        <v>176</v>
      </c>
      <c r="N919" t="s">
        <v>177</v>
      </c>
      <c r="O919" t="s">
        <v>178</v>
      </c>
      <c r="P919" t="s">
        <v>288</v>
      </c>
      <c r="Q919" t="s">
        <v>179</v>
      </c>
      <c r="R919" t="s">
        <v>176</v>
      </c>
      <c r="S919" t="s">
        <v>120</v>
      </c>
      <c r="T919" t="s">
        <v>174</v>
      </c>
      <c r="U919" t="s">
        <v>119</v>
      </c>
      <c r="V919" t="s">
        <v>805</v>
      </c>
      <c r="W919" t="s">
        <v>983</v>
      </c>
      <c r="X919" s="51" t="str">
        <f t="shared" si="28"/>
        <v>3</v>
      </c>
      <c r="Y919" s="51" t="str">
        <f>IF(T919="","",IF(AND(T919&lt;&gt;'Tabelas auxiliares'!$B$236,T919&lt;&gt;'Tabelas auxiliares'!$B$237,T919&lt;&gt;'Tabelas auxiliares'!$C$236,T919&lt;&gt;'Tabelas auxiliares'!$C$237,T919&lt;&gt;'Tabelas auxiliares'!$D$236),"FOLHA DE PESSOAL",IF(X919='Tabelas auxiliares'!$A$237,"CUSTEIO",IF(X919='Tabelas auxiliares'!$A$236,"INVESTIMENTO","ERRO - VERIFICAR"))))</f>
        <v>CUSTEIO</v>
      </c>
      <c r="Z919" s="64">
        <f t="shared" si="29"/>
        <v>2106.3000000000002</v>
      </c>
      <c r="AA919" s="44">
        <v>1203.5999999999999</v>
      </c>
      <c r="AC919" s="44">
        <v>902.7</v>
      </c>
    </row>
    <row r="920" spans="1:29" x14ac:dyDescent="0.25">
      <c r="A920" t="s">
        <v>1111</v>
      </c>
      <c r="B920" t="s">
        <v>533</v>
      </c>
      <c r="C920" t="s">
        <v>1112</v>
      </c>
      <c r="D920" t="s">
        <v>49</v>
      </c>
      <c r="E920" t="s">
        <v>117</v>
      </c>
      <c r="F920" s="51" t="str">
        <f>IFERROR(VLOOKUP(D920,'Tabelas auxiliares'!$A$3:$B$61,2,FALSE),"")</f>
        <v>CCNH - CENTRO DE CIÊNCIAS NATURAIS E HUMANAS</v>
      </c>
      <c r="G920" s="51" t="str">
        <f>IFERROR(VLOOKUP($B920,'Tabelas auxiliares'!$A$65:$C$102,2,FALSE),"")</f>
        <v>Diárias e passagens nacionais</v>
      </c>
      <c r="H920" s="51" t="str">
        <f>IFERROR(VLOOKUP($B920,'Tabelas auxiliares'!$A$65:$C$102,3,FALSE),"")</f>
        <v>PASSAGENS NACIONAIS / DIÁRIAS NACIONAIS / REEMBOLSO DE PASSAGENS TERRESTRES</v>
      </c>
      <c r="I920" t="s">
        <v>1914</v>
      </c>
      <c r="J920" t="s">
        <v>2461</v>
      </c>
      <c r="K920" t="s">
        <v>2991</v>
      </c>
      <c r="L920" t="s">
        <v>272</v>
      </c>
      <c r="M920" t="s">
        <v>176</v>
      </c>
      <c r="N920" t="s">
        <v>177</v>
      </c>
      <c r="O920" t="s">
        <v>178</v>
      </c>
      <c r="P920" t="s">
        <v>288</v>
      </c>
      <c r="Q920" t="s">
        <v>179</v>
      </c>
      <c r="R920" t="s">
        <v>176</v>
      </c>
      <c r="S920" t="s">
        <v>120</v>
      </c>
      <c r="T920" t="s">
        <v>174</v>
      </c>
      <c r="U920" t="s">
        <v>119</v>
      </c>
      <c r="V920" t="s">
        <v>804</v>
      </c>
      <c r="W920" t="s">
        <v>691</v>
      </c>
      <c r="X920" s="51" t="str">
        <f t="shared" si="28"/>
        <v>3</v>
      </c>
      <c r="Y920" s="51" t="str">
        <f>IF(T920="","",IF(AND(T920&lt;&gt;'Tabelas auxiliares'!$B$236,T920&lt;&gt;'Tabelas auxiliares'!$B$237,T920&lt;&gt;'Tabelas auxiliares'!$C$236,T920&lt;&gt;'Tabelas auxiliares'!$C$237,T920&lt;&gt;'Tabelas auxiliares'!$D$236),"FOLHA DE PESSOAL",IF(X920='Tabelas auxiliares'!$A$237,"CUSTEIO",IF(X920='Tabelas auxiliares'!$A$236,"INVESTIMENTO","ERRO - VERIFICAR"))))</f>
        <v>CUSTEIO</v>
      </c>
      <c r="Z920" s="64">
        <f t="shared" si="29"/>
        <v>38995.629999999997</v>
      </c>
      <c r="AA920" s="44">
        <v>22834.28</v>
      </c>
      <c r="AC920" s="44">
        <v>16161.35</v>
      </c>
    </row>
    <row r="921" spans="1:29" x14ac:dyDescent="0.25">
      <c r="A921" t="s">
        <v>1111</v>
      </c>
      <c r="B921" t="s">
        <v>533</v>
      </c>
      <c r="C921" t="s">
        <v>1112</v>
      </c>
      <c r="D921" t="s">
        <v>49</v>
      </c>
      <c r="E921" t="s">
        <v>117</v>
      </c>
      <c r="F921" s="51" t="str">
        <f>IFERROR(VLOOKUP(D921,'Tabelas auxiliares'!$A$3:$B$61,2,FALSE),"")</f>
        <v>CCNH - CENTRO DE CIÊNCIAS NATURAIS E HUMANAS</v>
      </c>
      <c r="G921" s="51" t="str">
        <f>IFERROR(VLOOKUP($B921,'Tabelas auxiliares'!$A$65:$C$102,2,FALSE),"")</f>
        <v>Diárias e passagens nacionais</v>
      </c>
      <c r="H921" s="51" t="str">
        <f>IFERROR(VLOOKUP($B921,'Tabelas auxiliares'!$A$65:$C$102,3,FALSE),"")</f>
        <v>PASSAGENS NACIONAIS / DIÁRIAS NACIONAIS / REEMBOLSO DE PASSAGENS TERRESTRES</v>
      </c>
      <c r="I921" t="s">
        <v>1366</v>
      </c>
      <c r="J921" t="s">
        <v>2461</v>
      </c>
      <c r="K921" t="s">
        <v>2992</v>
      </c>
      <c r="L921" t="s">
        <v>1029</v>
      </c>
      <c r="M921" t="s">
        <v>176</v>
      </c>
      <c r="N921" t="s">
        <v>177</v>
      </c>
      <c r="O921" t="s">
        <v>178</v>
      </c>
      <c r="P921" t="s">
        <v>288</v>
      </c>
      <c r="Q921" t="s">
        <v>179</v>
      </c>
      <c r="R921" t="s">
        <v>176</v>
      </c>
      <c r="S921" t="s">
        <v>120</v>
      </c>
      <c r="T921" t="s">
        <v>174</v>
      </c>
      <c r="U921" t="s">
        <v>119</v>
      </c>
      <c r="V921" t="s">
        <v>805</v>
      </c>
      <c r="W921" t="s">
        <v>983</v>
      </c>
      <c r="X921" s="51" t="str">
        <f t="shared" si="28"/>
        <v>3</v>
      </c>
      <c r="Y921" s="51" t="str">
        <f>IF(T921="","",IF(AND(T921&lt;&gt;'Tabelas auxiliares'!$B$236,T921&lt;&gt;'Tabelas auxiliares'!$B$237,T921&lt;&gt;'Tabelas auxiliares'!$C$236,T921&lt;&gt;'Tabelas auxiliares'!$C$237,T921&lt;&gt;'Tabelas auxiliares'!$D$236),"FOLHA DE PESSOAL",IF(X921='Tabelas auxiliares'!$A$237,"CUSTEIO",IF(X921='Tabelas auxiliares'!$A$236,"INVESTIMENTO","ERRO - VERIFICAR"))))</f>
        <v>CUSTEIO</v>
      </c>
      <c r="Z921" s="64">
        <f t="shared" si="29"/>
        <v>1148.1500000000001</v>
      </c>
      <c r="AC921" s="44">
        <v>1148.1500000000001</v>
      </c>
    </row>
    <row r="922" spans="1:29" x14ac:dyDescent="0.25">
      <c r="A922" t="s">
        <v>1111</v>
      </c>
      <c r="B922" t="s">
        <v>533</v>
      </c>
      <c r="C922" t="s">
        <v>1112</v>
      </c>
      <c r="D922" t="s">
        <v>53</v>
      </c>
      <c r="E922" t="s">
        <v>117</v>
      </c>
      <c r="F922" s="51" t="str">
        <f>IFERROR(VLOOKUP(D922,'Tabelas auxiliares'!$A$3:$B$61,2,FALSE),"")</f>
        <v>PROGRAD - PRÓ-REITORIA DE GRADUAÇÃO</v>
      </c>
      <c r="G922" s="51" t="str">
        <f>IFERROR(VLOOKUP($B922,'Tabelas auxiliares'!$A$65:$C$102,2,FALSE),"")</f>
        <v>Diárias e passagens nacionais</v>
      </c>
      <c r="H922" s="51" t="str">
        <f>IFERROR(VLOOKUP($B922,'Tabelas auxiliares'!$A$65:$C$102,3,FALSE),"")</f>
        <v>PASSAGENS NACIONAIS / DIÁRIAS NACIONAIS / REEMBOLSO DE PASSAGENS TERRESTRES</v>
      </c>
      <c r="I922" t="s">
        <v>2463</v>
      </c>
      <c r="J922" t="s">
        <v>2993</v>
      </c>
      <c r="K922" t="s">
        <v>2994</v>
      </c>
      <c r="L922" t="s">
        <v>273</v>
      </c>
      <c r="M922" t="s">
        <v>176</v>
      </c>
      <c r="N922" t="s">
        <v>177</v>
      </c>
      <c r="O922" t="s">
        <v>178</v>
      </c>
      <c r="P922" t="s">
        <v>288</v>
      </c>
      <c r="Q922" t="s">
        <v>179</v>
      </c>
      <c r="R922" t="s">
        <v>176</v>
      </c>
      <c r="S922" t="s">
        <v>120</v>
      </c>
      <c r="T922" t="s">
        <v>174</v>
      </c>
      <c r="U922" t="s">
        <v>119</v>
      </c>
      <c r="V922" t="s">
        <v>804</v>
      </c>
      <c r="W922" t="s">
        <v>691</v>
      </c>
      <c r="X922" s="51" t="str">
        <f t="shared" si="28"/>
        <v>3</v>
      </c>
      <c r="Y922" s="51" t="str">
        <f>IF(T922="","",IF(AND(T922&lt;&gt;'Tabelas auxiliares'!$B$236,T922&lt;&gt;'Tabelas auxiliares'!$B$237,T922&lt;&gt;'Tabelas auxiliares'!$C$236,T922&lt;&gt;'Tabelas auxiliares'!$C$237,T922&lt;&gt;'Tabelas auxiliares'!$D$236),"FOLHA DE PESSOAL",IF(X922='Tabelas auxiliares'!$A$237,"CUSTEIO",IF(X922='Tabelas auxiliares'!$A$236,"INVESTIMENTO","ERRO - VERIFICAR"))))</f>
        <v>CUSTEIO</v>
      </c>
      <c r="Z922" s="64">
        <f t="shared" si="29"/>
        <v>11703.59</v>
      </c>
      <c r="AA922" s="44">
        <v>7207.44</v>
      </c>
      <c r="AC922" s="44">
        <v>4496.1499999999996</v>
      </c>
    </row>
    <row r="923" spans="1:29" x14ac:dyDescent="0.25">
      <c r="A923" t="s">
        <v>1111</v>
      </c>
      <c r="B923" t="s">
        <v>533</v>
      </c>
      <c r="C923" t="s">
        <v>1112</v>
      </c>
      <c r="D923" t="s">
        <v>55</v>
      </c>
      <c r="E923" t="s">
        <v>117</v>
      </c>
      <c r="F923" s="51" t="str">
        <f>IFERROR(VLOOKUP(D923,'Tabelas auxiliares'!$A$3:$B$61,2,FALSE),"")</f>
        <v>PROEC - PRÓ-REITORIA DE EXTENSÃO E CULTURA</v>
      </c>
      <c r="G923" s="51" t="str">
        <f>IFERROR(VLOOKUP($B923,'Tabelas auxiliares'!$A$65:$C$102,2,FALSE),"")</f>
        <v>Diárias e passagens nacionais</v>
      </c>
      <c r="H923" s="51" t="str">
        <f>IFERROR(VLOOKUP($B923,'Tabelas auxiliares'!$A$65:$C$102,3,FALSE),"")</f>
        <v>PASSAGENS NACIONAIS / DIÁRIAS NACIONAIS / REEMBOLSO DE PASSAGENS TERRESTRES</v>
      </c>
      <c r="I923" t="s">
        <v>1847</v>
      </c>
      <c r="J923" t="s">
        <v>2995</v>
      </c>
      <c r="K923" t="s">
        <v>2996</v>
      </c>
      <c r="L923" t="s">
        <v>427</v>
      </c>
      <c r="M923" t="s">
        <v>176</v>
      </c>
      <c r="N923" t="s">
        <v>177</v>
      </c>
      <c r="O923" t="s">
        <v>178</v>
      </c>
      <c r="P923" t="s">
        <v>288</v>
      </c>
      <c r="Q923" t="s">
        <v>179</v>
      </c>
      <c r="R923" t="s">
        <v>176</v>
      </c>
      <c r="S923" t="s">
        <v>120</v>
      </c>
      <c r="T923" t="s">
        <v>174</v>
      </c>
      <c r="U923" t="s">
        <v>119</v>
      </c>
      <c r="V923" t="s">
        <v>804</v>
      </c>
      <c r="W923" t="s">
        <v>691</v>
      </c>
      <c r="X923" s="51" t="str">
        <f t="shared" si="28"/>
        <v>3</v>
      </c>
      <c r="Y923" s="51" t="str">
        <f>IF(T923="","",IF(AND(T923&lt;&gt;'Tabelas auxiliares'!$B$236,T923&lt;&gt;'Tabelas auxiliares'!$B$237,T923&lt;&gt;'Tabelas auxiliares'!$C$236,T923&lt;&gt;'Tabelas auxiliares'!$C$237,T923&lt;&gt;'Tabelas auxiliares'!$D$236),"FOLHA DE PESSOAL",IF(X923='Tabelas auxiliares'!$A$237,"CUSTEIO",IF(X923='Tabelas auxiliares'!$A$236,"INVESTIMENTO","ERRO - VERIFICAR"))))</f>
        <v>CUSTEIO</v>
      </c>
      <c r="Z923" s="64">
        <f t="shared" si="29"/>
        <v>24000</v>
      </c>
      <c r="AA923" s="44">
        <v>9891.02</v>
      </c>
      <c r="AC923" s="44">
        <v>14108.98</v>
      </c>
    </row>
    <row r="924" spans="1:29" x14ac:dyDescent="0.25">
      <c r="A924" t="s">
        <v>1111</v>
      </c>
      <c r="B924" t="s">
        <v>533</v>
      </c>
      <c r="C924" t="s">
        <v>1112</v>
      </c>
      <c r="D924" t="s">
        <v>55</v>
      </c>
      <c r="E924" t="s">
        <v>117</v>
      </c>
      <c r="F924" s="51" t="str">
        <f>IFERROR(VLOOKUP(D924,'Tabelas auxiliares'!$A$3:$B$61,2,FALSE),"")</f>
        <v>PROEC - PRÓ-REITORIA DE EXTENSÃO E CULTURA</v>
      </c>
      <c r="G924" s="51" t="str">
        <f>IFERROR(VLOOKUP($B924,'Tabelas auxiliares'!$A$65:$C$102,2,FALSE),"")</f>
        <v>Diárias e passagens nacionais</v>
      </c>
      <c r="H924" s="51" t="str">
        <f>IFERROR(VLOOKUP($B924,'Tabelas auxiliares'!$A$65:$C$102,3,FALSE),"")</f>
        <v>PASSAGENS NACIONAIS / DIÁRIAS NACIONAIS / REEMBOLSO DE PASSAGENS TERRESTRES</v>
      </c>
      <c r="I924" t="s">
        <v>1847</v>
      </c>
      <c r="J924" t="s">
        <v>2995</v>
      </c>
      <c r="K924" t="s">
        <v>2997</v>
      </c>
      <c r="L924" t="s">
        <v>428</v>
      </c>
      <c r="M924" t="s">
        <v>176</v>
      </c>
      <c r="N924" t="s">
        <v>177</v>
      </c>
      <c r="O924" t="s">
        <v>178</v>
      </c>
      <c r="P924" t="s">
        <v>288</v>
      </c>
      <c r="Q924" t="s">
        <v>179</v>
      </c>
      <c r="R924" t="s">
        <v>176</v>
      </c>
      <c r="S924" t="s">
        <v>120</v>
      </c>
      <c r="T924" t="s">
        <v>174</v>
      </c>
      <c r="U924" t="s">
        <v>119</v>
      </c>
      <c r="V924" t="s">
        <v>805</v>
      </c>
      <c r="W924" t="s">
        <v>983</v>
      </c>
      <c r="X924" s="51" t="str">
        <f t="shared" si="28"/>
        <v>3</v>
      </c>
      <c r="Y924" s="51" t="str">
        <f>IF(T924="","",IF(AND(T924&lt;&gt;'Tabelas auxiliares'!$B$236,T924&lt;&gt;'Tabelas auxiliares'!$B$237,T924&lt;&gt;'Tabelas auxiliares'!$C$236,T924&lt;&gt;'Tabelas auxiliares'!$C$237,T924&lt;&gt;'Tabelas auxiliares'!$D$236),"FOLHA DE PESSOAL",IF(X924='Tabelas auxiliares'!$A$237,"CUSTEIO",IF(X924='Tabelas auxiliares'!$A$236,"INVESTIMENTO","ERRO - VERIFICAR"))))</f>
        <v>CUSTEIO</v>
      </c>
      <c r="Z924" s="64">
        <f t="shared" si="29"/>
        <v>2000</v>
      </c>
      <c r="AA924" s="44">
        <v>1548.65</v>
      </c>
      <c r="AC924" s="44">
        <v>451.35</v>
      </c>
    </row>
    <row r="925" spans="1:29" x14ac:dyDescent="0.25">
      <c r="A925" t="s">
        <v>1111</v>
      </c>
      <c r="B925" t="s">
        <v>533</v>
      </c>
      <c r="C925" t="s">
        <v>1112</v>
      </c>
      <c r="D925" t="s">
        <v>57</v>
      </c>
      <c r="E925" t="s">
        <v>117</v>
      </c>
      <c r="F925" s="51" t="str">
        <f>IFERROR(VLOOKUP(D925,'Tabelas auxiliares'!$A$3:$B$61,2,FALSE),"")</f>
        <v>EDITORA DA UFABC</v>
      </c>
      <c r="G925" s="51" t="str">
        <f>IFERROR(VLOOKUP($B925,'Tabelas auxiliares'!$A$65:$C$102,2,FALSE),"")</f>
        <v>Diárias e passagens nacionais</v>
      </c>
      <c r="H925" s="51" t="str">
        <f>IFERROR(VLOOKUP($B925,'Tabelas auxiliares'!$A$65:$C$102,3,FALSE),"")</f>
        <v>PASSAGENS NACIONAIS / DIÁRIAS NACIONAIS / REEMBOLSO DE PASSAGENS TERRESTRES</v>
      </c>
      <c r="I925" t="s">
        <v>1558</v>
      </c>
      <c r="J925" t="s">
        <v>2998</v>
      </c>
      <c r="K925" t="s">
        <v>2999</v>
      </c>
      <c r="L925" t="s">
        <v>985</v>
      </c>
      <c r="M925" t="s">
        <v>176</v>
      </c>
      <c r="N925" t="s">
        <v>177</v>
      </c>
      <c r="O925" t="s">
        <v>178</v>
      </c>
      <c r="P925" t="s">
        <v>288</v>
      </c>
      <c r="Q925" t="s">
        <v>179</v>
      </c>
      <c r="R925" t="s">
        <v>176</v>
      </c>
      <c r="S925" t="s">
        <v>120</v>
      </c>
      <c r="T925" t="s">
        <v>174</v>
      </c>
      <c r="U925" t="s">
        <v>119</v>
      </c>
      <c r="V925" t="s">
        <v>804</v>
      </c>
      <c r="W925" t="s">
        <v>691</v>
      </c>
      <c r="X925" s="51" t="str">
        <f t="shared" si="28"/>
        <v>3</v>
      </c>
      <c r="Y925" s="51" t="str">
        <f>IF(T925="","",IF(AND(T925&lt;&gt;'Tabelas auxiliares'!$B$236,T925&lt;&gt;'Tabelas auxiliares'!$B$237,T925&lt;&gt;'Tabelas auxiliares'!$C$236,T925&lt;&gt;'Tabelas auxiliares'!$C$237,T925&lt;&gt;'Tabelas auxiliares'!$D$236),"FOLHA DE PESSOAL",IF(X925='Tabelas auxiliares'!$A$237,"CUSTEIO",IF(X925='Tabelas auxiliares'!$A$236,"INVESTIMENTO","ERRO - VERIFICAR"))))</f>
        <v>CUSTEIO</v>
      </c>
      <c r="Z925" s="64">
        <f t="shared" si="29"/>
        <v>2500</v>
      </c>
      <c r="AA925" s="44">
        <v>1471.49</v>
      </c>
      <c r="AC925" s="44">
        <v>1028.51</v>
      </c>
    </row>
    <row r="926" spans="1:29" x14ac:dyDescent="0.25">
      <c r="A926" t="s">
        <v>1111</v>
      </c>
      <c r="B926" t="s">
        <v>533</v>
      </c>
      <c r="C926" t="s">
        <v>1112</v>
      </c>
      <c r="D926" t="s">
        <v>61</v>
      </c>
      <c r="E926" t="s">
        <v>117</v>
      </c>
      <c r="F926" s="51" t="str">
        <f>IFERROR(VLOOKUP(D926,'Tabelas auxiliares'!$A$3:$B$61,2,FALSE),"")</f>
        <v>PROAD - PRÓ-REITORIA DE ADMINISTRAÇÃO</v>
      </c>
      <c r="G926" s="51" t="str">
        <f>IFERROR(VLOOKUP($B926,'Tabelas auxiliares'!$A$65:$C$102,2,FALSE),"")</f>
        <v>Diárias e passagens nacionais</v>
      </c>
      <c r="H926" s="51" t="str">
        <f>IFERROR(VLOOKUP($B926,'Tabelas auxiliares'!$A$65:$C$102,3,FALSE),"")</f>
        <v>PASSAGENS NACIONAIS / DIÁRIAS NACIONAIS / REEMBOLSO DE PASSAGENS TERRESTRES</v>
      </c>
      <c r="I926" t="s">
        <v>1399</v>
      </c>
      <c r="J926" t="s">
        <v>3000</v>
      </c>
      <c r="K926" t="s">
        <v>3001</v>
      </c>
      <c r="L926" t="s">
        <v>986</v>
      </c>
      <c r="M926" t="s">
        <v>176</v>
      </c>
      <c r="N926" t="s">
        <v>177</v>
      </c>
      <c r="O926" t="s">
        <v>178</v>
      </c>
      <c r="P926" t="s">
        <v>288</v>
      </c>
      <c r="Q926" t="s">
        <v>179</v>
      </c>
      <c r="R926" t="s">
        <v>176</v>
      </c>
      <c r="S926" t="s">
        <v>120</v>
      </c>
      <c r="T926" t="s">
        <v>174</v>
      </c>
      <c r="U926" t="s">
        <v>119</v>
      </c>
      <c r="V926" t="s">
        <v>804</v>
      </c>
      <c r="W926" t="s">
        <v>691</v>
      </c>
      <c r="X926" s="51" t="str">
        <f t="shared" si="28"/>
        <v>3</v>
      </c>
      <c r="Y926" s="51" t="str">
        <f>IF(T926="","",IF(AND(T926&lt;&gt;'Tabelas auxiliares'!$B$236,T926&lt;&gt;'Tabelas auxiliares'!$B$237,T926&lt;&gt;'Tabelas auxiliares'!$C$236,T926&lt;&gt;'Tabelas auxiliares'!$C$237,T926&lt;&gt;'Tabelas auxiliares'!$D$236),"FOLHA DE PESSOAL",IF(X926='Tabelas auxiliares'!$A$237,"CUSTEIO",IF(X926='Tabelas auxiliares'!$A$236,"INVESTIMENTO","ERRO - VERIFICAR"))))</f>
        <v>CUSTEIO</v>
      </c>
      <c r="Z926" s="64">
        <f t="shared" si="29"/>
        <v>5000</v>
      </c>
      <c r="AA926" s="44">
        <v>4041.88</v>
      </c>
      <c r="AC926" s="44">
        <v>958.12</v>
      </c>
    </row>
    <row r="927" spans="1:29" x14ac:dyDescent="0.25">
      <c r="A927" t="s">
        <v>1111</v>
      </c>
      <c r="B927" t="s">
        <v>533</v>
      </c>
      <c r="C927" t="s">
        <v>1112</v>
      </c>
      <c r="D927" t="s">
        <v>63</v>
      </c>
      <c r="E927" t="s">
        <v>117</v>
      </c>
      <c r="F927" s="51" t="str">
        <f>IFERROR(VLOOKUP(D927,'Tabelas auxiliares'!$A$3:$B$61,2,FALSE),"")</f>
        <v>PROAD - PASSAGENS * D.U.C</v>
      </c>
      <c r="G927" s="51" t="str">
        <f>IFERROR(VLOOKUP($B927,'Tabelas auxiliares'!$A$65:$C$102,2,FALSE),"")</f>
        <v>Diárias e passagens nacionais</v>
      </c>
      <c r="H927" s="51" t="str">
        <f>IFERROR(VLOOKUP($B927,'Tabelas auxiliares'!$A$65:$C$102,3,FALSE),"")</f>
        <v>PASSAGENS NACIONAIS / DIÁRIAS NACIONAIS / REEMBOLSO DE PASSAGENS TERRESTRES</v>
      </c>
      <c r="I927" t="s">
        <v>1794</v>
      </c>
      <c r="J927" t="s">
        <v>3002</v>
      </c>
      <c r="K927" t="s">
        <v>3003</v>
      </c>
      <c r="L927" t="s">
        <v>391</v>
      </c>
      <c r="M927" t="s">
        <v>390</v>
      </c>
      <c r="N927" t="s">
        <v>177</v>
      </c>
      <c r="O927" t="s">
        <v>178</v>
      </c>
      <c r="P927" t="s">
        <v>288</v>
      </c>
      <c r="Q927" t="s">
        <v>179</v>
      </c>
      <c r="R927" t="s">
        <v>176</v>
      </c>
      <c r="S927" t="s">
        <v>120</v>
      </c>
      <c r="T927" t="s">
        <v>174</v>
      </c>
      <c r="U927" t="s">
        <v>119</v>
      </c>
      <c r="V927" t="s">
        <v>829</v>
      </c>
      <c r="W927" t="s">
        <v>714</v>
      </c>
      <c r="X927" s="51" t="str">
        <f t="shared" si="28"/>
        <v>3</v>
      </c>
      <c r="Y927" s="51" t="str">
        <f>IF(T927="","",IF(AND(T927&lt;&gt;'Tabelas auxiliares'!$B$236,T927&lt;&gt;'Tabelas auxiliares'!$B$237,T927&lt;&gt;'Tabelas auxiliares'!$C$236,T927&lt;&gt;'Tabelas auxiliares'!$C$237,T927&lt;&gt;'Tabelas auxiliares'!$D$236),"FOLHA DE PESSOAL",IF(X927='Tabelas auxiliares'!$A$237,"CUSTEIO",IF(X927='Tabelas auxiliares'!$A$236,"INVESTIMENTO","ERRO - VERIFICAR"))))</f>
        <v>CUSTEIO</v>
      </c>
      <c r="Z927" s="64">
        <f t="shared" si="29"/>
        <v>195000</v>
      </c>
      <c r="AA927" s="44">
        <v>78018.94</v>
      </c>
      <c r="AC927" s="44">
        <v>116981.06</v>
      </c>
    </row>
    <row r="928" spans="1:29" x14ac:dyDescent="0.25">
      <c r="A928" t="s">
        <v>1111</v>
      </c>
      <c r="B928" t="s">
        <v>533</v>
      </c>
      <c r="C928" t="s">
        <v>1112</v>
      </c>
      <c r="D928" t="s">
        <v>63</v>
      </c>
      <c r="E928" t="s">
        <v>117</v>
      </c>
      <c r="F928" s="51" t="str">
        <f>IFERROR(VLOOKUP(D928,'Tabelas auxiliares'!$A$3:$B$61,2,FALSE),"")</f>
        <v>PROAD - PASSAGENS * D.U.C</v>
      </c>
      <c r="G928" s="51" t="str">
        <f>IFERROR(VLOOKUP($B928,'Tabelas auxiliares'!$A$65:$C$102,2,FALSE),"")</f>
        <v>Diárias e passagens nacionais</v>
      </c>
      <c r="H928" s="51" t="str">
        <f>IFERROR(VLOOKUP($B928,'Tabelas auxiliares'!$A$65:$C$102,3,FALSE),"")</f>
        <v>PASSAGENS NACIONAIS / DIÁRIAS NACIONAIS / REEMBOLSO DE PASSAGENS TERRESTRES</v>
      </c>
      <c r="I928" t="s">
        <v>1794</v>
      </c>
      <c r="J928" t="s">
        <v>3002</v>
      </c>
      <c r="K928" t="s">
        <v>3004</v>
      </c>
      <c r="L928" t="s">
        <v>391</v>
      </c>
      <c r="M928" t="s">
        <v>390</v>
      </c>
      <c r="N928" t="s">
        <v>177</v>
      </c>
      <c r="O928" t="s">
        <v>178</v>
      </c>
      <c r="P928" t="s">
        <v>288</v>
      </c>
      <c r="Q928" t="s">
        <v>179</v>
      </c>
      <c r="R928" t="s">
        <v>176</v>
      </c>
      <c r="S928" t="s">
        <v>120</v>
      </c>
      <c r="T928" t="s">
        <v>174</v>
      </c>
      <c r="U928" t="s">
        <v>119</v>
      </c>
      <c r="V928" t="s">
        <v>830</v>
      </c>
      <c r="W928" t="s">
        <v>715</v>
      </c>
      <c r="X928" s="51" t="str">
        <f t="shared" si="28"/>
        <v>3</v>
      </c>
      <c r="Y928" s="51" t="str">
        <f>IF(T928="","",IF(AND(T928&lt;&gt;'Tabelas auxiliares'!$B$236,T928&lt;&gt;'Tabelas auxiliares'!$B$237,T928&lt;&gt;'Tabelas auxiliares'!$C$236,T928&lt;&gt;'Tabelas auxiliares'!$C$237,T928&lt;&gt;'Tabelas auxiliares'!$D$236),"FOLHA DE PESSOAL",IF(X928='Tabelas auxiliares'!$A$237,"CUSTEIO",IF(X928='Tabelas auxiliares'!$A$236,"INVESTIMENTO","ERRO - VERIFICAR"))))</f>
        <v>CUSTEIO</v>
      </c>
      <c r="Z928" s="64">
        <f t="shared" si="29"/>
        <v>100000</v>
      </c>
      <c r="AA928" s="44">
        <v>23076.03</v>
      </c>
      <c r="AC928" s="44">
        <v>76923.97</v>
      </c>
    </row>
    <row r="929" spans="1:29" x14ac:dyDescent="0.25">
      <c r="A929" t="s">
        <v>1111</v>
      </c>
      <c r="B929" t="s">
        <v>533</v>
      </c>
      <c r="C929" t="s">
        <v>1112</v>
      </c>
      <c r="D929" t="s">
        <v>63</v>
      </c>
      <c r="E929" t="s">
        <v>117</v>
      </c>
      <c r="F929" s="51" t="str">
        <f>IFERROR(VLOOKUP(D929,'Tabelas auxiliares'!$A$3:$B$61,2,FALSE),"")</f>
        <v>PROAD - PASSAGENS * D.U.C</v>
      </c>
      <c r="G929" s="51" t="str">
        <f>IFERROR(VLOOKUP($B929,'Tabelas auxiliares'!$A$65:$C$102,2,FALSE),"")</f>
        <v>Diárias e passagens nacionais</v>
      </c>
      <c r="H929" s="51" t="str">
        <f>IFERROR(VLOOKUP($B929,'Tabelas auxiliares'!$A$65:$C$102,3,FALSE),"")</f>
        <v>PASSAGENS NACIONAIS / DIÁRIAS NACIONAIS / REEMBOLSO DE PASSAGENS TERRESTRES</v>
      </c>
      <c r="I929" t="s">
        <v>1794</v>
      </c>
      <c r="J929" t="s">
        <v>3002</v>
      </c>
      <c r="K929" t="s">
        <v>3005</v>
      </c>
      <c r="L929" t="s">
        <v>391</v>
      </c>
      <c r="M929" t="s">
        <v>390</v>
      </c>
      <c r="N929" t="s">
        <v>177</v>
      </c>
      <c r="O929" t="s">
        <v>178</v>
      </c>
      <c r="P929" t="s">
        <v>288</v>
      </c>
      <c r="Q929" t="s">
        <v>179</v>
      </c>
      <c r="R929" t="s">
        <v>176</v>
      </c>
      <c r="S929" t="s">
        <v>120</v>
      </c>
      <c r="T929" t="s">
        <v>174</v>
      </c>
      <c r="U929" t="s">
        <v>119</v>
      </c>
      <c r="V929" t="s">
        <v>798</v>
      </c>
      <c r="W929" t="s">
        <v>684</v>
      </c>
      <c r="X929" s="51" t="str">
        <f t="shared" si="28"/>
        <v>3</v>
      </c>
      <c r="Y929" s="51" t="str">
        <f>IF(T929="","",IF(AND(T929&lt;&gt;'Tabelas auxiliares'!$B$236,T929&lt;&gt;'Tabelas auxiliares'!$B$237,T929&lt;&gt;'Tabelas auxiliares'!$C$236,T929&lt;&gt;'Tabelas auxiliares'!$C$237,T929&lt;&gt;'Tabelas auxiliares'!$D$236),"FOLHA DE PESSOAL",IF(X929='Tabelas auxiliares'!$A$237,"CUSTEIO",IF(X929='Tabelas auxiliares'!$A$236,"INVESTIMENTO","ERRO - VERIFICAR"))))</f>
        <v>CUSTEIO</v>
      </c>
      <c r="Z929" s="64">
        <f t="shared" si="29"/>
        <v>10000</v>
      </c>
      <c r="AA929" s="44">
        <v>6783.14</v>
      </c>
      <c r="AC929" s="44">
        <v>3216.86</v>
      </c>
    </row>
    <row r="930" spans="1:29" x14ac:dyDescent="0.25">
      <c r="A930" t="s">
        <v>1111</v>
      </c>
      <c r="B930" t="s">
        <v>533</v>
      </c>
      <c r="C930" t="s">
        <v>1112</v>
      </c>
      <c r="D930" t="s">
        <v>63</v>
      </c>
      <c r="E930" t="s">
        <v>117</v>
      </c>
      <c r="F930" s="51" t="str">
        <f>IFERROR(VLOOKUP(D930,'Tabelas auxiliares'!$A$3:$B$61,2,FALSE),"")</f>
        <v>PROAD - PASSAGENS * D.U.C</v>
      </c>
      <c r="G930" s="51" t="str">
        <f>IFERROR(VLOOKUP($B930,'Tabelas auxiliares'!$A$65:$C$102,2,FALSE),"")</f>
        <v>Diárias e passagens nacionais</v>
      </c>
      <c r="H930" s="51" t="str">
        <f>IFERROR(VLOOKUP($B930,'Tabelas auxiliares'!$A$65:$C$102,3,FALSE),"")</f>
        <v>PASSAGENS NACIONAIS / DIÁRIAS NACIONAIS / REEMBOLSO DE PASSAGENS TERRESTRES</v>
      </c>
      <c r="I930" t="s">
        <v>1203</v>
      </c>
      <c r="J930" t="s">
        <v>3006</v>
      </c>
      <c r="K930" t="s">
        <v>3007</v>
      </c>
      <c r="L930" t="s">
        <v>987</v>
      </c>
      <c r="M930" t="s">
        <v>176</v>
      </c>
      <c r="N930" t="s">
        <v>177</v>
      </c>
      <c r="O930" t="s">
        <v>178</v>
      </c>
      <c r="P930" t="s">
        <v>288</v>
      </c>
      <c r="Q930" t="s">
        <v>179</v>
      </c>
      <c r="R930" t="s">
        <v>176</v>
      </c>
      <c r="S930" t="s">
        <v>120</v>
      </c>
      <c r="T930" t="s">
        <v>174</v>
      </c>
      <c r="U930" t="s">
        <v>119</v>
      </c>
      <c r="V930" t="s">
        <v>831</v>
      </c>
      <c r="W930" t="s">
        <v>716</v>
      </c>
      <c r="X930" s="51" t="str">
        <f t="shared" si="28"/>
        <v>3</v>
      </c>
      <c r="Y930" s="51" t="str">
        <f>IF(T930="","",IF(AND(T930&lt;&gt;'Tabelas auxiliares'!$B$236,T930&lt;&gt;'Tabelas auxiliares'!$B$237,T930&lt;&gt;'Tabelas auxiliares'!$C$236,T930&lt;&gt;'Tabelas auxiliares'!$C$237,T930&lt;&gt;'Tabelas auxiliares'!$D$236),"FOLHA DE PESSOAL",IF(X930='Tabelas auxiliares'!$A$237,"CUSTEIO",IF(X930='Tabelas auxiliares'!$A$236,"INVESTIMENTO","ERRO - VERIFICAR"))))</f>
        <v>CUSTEIO</v>
      </c>
      <c r="Z930" s="64">
        <f t="shared" si="29"/>
        <v>3000</v>
      </c>
      <c r="AA930" s="44">
        <v>769.14</v>
      </c>
      <c r="AC930" s="44">
        <v>2230.86</v>
      </c>
    </row>
    <row r="931" spans="1:29" x14ac:dyDescent="0.25">
      <c r="A931" t="s">
        <v>1111</v>
      </c>
      <c r="B931" t="s">
        <v>533</v>
      </c>
      <c r="C931" t="s">
        <v>1112</v>
      </c>
      <c r="D931" t="s">
        <v>63</v>
      </c>
      <c r="E931" t="s">
        <v>117</v>
      </c>
      <c r="F931" s="51" t="str">
        <f>IFERROR(VLOOKUP(D931,'Tabelas auxiliares'!$A$3:$B$61,2,FALSE),"")</f>
        <v>PROAD - PASSAGENS * D.U.C</v>
      </c>
      <c r="G931" s="51" t="str">
        <f>IFERROR(VLOOKUP($B931,'Tabelas auxiliares'!$A$65:$C$102,2,FALSE),"")</f>
        <v>Diárias e passagens nacionais</v>
      </c>
      <c r="H931" s="51" t="str">
        <f>IFERROR(VLOOKUP($B931,'Tabelas auxiliares'!$A$65:$C$102,3,FALSE),"")</f>
        <v>PASSAGENS NACIONAIS / DIÁRIAS NACIONAIS / REEMBOLSO DE PASSAGENS TERRESTRES</v>
      </c>
      <c r="I931" t="s">
        <v>1203</v>
      </c>
      <c r="J931" t="s">
        <v>3008</v>
      </c>
      <c r="K931" t="s">
        <v>3009</v>
      </c>
      <c r="L931" t="s">
        <v>988</v>
      </c>
      <c r="M931" t="s">
        <v>176</v>
      </c>
      <c r="N931" t="s">
        <v>177</v>
      </c>
      <c r="O931" t="s">
        <v>178</v>
      </c>
      <c r="P931" t="s">
        <v>288</v>
      </c>
      <c r="Q931" t="s">
        <v>179</v>
      </c>
      <c r="R931" t="s">
        <v>176</v>
      </c>
      <c r="S931" t="s">
        <v>120</v>
      </c>
      <c r="T931" t="s">
        <v>174</v>
      </c>
      <c r="U931" t="s">
        <v>119</v>
      </c>
      <c r="V931" t="s">
        <v>831</v>
      </c>
      <c r="W931" t="s">
        <v>716</v>
      </c>
      <c r="X931" s="51" t="str">
        <f t="shared" si="28"/>
        <v>3</v>
      </c>
      <c r="Y931" s="51" t="str">
        <f>IF(T931="","",IF(AND(T931&lt;&gt;'Tabelas auxiliares'!$B$236,T931&lt;&gt;'Tabelas auxiliares'!$B$237,T931&lt;&gt;'Tabelas auxiliares'!$C$236,T931&lt;&gt;'Tabelas auxiliares'!$C$237,T931&lt;&gt;'Tabelas auxiliares'!$D$236),"FOLHA DE PESSOAL",IF(X931='Tabelas auxiliares'!$A$237,"CUSTEIO",IF(X931='Tabelas auxiliares'!$A$236,"INVESTIMENTO","ERRO - VERIFICAR"))))</f>
        <v>CUSTEIO</v>
      </c>
      <c r="Z931" s="64">
        <f t="shared" si="29"/>
        <v>3000</v>
      </c>
      <c r="AA931" s="44">
        <v>2330</v>
      </c>
      <c r="AC931" s="44">
        <v>670</v>
      </c>
    </row>
    <row r="932" spans="1:29" x14ac:dyDescent="0.25">
      <c r="A932" t="s">
        <v>1111</v>
      </c>
      <c r="B932" t="s">
        <v>533</v>
      </c>
      <c r="C932" t="s">
        <v>1112</v>
      </c>
      <c r="D932" t="s">
        <v>63</v>
      </c>
      <c r="E932" t="s">
        <v>117</v>
      </c>
      <c r="F932" s="51" t="str">
        <f>IFERROR(VLOOKUP(D932,'Tabelas auxiliares'!$A$3:$B$61,2,FALSE),"")</f>
        <v>PROAD - PASSAGENS * D.U.C</v>
      </c>
      <c r="G932" s="51" t="str">
        <f>IFERROR(VLOOKUP($B932,'Tabelas auxiliares'!$A$65:$C$102,2,FALSE),"")</f>
        <v>Diárias e passagens nacionais</v>
      </c>
      <c r="H932" s="51" t="str">
        <f>IFERROR(VLOOKUP($B932,'Tabelas auxiliares'!$A$65:$C$102,3,FALSE),"")</f>
        <v>PASSAGENS NACIONAIS / DIÁRIAS NACIONAIS / REEMBOLSO DE PASSAGENS TERRESTRES</v>
      </c>
      <c r="I932" t="s">
        <v>1380</v>
      </c>
      <c r="J932" t="s">
        <v>3002</v>
      </c>
      <c r="K932" t="s">
        <v>3010</v>
      </c>
      <c r="L932" t="s">
        <v>391</v>
      </c>
      <c r="M932" t="s">
        <v>390</v>
      </c>
      <c r="N932" t="s">
        <v>177</v>
      </c>
      <c r="O932" t="s">
        <v>178</v>
      </c>
      <c r="P932" t="s">
        <v>288</v>
      </c>
      <c r="Q932" t="s">
        <v>179</v>
      </c>
      <c r="R932" t="s">
        <v>176</v>
      </c>
      <c r="S932" t="s">
        <v>1150</v>
      </c>
      <c r="T932" t="s">
        <v>174</v>
      </c>
      <c r="U932" t="s">
        <v>119</v>
      </c>
      <c r="V932" t="s">
        <v>829</v>
      </c>
      <c r="W932" t="s">
        <v>714</v>
      </c>
      <c r="X932" s="51" t="str">
        <f t="shared" si="28"/>
        <v>3</v>
      </c>
      <c r="Y932" s="51" t="str">
        <f>IF(T932="","",IF(AND(T932&lt;&gt;'Tabelas auxiliares'!$B$236,T932&lt;&gt;'Tabelas auxiliares'!$B$237,T932&lt;&gt;'Tabelas auxiliares'!$C$236,T932&lt;&gt;'Tabelas auxiliares'!$C$237,T932&lt;&gt;'Tabelas auxiliares'!$D$236),"FOLHA DE PESSOAL",IF(X932='Tabelas auxiliares'!$A$237,"CUSTEIO",IF(X932='Tabelas auxiliares'!$A$236,"INVESTIMENTO","ERRO - VERIFICAR"))))</f>
        <v>CUSTEIO</v>
      </c>
      <c r="Z932" s="64">
        <f t="shared" si="29"/>
        <v>55000</v>
      </c>
      <c r="AA932" s="44">
        <v>27866.73</v>
      </c>
      <c r="AC932" s="44">
        <v>27133.27</v>
      </c>
    </row>
    <row r="933" spans="1:29" x14ac:dyDescent="0.25">
      <c r="A933" t="s">
        <v>1111</v>
      </c>
      <c r="B933" t="s">
        <v>533</v>
      </c>
      <c r="C933" t="s">
        <v>1112</v>
      </c>
      <c r="D933" t="s">
        <v>65</v>
      </c>
      <c r="E933" t="s">
        <v>117</v>
      </c>
      <c r="F933" s="51" t="str">
        <f>IFERROR(VLOOKUP(D933,'Tabelas auxiliares'!$A$3:$B$61,2,FALSE),"")</f>
        <v>PROPLADI - PRÓ-REITORIA DE PLAN. E DESENV. INSTITUCIONAL</v>
      </c>
      <c r="G933" s="51" t="str">
        <f>IFERROR(VLOOKUP($B933,'Tabelas auxiliares'!$A$65:$C$102,2,FALSE),"")</f>
        <v>Diárias e passagens nacionais</v>
      </c>
      <c r="H933" s="51" t="str">
        <f>IFERROR(VLOOKUP($B933,'Tabelas auxiliares'!$A$65:$C$102,3,FALSE),"")</f>
        <v>PASSAGENS NACIONAIS / DIÁRIAS NACIONAIS / REEMBOLSO DE PASSAGENS TERRESTRES</v>
      </c>
      <c r="I933" t="s">
        <v>2512</v>
      </c>
      <c r="J933" t="s">
        <v>3011</v>
      </c>
      <c r="K933" t="s">
        <v>3012</v>
      </c>
      <c r="L933" t="s">
        <v>274</v>
      </c>
      <c r="M933" t="s">
        <v>176</v>
      </c>
      <c r="N933" t="s">
        <v>177</v>
      </c>
      <c r="O933" t="s">
        <v>178</v>
      </c>
      <c r="P933" t="s">
        <v>288</v>
      </c>
      <c r="Q933" t="s">
        <v>179</v>
      </c>
      <c r="R933" t="s">
        <v>176</v>
      </c>
      <c r="S933" t="s">
        <v>120</v>
      </c>
      <c r="T933" t="s">
        <v>174</v>
      </c>
      <c r="U933" t="s">
        <v>119</v>
      </c>
      <c r="V933" t="s">
        <v>804</v>
      </c>
      <c r="W933" t="s">
        <v>691</v>
      </c>
      <c r="X933" s="51" t="str">
        <f t="shared" si="28"/>
        <v>3</v>
      </c>
      <c r="Y933" s="51" t="str">
        <f>IF(T933="","",IF(AND(T933&lt;&gt;'Tabelas auxiliares'!$B$236,T933&lt;&gt;'Tabelas auxiliares'!$B$237,T933&lt;&gt;'Tabelas auxiliares'!$C$236,T933&lt;&gt;'Tabelas auxiliares'!$C$237,T933&lt;&gt;'Tabelas auxiliares'!$D$236),"FOLHA DE PESSOAL",IF(X933='Tabelas auxiliares'!$A$237,"CUSTEIO",IF(X933='Tabelas auxiliares'!$A$236,"INVESTIMENTO","ERRO - VERIFICAR"))))</f>
        <v>CUSTEIO</v>
      </c>
      <c r="Z933" s="64">
        <f t="shared" si="29"/>
        <v>10000</v>
      </c>
      <c r="AA933" s="44">
        <v>6437.38</v>
      </c>
      <c r="AC933" s="44">
        <v>3562.62</v>
      </c>
    </row>
    <row r="934" spans="1:29" x14ac:dyDescent="0.25">
      <c r="A934" t="s">
        <v>1111</v>
      </c>
      <c r="B934" t="s">
        <v>533</v>
      </c>
      <c r="C934" t="s">
        <v>1112</v>
      </c>
      <c r="D934" t="s">
        <v>67</v>
      </c>
      <c r="E934" t="s">
        <v>117</v>
      </c>
      <c r="F934" s="51" t="str">
        <f>IFERROR(VLOOKUP(D934,'Tabelas auxiliares'!$A$3:$B$61,2,FALSE),"")</f>
        <v>PROAP - PRÓ-REITORIA DE POLÍTICAS AFIRMATIVAS</v>
      </c>
      <c r="G934" s="51" t="str">
        <f>IFERROR(VLOOKUP($B934,'Tabelas auxiliares'!$A$65:$C$102,2,FALSE),"")</f>
        <v>Diárias e passagens nacionais</v>
      </c>
      <c r="H934" s="51" t="str">
        <f>IFERROR(VLOOKUP($B934,'Tabelas auxiliares'!$A$65:$C$102,3,FALSE),"")</f>
        <v>PASSAGENS NACIONAIS / DIÁRIAS NACIONAIS / REEMBOLSO DE PASSAGENS TERRESTRES</v>
      </c>
      <c r="I934" t="s">
        <v>2977</v>
      </c>
      <c r="J934" t="s">
        <v>3013</v>
      </c>
      <c r="K934" t="s">
        <v>3014</v>
      </c>
      <c r="L934" t="s">
        <v>439</v>
      </c>
      <c r="M934" t="s">
        <v>176</v>
      </c>
      <c r="N934" t="s">
        <v>177</v>
      </c>
      <c r="O934" t="s">
        <v>178</v>
      </c>
      <c r="P934" t="s">
        <v>288</v>
      </c>
      <c r="Q934" t="s">
        <v>179</v>
      </c>
      <c r="R934" t="s">
        <v>176</v>
      </c>
      <c r="S934" t="s">
        <v>120</v>
      </c>
      <c r="T934" t="s">
        <v>174</v>
      </c>
      <c r="U934" t="s">
        <v>119</v>
      </c>
      <c r="V934" t="s">
        <v>805</v>
      </c>
      <c r="W934" t="s">
        <v>983</v>
      </c>
      <c r="X934" s="51" t="str">
        <f t="shared" si="28"/>
        <v>3</v>
      </c>
      <c r="Y934" s="51" t="str">
        <f>IF(T934="","",IF(AND(T934&lt;&gt;'Tabelas auxiliares'!$B$236,T934&lt;&gt;'Tabelas auxiliares'!$B$237,T934&lt;&gt;'Tabelas auxiliares'!$C$236,T934&lt;&gt;'Tabelas auxiliares'!$C$237,T934&lt;&gt;'Tabelas auxiliares'!$D$236),"FOLHA DE PESSOAL",IF(X934='Tabelas auxiliares'!$A$237,"CUSTEIO",IF(X934='Tabelas auxiliares'!$A$236,"INVESTIMENTO","ERRO - VERIFICAR"))))</f>
        <v>CUSTEIO</v>
      </c>
      <c r="Z934" s="64">
        <f t="shared" si="29"/>
        <v>3000</v>
      </c>
      <c r="AA934" s="44">
        <v>3000</v>
      </c>
    </row>
    <row r="935" spans="1:29" x14ac:dyDescent="0.25">
      <c r="A935" t="s">
        <v>1111</v>
      </c>
      <c r="B935" t="s">
        <v>533</v>
      </c>
      <c r="C935" t="s">
        <v>1112</v>
      </c>
      <c r="D935" t="s">
        <v>67</v>
      </c>
      <c r="E935" t="s">
        <v>117</v>
      </c>
      <c r="F935" s="51" t="str">
        <f>IFERROR(VLOOKUP(D935,'Tabelas auxiliares'!$A$3:$B$61,2,FALSE),"")</f>
        <v>PROAP - PRÓ-REITORIA DE POLÍTICAS AFIRMATIVAS</v>
      </c>
      <c r="G935" s="51" t="str">
        <f>IFERROR(VLOOKUP($B935,'Tabelas auxiliares'!$A$65:$C$102,2,FALSE),"")</f>
        <v>Diárias e passagens nacionais</v>
      </c>
      <c r="H935" s="51" t="str">
        <f>IFERROR(VLOOKUP($B935,'Tabelas auxiliares'!$A$65:$C$102,3,FALSE),"")</f>
        <v>PASSAGENS NACIONAIS / DIÁRIAS NACIONAIS / REEMBOLSO DE PASSAGENS TERRESTRES</v>
      </c>
      <c r="I935" t="s">
        <v>1974</v>
      </c>
      <c r="J935" t="s">
        <v>3013</v>
      </c>
      <c r="K935" t="s">
        <v>3015</v>
      </c>
      <c r="L935" t="s">
        <v>863</v>
      </c>
      <c r="M935" t="s">
        <v>176</v>
      </c>
      <c r="N935" t="s">
        <v>177</v>
      </c>
      <c r="O935" t="s">
        <v>178</v>
      </c>
      <c r="P935" t="s">
        <v>288</v>
      </c>
      <c r="Q935" t="s">
        <v>179</v>
      </c>
      <c r="R935" t="s">
        <v>176</v>
      </c>
      <c r="S935" t="s">
        <v>120</v>
      </c>
      <c r="T935" t="s">
        <v>174</v>
      </c>
      <c r="U935" t="s">
        <v>119</v>
      </c>
      <c r="V935" t="s">
        <v>804</v>
      </c>
      <c r="W935" t="s">
        <v>691</v>
      </c>
      <c r="X935" s="51" t="str">
        <f t="shared" si="28"/>
        <v>3</v>
      </c>
      <c r="Y935" s="51" t="str">
        <f>IF(T935="","",IF(AND(T935&lt;&gt;'Tabelas auxiliares'!$B$236,T935&lt;&gt;'Tabelas auxiliares'!$B$237,T935&lt;&gt;'Tabelas auxiliares'!$C$236,T935&lt;&gt;'Tabelas auxiliares'!$C$237,T935&lt;&gt;'Tabelas auxiliares'!$D$236),"FOLHA DE PESSOAL",IF(X935='Tabelas auxiliares'!$A$237,"CUSTEIO",IF(X935='Tabelas auxiliares'!$A$236,"INVESTIMENTO","ERRO - VERIFICAR"))))</f>
        <v>CUSTEIO</v>
      </c>
      <c r="Z935" s="64">
        <f t="shared" si="29"/>
        <v>5000</v>
      </c>
      <c r="AA935" s="44">
        <v>2357.63</v>
      </c>
      <c r="AC935" s="44">
        <v>2642.37</v>
      </c>
    </row>
    <row r="936" spans="1:29" x14ac:dyDescent="0.25">
      <c r="A936" t="s">
        <v>1111</v>
      </c>
      <c r="B936" t="s">
        <v>533</v>
      </c>
      <c r="C936" t="s">
        <v>1112</v>
      </c>
      <c r="D936" t="s">
        <v>71</v>
      </c>
      <c r="E936" t="s">
        <v>117</v>
      </c>
      <c r="F936" s="51" t="str">
        <f>IFERROR(VLOOKUP(D936,'Tabelas auxiliares'!$A$3:$B$61,2,FALSE),"")</f>
        <v>ARI - ASSESSORIA DE RELAÇÕES INTERNACIONAIS</v>
      </c>
      <c r="G936" s="51" t="str">
        <f>IFERROR(VLOOKUP($B936,'Tabelas auxiliares'!$A$65:$C$102,2,FALSE),"")</f>
        <v>Diárias e passagens nacionais</v>
      </c>
      <c r="H936" s="51" t="str">
        <f>IFERROR(VLOOKUP($B936,'Tabelas auxiliares'!$A$65:$C$102,3,FALSE),"")</f>
        <v>PASSAGENS NACIONAIS / DIÁRIAS NACIONAIS / REEMBOLSO DE PASSAGENS TERRESTRES</v>
      </c>
      <c r="I936" t="s">
        <v>3016</v>
      </c>
      <c r="J936" t="s">
        <v>3017</v>
      </c>
      <c r="K936" t="s">
        <v>3018</v>
      </c>
      <c r="L936" t="s">
        <v>275</v>
      </c>
      <c r="M936" t="s">
        <v>176</v>
      </c>
      <c r="N936" t="s">
        <v>177</v>
      </c>
      <c r="O936" t="s">
        <v>178</v>
      </c>
      <c r="P936" t="s">
        <v>288</v>
      </c>
      <c r="Q936" t="s">
        <v>179</v>
      </c>
      <c r="R936" t="s">
        <v>176</v>
      </c>
      <c r="S936" t="s">
        <v>120</v>
      </c>
      <c r="T936" t="s">
        <v>174</v>
      </c>
      <c r="U936" t="s">
        <v>119</v>
      </c>
      <c r="V936" t="s">
        <v>804</v>
      </c>
      <c r="W936" t="s">
        <v>691</v>
      </c>
      <c r="X936" s="51" t="str">
        <f t="shared" si="28"/>
        <v>3</v>
      </c>
      <c r="Y936" s="51" t="str">
        <f>IF(T936="","",IF(AND(T936&lt;&gt;'Tabelas auxiliares'!$B$236,T936&lt;&gt;'Tabelas auxiliares'!$B$237,T936&lt;&gt;'Tabelas auxiliares'!$C$236,T936&lt;&gt;'Tabelas auxiliares'!$C$237,T936&lt;&gt;'Tabelas auxiliares'!$D$236),"FOLHA DE PESSOAL",IF(X936='Tabelas auxiliares'!$A$237,"CUSTEIO",IF(X936='Tabelas auxiliares'!$A$236,"INVESTIMENTO","ERRO - VERIFICAR"))))</f>
        <v>CUSTEIO</v>
      </c>
      <c r="Z936" s="64">
        <f t="shared" si="29"/>
        <v>12000</v>
      </c>
      <c r="AA936" s="44">
        <v>6620.32</v>
      </c>
      <c r="AC936" s="44">
        <v>5379.68</v>
      </c>
    </row>
    <row r="937" spans="1:29" x14ac:dyDescent="0.25">
      <c r="A937" t="s">
        <v>1111</v>
      </c>
      <c r="B937" t="s">
        <v>533</v>
      </c>
      <c r="C937" t="s">
        <v>1112</v>
      </c>
      <c r="D937" t="s">
        <v>71</v>
      </c>
      <c r="E937" t="s">
        <v>117</v>
      </c>
      <c r="F937" s="51" t="str">
        <f>IFERROR(VLOOKUP(D937,'Tabelas auxiliares'!$A$3:$B$61,2,FALSE),"")</f>
        <v>ARI - ASSESSORIA DE RELAÇÕES INTERNACIONAIS</v>
      </c>
      <c r="G937" s="51" t="str">
        <f>IFERROR(VLOOKUP($B937,'Tabelas auxiliares'!$A$65:$C$102,2,FALSE),"")</f>
        <v>Diárias e passagens nacionais</v>
      </c>
      <c r="H937" s="51" t="str">
        <f>IFERROR(VLOOKUP($B937,'Tabelas auxiliares'!$A$65:$C$102,3,FALSE),"")</f>
        <v>PASSAGENS NACIONAIS / DIÁRIAS NACIONAIS / REEMBOLSO DE PASSAGENS TERRESTRES</v>
      </c>
      <c r="I937" t="s">
        <v>3016</v>
      </c>
      <c r="J937" t="s">
        <v>3017</v>
      </c>
      <c r="K937" t="s">
        <v>3019</v>
      </c>
      <c r="L937" t="s">
        <v>276</v>
      </c>
      <c r="M937" t="s">
        <v>176</v>
      </c>
      <c r="N937" t="s">
        <v>177</v>
      </c>
      <c r="O937" t="s">
        <v>178</v>
      </c>
      <c r="P937" t="s">
        <v>288</v>
      </c>
      <c r="Q937" t="s">
        <v>179</v>
      </c>
      <c r="R937" t="s">
        <v>176</v>
      </c>
      <c r="S937" t="s">
        <v>120</v>
      </c>
      <c r="T937" t="s">
        <v>174</v>
      </c>
      <c r="U937" t="s">
        <v>119</v>
      </c>
      <c r="V937" t="s">
        <v>778</v>
      </c>
      <c r="W937" t="s">
        <v>943</v>
      </c>
      <c r="X937" s="51" t="str">
        <f t="shared" si="28"/>
        <v>3</v>
      </c>
      <c r="Y937" s="51" t="str">
        <f>IF(T937="","",IF(AND(T937&lt;&gt;'Tabelas auxiliares'!$B$236,T937&lt;&gt;'Tabelas auxiliares'!$B$237,T937&lt;&gt;'Tabelas auxiliares'!$C$236,T937&lt;&gt;'Tabelas auxiliares'!$C$237,T937&lt;&gt;'Tabelas auxiliares'!$D$236),"FOLHA DE PESSOAL",IF(X937='Tabelas auxiliares'!$A$237,"CUSTEIO",IF(X937='Tabelas auxiliares'!$A$236,"INVESTIMENTO","ERRO - VERIFICAR"))))</f>
        <v>CUSTEIO</v>
      </c>
      <c r="Z937" s="64">
        <f t="shared" si="29"/>
        <v>127500</v>
      </c>
      <c r="AA937" s="44">
        <v>54259.34</v>
      </c>
      <c r="AC937" s="44">
        <v>73240.66</v>
      </c>
    </row>
    <row r="938" spans="1:29" x14ac:dyDescent="0.25">
      <c r="A938" t="s">
        <v>1111</v>
      </c>
      <c r="B938" t="s">
        <v>533</v>
      </c>
      <c r="C938" t="s">
        <v>1112</v>
      </c>
      <c r="D938" t="s">
        <v>73</v>
      </c>
      <c r="E938" t="s">
        <v>117</v>
      </c>
      <c r="F938" s="51" t="str">
        <f>IFERROR(VLOOKUP(D938,'Tabelas auxiliares'!$A$3:$B$61,2,FALSE),"")</f>
        <v>PROPG - PRÓ-REITORIA DE PÓS-GRADUAÇÃO</v>
      </c>
      <c r="G938" s="51" t="str">
        <f>IFERROR(VLOOKUP($B938,'Tabelas auxiliares'!$A$65:$C$102,2,FALSE),"")</f>
        <v>Diárias e passagens nacionais</v>
      </c>
      <c r="H938" s="51" t="str">
        <f>IFERROR(VLOOKUP($B938,'Tabelas auxiliares'!$A$65:$C$102,3,FALSE),"")</f>
        <v>PASSAGENS NACIONAIS / DIÁRIAS NACIONAIS / REEMBOLSO DE PASSAGENS TERRESTRES</v>
      </c>
      <c r="I938" t="s">
        <v>1315</v>
      </c>
      <c r="J938" t="s">
        <v>3020</v>
      </c>
      <c r="K938" t="s">
        <v>3021</v>
      </c>
      <c r="L938" t="s">
        <v>277</v>
      </c>
      <c r="M938" t="s">
        <v>176</v>
      </c>
      <c r="N938" t="s">
        <v>177</v>
      </c>
      <c r="O938" t="s">
        <v>178</v>
      </c>
      <c r="P938" t="s">
        <v>288</v>
      </c>
      <c r="Q938" t="s">
        <v>179</v>
      </c>
      <c r="R938" t="s">
        <v>176</v>
      </c>
      <c r="S938" t="s">
        <v>120</v>
      </c>
      <c r="T938" t="s">
        <v>174</v>
      </c>
      <c r="U938" t="s">
        <v>119</v>
      </c>
      <c r="V938" t="s">
        <v>804</v>
      </c>
      <c r="W938" t="s">
        <v>691</v>
      </c>
      <c r="X938" s="51" t="str">
        <f t="shared" si="28"/>
        <v>3</v>
      </c>
      <c r="Y938" s="51" t="str">
        <f>IF(T938="","",IF(AND(T938&lt;&gt;'Tabelas auxiliares'!$B$236,T938&lt;&gt;'Tabelas auxiliares'!$B$237,T938&lt;&gt;'Tabelas auxiliares'!$C$236,T938&lt;&gt;'Tabelas auxiliares'!$C$237,T938&lt;&gt;'Tabelas auxiliares'!$D$236),"FOLHA DE PESSOAL",IF(X938='Tabelas auxiliares'!$A$237,"CUSTEIO",IF(X938='Tabelas auxiliares'!$A$236,"INVESTIMENTO","ERRO - VERIFICAR"))))</f>
        <v>CUSTEIO</v>
      </c>
      <c r="Z938" s="64">
        <f t="shared" si="29"/>
        <v>15000</v>
      </c>
      <c r="AA938" s="44">
        <v>7854.84</v>
      </c>
      <c r="AC938" s="44">
        <v>7145.16</v>
      </c>
    </row>
    <row r="939" spans="1:29" x14ac:dyDescent="0.25">
      <c r="A939" t="s">
        <v>1111</v>
      </c>
      <c r="B939" t="s">
        <v>533</v>
      </c>
      <c r="C939" t="s">
        <v>1112</v>
      </c>
      <c r="D939" t="s">
        <v>73</v>
      </c>
      <c r="E939" t="s">
        <v>117</v>
      </c>
      <c r="F939" s="51" t="str">
        <f>IFERROR(VLOOKUP(D939,'Tabelas auxiliares'!$A$3:$B$61,2,FALSE),"")</f>
        <v>PROPG - PRÓ-REITORIA DE PÓS-GRADUAÇÃO</v>
      </c>
      <c r="G939" s="51" t="str">
        <f>IFERROR(VLOOKUP($B939,'Tabelas auxiliares'!$A$65:$C$102,2,FALSE),"")</f>
        <v>Diárias e passagens nacionais</v>
      </c>
      <c r="H939" s="51" t="str">
        <f>IFERROR(VLOOKUP($B939,'Tabelas auxiliares'!$A$65:$C$102,3,FALSE),"")</f>
        <v>PASSAGENS NACIONAIS / DIÁRIAS NACIONAIS / REEMBOLSO DE PASSAGENS TERRESTRES</v>
      </c>
      <c r="I939" t="s">
        <v>1315</v>
      </c>
      <c r="J939" t="s">
        <v>3020</v>
      </c>
      <c r="K939" t="s">
        <v>3022</v>
      </c>
      <c r="L939" t="s">
        <v>278</v>
      </c>
      <c r="M939" t="s">
        <v>176</v>
      </c>
      <c r="N939" t="s">
        <v>177</v>
      </c>
      <c r="O939" t="s">
        <v>178</v>
      </c>
      <c r="P939" t="s">
        <v>288</v>
      </c>
      <c r="Q939" t="s">
        <v>179</v>
      </c>
      <c r="R939" t="s">
        <v>176</v>
      </c>
      <c r="S939" t="s">
        <v>120</v>
      </c>
      <c r="T939" t="s">
        <v>174</v>
      </c>
      <c r="U939" t="s">
        <v>119</v>
      </c>
      <c r="V939" t="s">
        <v>805</v>
      </c>
      <c r="W939" t="s">
        <v>983</v>
      </c>
      <c r="X939" s="51" t="str">
        <f t="shared" si="28"/>
        <v>3</v>
      </c>
      <c r="Y939" s="51" t="str">
        <f>IF(T939="","",IF(AND(T939&lt;&gt;'Tabelas auxiliares'!$B$236,T939&lt;&gt;'Tabelas auxiliares'!$B$237,T939&lt;&gt;'Tabelas auxiliares'!$C$236,T939&lt;&gt;'Tabelas auxiliares'!$C$237,T939&lt;&gt;'Tabelas auxiliares'!$D$236),"FOLHA DE PESSOAL",IF(X939='Tabelas auxiliares'!$A$237,"CUSTEIO",IF(X939='Tabelas auxiliares'!$A$236,"INVESTIMENTO","ERRO - VERIFICAR"))))</f>
        <v>CUSTEIO</v>
      </c>
      <c r="Z939" s="64">
        <f t="shared" si="29"/>
        <v>10000</v>
      </c>
      <c r="AA939" s="44">
        <v>8495.5</v>
      </c>
      <c r="AC939" s="44">
        <v>1504.5</v>
      </c>
    </row>
    <row r="940" spans="1:29" x14ac:dyDescent="0.25">
      <c r="A940" t="s">
        <v>1111</v>
      </c>
      <c r="B940" t="s">
        <v>533</v>
      </c>
      <c r="C940" t="s">
        <v>1112</v>
      </c>
      <c r="D940" t="s">
        <v>75</v>
      </c>
      <c r="E940" t="s">
        <v>117</v>
      </c>
      <c r="F940" s="51" t="str">
        <f>IFERROR(VLOOKUP(D940,'Tabelas auxiliares'!$A$3:$B$61,2,FALSE),"")</f>
        <v>BIBLIOTECA</v>
      </c>
      <c r="G940" s="51" t="str">
        <f>IFERROR(VLOOKUP($B940,'Tabelas auxiliares'!$A$65:$C$102,2,FALSE),"")</f>
        <v>Diárias e passagens nacionais</v>
      </c>
      <c r="H940" s="51" t="str">
        <f>IFERROR(VLOOKUP($B940,'Tabelas auxiliares'!$A$65:$C$102,3,FALSE),"")</f>
        <v>PASSAGENS NACIONAIS / DIÁRIAS NACIONAIS / REEMBOLSO DE PASSAGENS TERRESTRES</v>
      </c>
      <c r="I940" t="s">
        <v>1159</v>
      </c>
      <c r="J940" t="s">
        <v>2492</v>
      </c>
      <c r="K940" t="s">
        <v>3023</v>
      </c>
      <c r="L940" t="s">
        <v>3024</v>
      </c>
      <c r="M940" t="s">
        <v>176</v>
      </c>
      <c r="N940" t="s">
        <v>177</v>
      </c>
      <c r="O940" t="s">
        <v>178</v>
      </c>
      <c r="P940" t="s">
        <v>288</v>
      </c>
      <c r="Q940" t="s">
        <v>179</v>
      </c>
      <c r="R940" t="s">
        <v>176</v>
      </c>
      <c r="S940" t="s">
        <v>1150</v>
      </c>
      <c r="T940" t="s">
        <v>174</v>
      </c>
      <c r="U940" t="s">
        <v>119</v>
      </c>
      <c r="V940" t="s">
        <v>804</v>
      </c>
      <c r="W940" t="s">
        <v>691</v>
      </c>
      <c r="X940" s="51" t="str">
        <f t="shared" si="28"/>
        <v>3</v>
      </c>
      <c r="Y940" s="51" t="str">
        <f>IF(T940="","",IF(AND(T940&lt;&gt;'Tabelas auxiliares'!$B$236,T940&lt;&gt;'Tabelas auxiliares'!$B$237,T940&lt;&gt;'Tabelas auxiliares'!$C$236,T940&lt;&gt;'Tabelas auxiliares'!$C$237,T940&lt;&gt;'Tabelas auxiliares'!$D$236),"FOLHA DE PESSOAL",IF(X940='Tabelas auxiliares'!$A$237,"CUSTEIO",IF(X940='Tabelas auxiliares'!$A$236,"INVESTIMENTO","ERRO - VERIFICAR"))))</f>
        <v>CUSTEIO</v>
      </c>
      <c r="Z940" s="64">
        <f t="shared" si="29"/>
        <v>5000</v>
      </c>
      <c r="AA940" s="44">
        <v>5000</v>
      </c>
    </row>
    <row r="941" spans="1:29" x14ac:dyDescent="0.25">
      <c r="A941" t="s">
        <v>1111</v>
      </c>
      <c r="B941" t="s">
        <v>533</v>
      </c>
      <c r="C941" t="s">
        <v>1112</v>
      </c>
      <c r="D941" t="s">
        <v>77</v>
      </c>
      <c r="E941" t="s">
        <v>117</v>
      </c>
      <c r="F941" s="51" t="str">
        <f>IFERROR(VLOOKUP(D941,'Tabelas auxiliares'!$A$3:$B$61,2,FALSE),"")</f>
        <v>NTI - NÚCLEO DE TECNOLOGIA DA INFORMAÇÃO</v>
      </c>
      <c r="G941" s="51" t="str">
        <f>IFERROR(VLOOKUP($B941,'Tabelas auxiliares'!$A$65:$C$102,2,FALSE),"")</f>
        <v>Diárias e passagens nacionais</v>
      </c>
      <c r="H941" s="51" t="str">
        <f>IFERROR(VLOOKUP($B941,'Tabelas auxiliares'!$A$65:$C$102,3,FALSE),"")</f>
        <v>PASSAGENS NACIONAIS / DIÁRIAS NACIONAIS / REEMBOLSO DE PASSAGENS TERRESTRES</v>
      </c>
      <c r="I941" t="s">
        <v>1337</v>
      </c>
      <c r="J941" t="s">
        <v>3025</v>
      </c>
      <c r="K941" t="s">
        <v>3026</v>
      </c>
      <c r="L941" t="s">
        <v>279</v>
      </c>
      <c r="M941" t="s">
        <v>176</v>
      </c>
      <c r="N941" t="s">
        <v>177</v>
      </c>
      <c r="O941" t="s">
        <v>178</v>
      </c>
      <c r="P941" t="s">
        <v>288</v>
      </c>
      <c r="Q941" t="s">
        <v>179</v>
      </c>
      <c r="R941" t="s">
        <v>176</v>
      </c>
      <c r="S941" t="s">
        <v>120</v>
      </c>
      <c r="T941" t="s">
        <v>174</v>
      </c>
      <c r="U941" t="s">
        <v>119</v>
      </c>
      <c r="V941" t="s">
        <v>804</v>
      </c>
      <c r="W941" t="s">
        <v>691</v>
      </c>
      <c r="X941" s="51" t="str">
        <f t="shared" si="28"/>
        <v>3</v>
      </c>
      <c r="Y941" s="51" t="str">
        <f>IF(T941="","",IF(AND(T941&lt;&gt;'Tabelas auxiliares'!$B$236,T941&lt;&gt;'Tabelas auxiliares'!$B$237,T941&lt;&gt;'Tabelas auxiliares'!$C$236,T941&lt;&gt;'Tabelas auxiliares'!$C$237,T941&lt;&gt;'Tabelas auxiliares'!$D$236),"FOLHA DE PESSOAL",IF(X941='Tabelas auxiliares'!$A$237,"CUSTEIO",IF(X941='Tabelas auxiliares'!$A$236,"INVESTIMENTO","ERRO - VERIFICAR"))))</f>
        <v>CUSTEIO</v>
      </c>
      <c r="Z941" s="64">
        <f t="shared" si="29"/>
        <v>16000</v>
      </c>
      <c r="AA941" s="44">
        <v>4257.99</v>
      </c>
      <c r="AC941" s="44">
        <v>11742.01</v>
      </c>
    </row>
    <row r="942" spans="1:29" x14ac:dyDescent="0.25">
      <c r="A942" t="s">
        <v>1111</v>
      </c>
      <c r="B942" t="s">
        <v>533</v>
      </c>
      <c r="C942" t="s">
        <v>1112</v>
      </c>
      <c r="D942" t="s">
        <v>296</v>
      </c>
      <c r="E942" t="s">
        <v>117</v>
      </c>
      <c r="F942" s="51" t="str">
        <f>IFERROR(VLOOKUP(D942,'Tabelas auxiliares'!$A$3:$B$61,2,FALSE),"")</f>
        <v>SPO - OBRAS SANTO ANDRÉ</v>
      </c>
      <c r="G942" s="51" t="str">
        <f>IFERROR(VLOOKUP($B942,'Tabelas auxiliares'!$A$65:$C$102,2,FALSE),"")</f>
        <v>Diárias e passagens nacionais</v>
      </c>
      <c r="H942" s="51" t="str">
        <f>IFERROR(VLOOKUP($B942,'Tabelas auxiliares'!$A$65:$C$102,3,FALSE),"")</f>
        <v>PASSAGENS NACIONAIS / DIÁRIAS NACIONAIS / REEMBOLSO DE PASSAGENS TERRESTRES</v>
      </c>
      <c r="I942" t="s">
        <v>1358</v>
      </c>
      <c r="J942" t="s">
        <v>3027</v>
      </c>
      <c r="K942" t="s">
        <v>3028</v>
      </c>
      <c r="L942" t="s">
        <v>692</v>
      </c>
      <c r="M942" t="s">
        <v>176</v>
      </c>
      <c r="N942" t="s">
        <v>177</v>
      </c>
      <c r="O942" t="s">
        <v>178</v>
      </c>
      <c r="P942" t="s">
        <v>288</v>
      </c>
      <c r="Q942" t="s">
        <v>179</v>
      </c>
      <c r="R942" t="s">
        <v>176</v>
      </c>
      <c r="S942" t="s">
        <v>120</v>
      </c>
      <c r="T942" t="s">
        <v>174</v>
      </c>
      <c r="U942" t="s">
        <v>119</v>
      </c>
      <c r="V942" t="s">
        <v>804</v>
      </c>
      <c r="W942" t="s">
        <v>691</v>
      </c>
      <c r="X942" s="51" t="str">
        <f t="shared" si="28"/>
        <v>3</v>
      </c>
      <c r="Y942" s="51" t="str">
        <f>IF(T942="","",IF(AND(T942&lt;&gt;'Tabelas auxiliares'!$B$236,T942&lt;&gt;'Tabelas auxiliares'!$B$237,T942&lt;&gt;'Tabelas auxiliares'!$C$236,T942&lt;&gt;'Tabelas auxiliares'!$C$237,T942&lt;&gt;'Tabelas auxiliares'!$D$236),"FOLHA DE PESSOAL",IF(X942='Tabelas auxiliares'!$A$237,"CUSTEIO",IF(X942='Tabelas auxiliares'!$A$236,"INVESTIMENTO","ERRO - VERIFICAR"))))</f>
        <v>CUSTEIO</v>
      </c>
      <c r="Z942" s="64">
        <f t="shared" si="29"/>
        <v>10000</v>
      </c>
      <c r="AA942" s="44">
        <v>6313.43</v>
      </c>
      <c r="AC942" s="44">
        <v>3686.57</v>
      </c>
    </row>
    <row r="943" spans="1:29" x14ac:dyDescent="0.25">
      <c r="A943" t="s">
        <v>1111</v>
      </c>
      <c r="B943" t="s">
        <v>533</v>
      </c>
      <c r="C943" t="s">
        <v>1112</v>
      </c>
      <c r="D943" t="s">
        <v>83</v>
      </c>
      <c r="E943" t="s">
        <v>117</v>
      </c>
      <c r="F943" s="51" t="str">
        <f>IFERROR(VLOOKUP(D943,'Tabelas auxiliares'!$A$3:$B$61,2,FALSE),"")</f>
        <v>NETEL - NÚCLEO EDUCACIONAL DE TECNOLOGIAS E LÍNGUAS</v>
      </c>
      <c r="G943" s="51" t="str">
        <f>IFERROR(VLOOKUP($B943,'Tabelas auxiliares'!$A$65:$C$102,2,FALSE),"")</f>
        <v>Diárias e passagens nacionais</v>
      </c>
      <c r="H943" s="51" t="str">
        <f>IFERROR(VLOOKUP($B943,'Tabelas auxiliares'!$A$65:$C$102,3,FALSE),"")</f>
        <v>PASSAGENS NACIONAIS / DIÁRIAS NACIONAIS / REEMBOLSO DE PASSAGENS TERRESTRES</v>
      </c>
      <c r="I943" t="s">
        <v>2468</v>
      </c>
      <c r="J943" t="s">
        <v>3029</v>
      </c>
      <c r="K943" t="s">
        <v>3030</v>
      </c>
      <c r="L943" t="s">
        <v>989</v>
      </c>
      <c r="M943" t="s">
        <v>176</v>
      </c>
      <c r="N943" t="s">
        <v>177</v>
      </c>
      <c r="O943" t="s">
        <v>178</v>
      </c>
      <c r="P943" t="s">
        <v>288</v>
      </c>
      <c r="Q943" t="s">
        <v>179</v>
      </c>
      <c r="R943" t="s">
        <v>176</v>
      </c>
      <c r="S943" t="s">
        <v>120</v>
      </c>
      <c r="T943" t="s">
        <v>174</v>
      </c>
      <c r="U943" t="s">
        <v>119</v>
      </c>
      <c r="V943" t="s">
        <v>804</v>
      </c>
      <c r="W943" t="s">
        <v>691</v>
      </c>
      <c r="X943" s="51" t="str">
        <f t="shared" si="28"/>
        <v>3</v>
      </c>
      <c r="Y943" s="51" t="str">
        <f>IF(T943="","",IF(AND(T943&lt;&gt;'Tabelas auxiliares'!$B$236,T943&lt;&gt;'Tabelas auxiliares'!$B$237,T943&lt;&gt;'Tabelas auxiliares'!$C$236,T943&lt;&gt;'Tabelas auxiliares'!$C$237,T943&lt;&gt;'Tabelas auxiliares'!$D$236),"FOLHA DE PESSOAL",IF(X943='Tabelas auxiliares'!$A$237,"CUSTEIO",IF(X943='Tabelas auxiliares'!$A$236,"INVESTIMENTO","ERRO - VERIFICAR"))))</f>
        <v>CUSTEIO</v>
      </c>
      <c r="Z943" s="64">
        <f t="shared" si="29"/>
        <v>7953.8799999999992</v>
      </c>
      <c r="AA943" s="44">
        <v>6644.53</v>
      </c>
      <c r="AC943" s="44">
        <v>1309.3499999999999</v>
      </c>
    </row>
    <row r="944" spans="1:29" x14ac:dyDescent="0.25">
      <c r="A944" t="s">
        <v>1111</v>
      </c>
      <c r="B944" t="s">
        <v>533</v>
      </c>
      <c r="C944" t="s">
        <v>1112</v>
      </c>
      <c r="D944" t="s">
        <v>83</v>
      </c>
      <c r="E944" t="s">
        <v>117</v>
      </c>
      <c r="F944" s="51" t="str">
        <f>IFERROR(VLOOKUP(D944,'Tabelas auxiliares'!$A$3:$B$61,2,FALSE),"")</f>
        <v>NETEL - NÚCLEO EDUCACIONAL DE TECNOLOGIAS E LÍNGUAS</v>
      </c>
      <c r="G944" s="51" t="str">
        <f>IFERROR(VLOOKUP($B944,'Tabelas auxiliares'!$A$65:$C$102,2,FALSE),"")</f>
        <v>Diárias e passagens nacionais</v>
      </c>
      <c r="H944" s="51" t="str">
        <f>IFERROR(VLOOKUP($B944,'Tabelas auxiliares'!$A$65:$C$102,3,FALSE),"")</f>
        <v>PASSAGENS NACIONAIS / DIÁRIAS NACIONAIS / REEMBOLSO DE PASSAGENS TERRESTRES</v>
      </c>
      <c r="I944" t="s">
        <v>2166</v>
      </c>
      <c r="J944" t="s">
        <v>3029</v>
      </c>
      <c r="K944" t="s">
        <v>3031</v>
      </c>
      <c r="L944" t="s">
        <v>3032</v>
      </c>
      <c r="M944" t="s">
        <v>176</v>
      </c>
      <c r="N944" t="s">
        <v>177</v>
      </c>
      <c r="O944" t="s">
        <v>178</v>
      </c>
      <c r="P944" t="s">
        <v>288</v>
      </c>
      <c r="Q944" t="s">
        <v>179</v>
      </c>
      <c r="R944" t="s">
        <v>176</v>
      </c>
      <c r="S944" t="s">
        <v>120</v>
      </c>
      <c r="T944" t="s">
        <v>174</v>
      </c>
      <c r="U944" t="s">
        <v>119</v>
      </c>
      <c r="V944" t="s">
        <v>805</v>
      </c>
      <c r="W944" t="s">
        <v>983</v>
      </c>
      <c r="X944" s="51" t="str">
        <f t="shared" si="28"/>
        <v>3</v>
      </c>
      <c r="Y944" s="51" t="str">
        <f>IF(T944="","",IF(AND(T944&lt;&gt;'Tabelas auxiliares'!$B$236,T944&lt;&gt;'Tabelas auxiliares'!$B$237,T944&lt;&gt;'Tabelas auxiliares'!$C$236,T944&lt;&gt;'Tabelas auxiliares'!$C$237,T944&lt;&gt;'Tabelas auxiliares'!$D$236),"FOLHA DE PESSOAL",IF(X944='Tabelas auxiliares'!$A$237,"CUSTEIO",IF(X944='Tabelas auxiliares'!$A$236,"INVESTIMENTO","ERRO - VERIFICAR"))))</f>
        <v>CUSTEIO</v>
      </c>
      <c r="Z944" s="64">
        <f t="shared" si="29"/>
        <v>2046.12</v>
      </c>
      <c r="AA944" s="44">
        <v>2046.12</v>
      </c>
    </row>
    <row r="945" spans="1:29" x14ac:dyDescent="0.25">
      <c r="A945" t="s">
        <v>1111</v>
      </c>
      <c r="B945" t="s">
        <v>533</v>
      </c>
      <c r="C945" t="s">
        <v>1112</v>
      </c>
      <c r="D945" t="s">
        <v>84</v>
      </c>
      <c r="E945" t="s">
        <v>117</v>
      </c>
      <c r="F945" s="51" t="str">
        <f>IFERROR(VLOOKUP(D945,'Tabelas auxiliares'!$A$3:$B$61,2,FALSE),"")</f>
        <v>AGÊNCIA DE INOVAÇÃO</v>
      </c>
      <c r="G945" s="51" t="str">
        <f>IFERROR(VLOOKUP($B945,'Tabelas auxiliares'!$A$65:$C$102,2,FALSE),"")</f>
        <v>Diárias e passagens nacionais</v>
      </c>
      <c r="H945" s="51" t="str">
        <f>IFERROR(VLOOKUP($B945,'Tabelas auxiliares'!$A$65:$C$102,3,FALSE),"")</f>
        <v>PASSAGENS NACIONAIS / DIÁRIAS NACIONAIS / REEMBOLSO DE PASSAGENS TERRESTRES</v>
      </c>
      <c r="I945" t="s">
        <v>1855</v>
      </c>
      <c r="J945" t="s">
        <v>3033</v>
      </c>
      <c r="K945" t="s">
        <v>3034</v>
      </c>
      <c r="L945" t="s">
        <v>990</v>
      </c>
      <c r="M945" t="s">
        <v>176</v>
      </c>
      <c r="N945" t="s">
        <v>177</v>
      </c>
      <c r="O945" t="s">
        <v>178</v>
      </c>
      <c r="P945" t="s">
        <v>288</v>
      </c>
      <c r="Q945" t="s">
        <v>179</v>
      </c>
      <c r="R945" t="s">
        <v>176</v>
      </c>
      <c r="S945" t="s">
        <v>120</v>
      </c>
      <c r="T945" t="s">
        <v>174</v>
      </c>
      <c r="U945" t="s">
        <v>119</v>
      </c>
      <c r="V945" t="s">
        <v>804</v>
      </c>
      <c r="W945" t="s">
        <v>691</v>
      </c>
      <c r="X945" s="51" t="str">
        <f t="shared" si="28"/>
        <v>3</v>
      </c>
      <c r="Y945" s="51" t="str">
        <f>IF(T945="","",IF(AND(T945&lt;&gt;'Tabelas auxiliares'!$B$236,T945&lt;&gt;'Tabelas auxiliares'!$B$237,T945&lt;&gt;'Tabelas auxiliares'!$C$236,T945&lt;&gt;'Tabelas auxiliares'!$C$237,T945&lt;&gt;'Tabelas auxiliares'!$D$236),"FOLHA DE PESSOAL",IF(X945='Tabelas auxiliares'!$A$237,"CUSTEIO",IF(X945='Tabelas auxiliares'!$A$236,"INVESTIMENTO","ERRO - VERIFICAR"))))</f>
        <v>CUSTEIO</v>
      </c>
      <c r="Z945" s="64">
        <f t="shared" si="29"/>
        <v>5000</v>
      </c>
      <c r="AA945" s="44">
        <v>1934.95</v>
      </c>
      <c r="AC945" s="44">
        <v>3065.05</v>
      </c>
    </row>
    <row r="946" spans="1:29" x14ac:dyDescent="0.25">
      <c r="A946" t="s">
        <v>1111</v>
      </c>
      <c r="B946" t="s">
        <v>533</v>
      </c>
      <c r="C946" t="s">
        <v>1112</v>
      </c>
      <c r="D946" t="s">
        <v>84</v>
      </c>
      <c r="E946" t="s">
        <v>117</v>
      </c>
      <c r="F946" s="51" t="str">
        <f>IFERROR(VLOOKUP(D946,'Tabelas auxiliares'!$A$3:$B$61,2,FALSE),"")</f>
        <v>AGÊNCIA DE INOVAÇÃO</v>
      </c>
      <c r="G946" s="51" t="str">
        <f>IFERROR(VLOOKUP($B946,'Tabelas auxiliares'!$A$65:$C$102,2,FALSE),"")</f>
        <v>Diárias e passagens nacionais</v>
      </c>
      <c r="H946" s="51" t="str">
        <f>IFERROR(VLOOKUP($B946,'Tabelas auxiliares'!$A$65:$C$102,3,FALSE),"")</f>
        <v>PASSAGENS NACIONAIS / DIÁRIAS NACIONAIS / REEMBOLSO DE PASSAGENS TERRESTRES</v>
      </c>
      <c r="I946" t="s">
        <v>1855</v>
      </c>
      <c r="J946" t="s">
        <v>3033</v>
      </c>
      <c r="K946" t="s">
        <v>3035</v>
      </c>
      <c r="L946" t="s">
        <v>991</v>
      </c>
      <c r="M946" t="s">
        <v>176</v>
      </c>
      <c r="N946" t="s">
        <v>177</v>
      </c>
      <c r="O946" t="s">
        <v>178</v>
      </c>
      <c r="P946" t="s">
        <v>288</v>
      </c>
      <c r="Q946" t="s">
        <v>179</v>
      </c>
      <c r="R946" t="s">
        <v>176</v>
      </c>
      <c r="S946" t="s">
        <v>120</v>
      </c>
      <c r="T946" t="s">
        <v>174</v>
      </c>
      <c r="U946" t="s">
        <v>119</v>
      </c>
      <c r="V946" t="s">
        <v>805</v>
      </c>
      <c r="W946" t="s">
        <v>983</v>
      </c>
      <c r="X946" s="51" t="str">
        <f t="shared" si="28"/>
        <v>3</v>
      </c>
      <c r="Y946" s="51" t="str">
        <f>IF(T946="","",IF(AND(T946&lt;&gt;'Tabelas auxiliares'!$B$236,T946&lt;&gt;'Tabelas auxiliares'!$B$237,T946&lt;&gt;'Tabelas auxiliares'!$C$236,T946&lt;&gt;'Tabelas auxiliares'!$C$237,T946&lt;&gt;'Tabelas auxiliares'!$D$236),"FOLHA DE PESSOAL",IF(X946='Tabelas auxiliares'!$A$237,"CUSTEIO",IF(X946='Tabelas auxiliares'!$A$236,"INVESTIMENTO","ERRO - VERIFICAR"))))</f>
        <v>CUSTEIO</v>
      </c>
      <c r="Z946" s="64">
        <f t="shared" si="29"/>
        <v>1000</v>
      </c>
      <c r="AA946" s="44">
        <v>1000</v>
      </c>
    </row>
    <row r="947" spans="1:29" x14ac:dyDescent="0.25">
      <c r="A947" t="s">
        <v>1111</v>
      </c>
      <c r="B947" t="s">
        <v>533</v>
      </c>
      <c r="C947" t="s">
        <v>1112</v>
      </c>
      <c r="D947" t="s">
        <v>88</v>
      </c>
      <c r="E947" t="s">
        <v>117</v>
      </c>
      <c r="F947" s="51" t="str">
        <f>IFERROR(VLOOKUP(D947,'Tabelas auxiliares'!$A$3:$B$61,2,FALSE),"")</f>
        <v>SUGEPE - SUPERINTENDÊNCIA DE GESTÃO DE PESSOAS</v>
      </c>
      <c r="G947" s="51" t="str">
        <f>IFERROR(VLOOKUP($B947,'Tabelas auxiliares'!$A$65:$C$102,2,FALSE),"")</f>
        <v>Diárias e passagens nacionais</v>
      </c>
      <c r="H947" s="51" t="str">
        <f>IFERROR(VLOOKUP($B947,'Tabelas auxiliares'!$A$65:$C$102,3,FALSE),"")</f>
        <v>PASSAGENS NACIONAIS / DIÁRIAS NACIONAIS / REEMBOLSO DE PASSAGENS TERRESTRES</v>
      </c>
      <c r="I947" t="s">
        <v>1319</v>
      </c>
      <c r="J947" t="s">
        <v>3036</v>
      </c>
      <c r="K947" t="s">
        <v>3037</v>
      </c>
      <c r="L947" t="s">
        <v>280</v>
      </c>
      <c r="M947" t="s">
        <v>176</v>
      </c>
      <c r="N947" t="s">
        <v>177</v>
      </c>
      <c r="O947" t="s">
        <v>178</v>
      </c>
      <c r="P947" t="s">
        <v>288</v>
      </c>
      <c r="Q947" t="s">
        <v>179</v>
      </c>
      <c r="R947" t="s">
        <v>176</v>
      </c>
      <c r="S947" t="s">
        <v>120</v>
      </c>
      <c r="T947" t="s">
        <v>174</v>
      </c>
      <c r="U947" t="s">
        <v>119</v>
      </c>
      <c r="V947" t="s">
        <v>804</v>
      </c>
      <c r="W947" t="s">
        <v>691</v>
      </c>
      <c r="X947" s="51" t="str">
        <f t="shared" si="28"/>
        <v>3</v>
      </c>
      <c r="Y947" s="51" t="str">
        <f>IF(T947="","",IF(AND(T947&lt;&gt;'Tabelas auxiliares'!$B$236,T947&lt;&gt;'Tabelas auxiliares'!$B$237,T947&lt;&gt;'Tabelas auxiliares'!$C$236,T947&lt;&gt;'Tabelas auxiliares'!$C$237,T947&lt;&gt;'Tabelas auxiliares'!$D$236),"FOLHA DE PESSOAL",IF(X947='Tabelas auxiliares'!$A$237,"CUSTEIO",IF(X947='Tabelas auxiliares'!$A$236,"INVESTIMENTO","ERRO - VERIFICAR"))))</f>
        <v>CUSTEIO</v>
      </c>
      <c r="Z947" s="64">
        <f t="shared" si="29"/>
        <v>13395.12</v>
      </c>
      <c r="AA947" s="44">
        <v>3076.94</v>
      </c>
      <c r="AC947" s="44">
        <v>10318.18</v>
      </c>
    </row>
    <row r="948" spans="1:29" x14ac:dyDescent="0.25">
      <c r="A948" t="s">
        <v>1111</v>
      </c>
      <c r="B948" t="s">
        <v>533</v>
      </c>
      <c r="C948" t="s">
        <v>1112</v>
      </c>
      <c r="D948" t="s">
        <v>88</v>
      </c>
      <c r="E948" t="s">
        <v>117</v>
      </c>
      <c r="F948" s="51" t="str">
        <f>IFERROR(VLOOKUP(D948,'Tabelas auxiliares'!$A$3:$B$61,2,FALSE),"")</f>
        <v>SUGEPE - SUPERINTENDÊNCIA DE GESTÃO DE PESSOAS</v>
      </c>
      <c r="G948" s="51" t="str">
        <f>IFERROR(VLOOKUP($B948,'Tabelas auxiliares'!$A$65:$C$102,2,FALSE),"")</f>
        <v>Diárias e passagens nacionais</v>
      </c>
      <c r="H948" s="51" t="str">
        <f>IFERROR(VLOOKUP($B948,'Tabelas auxiliares'!$A$65:$C$102,3,FALSE),"")</f>
        <v>PASSAGENS NACIONAIS / DIÁRIAS NACIONAIS / REEMBOLSO DE PASSAGENS TERRESTRES</v>
      </c>
      <c r="I948" t="s">
        <v>1661</v>
      </c>
      <c r="J948" t="s">
        <v>3036</v>
      </c>
      <c r="K948" t="s">
        <v>3038</v>
      </c>
      <c r="L948" t="s">
        <v>3039</v>
      </c>
      <c r="M948" t="s">
        <v>176</v>
      </c>
      <c r="N948" t="s">
        <v>177</v>
      </c>
      <c r="O948" t="s">
        <v>178</v>
      </c>
      <c r="P948" t="s">
        <v>288</v>
      </c>
      <c r="Q948" t="s">
        <v>179</v>
      </c>
      <c r="R948" t="s">
        <v>176</v>
      </c>
      <c r="S948" t="s">
        <v>120</v>
      </c>
      <c r="T948" t="s">
        <v>174</v>
      </c>
      <c r="U948" t="s">
        <v>119</v>
      </c>
      <c r="V948" t="s">
        <v>805</v>
      </c>
      <c r="W948" t="s">
        <v>983</v>
      </c>
      <c r="X948" s="51" t="str">
        <f t="shared" si="28"/>
        <v>3</v>
      </c>
      <c r="Y948" s="51" t="str">
        <f>IF(T948="","",IF(AND(T948&lt;&gt;'Tabelas auxiliares'!$B$236,T948&lt;&gt;'Tabelas auxiliares'!$B$237,T948&lt;&gt;'Tabelas auxiliares'!$C$236,T948&lt;&gt;'Tabelas auxiliares'!$C$237,T948&lt;&gt;'Tabelas auxiliares'!$D$236),"FOLHA DE PESSOAL",IF(X948='Tabelas auxiliares'!$A$237,"CUSTEIO",IF(X948='Tabelas auxiliares'!$A$236,"INVESTIMENTO","ERRO - VERIFICAR"))))</f>
        <v>CUSTEIO</v>
      </c>
      <c r="Z948" s="64">
        <f t="shared" si="29"/>
        <v>13500</v>
      </c>
      <c r="AA948" s="44">
        <v>10039.65</v>
      </c>
      <c r="AC948" s="44">
        <v>3460.35</v>
      </c>
    </row>
    <row r="949" spans="1:29" x14ac:dyDescent="0.25">
      <c r="F949" s="51" t="str">
        <f>IFERROR(VLOOKUP(D949,'Tabelas auxiliares'!$A$3:$B$61,2,FALSE),"")</f>
        <v/>
      </c>
      <c r="G949" s="51" t="str">
        <f>IFERROR(VLOOKUP($B949,'Tabelas auxiliares'!$A$65:$C$102,2,FALSE),"")</f>
        <v/>
      </c>
      <c r="H949" s="51" t="str">
        <f>IFERROR(VLOOKUP($B949,'Tabelas auxiliares'!$A$65:$C$102,3,FALSE),"")</f>
        <v/>
      </c>
      <c r="X949" s="51" t="str">
        <f t="shared" si="28"/>
        <v/>
      </c>
      <c r="Y949" s="51" t="str">
        <f>IF(T949="","",IF(AND(T949&lt;&gt;'Tabelas auxiliares'!$B$236,T949&lt;&gt;'Tabelas auxiliares'!$B$237,T949&lt;&gt;'Tabelas auxiliares'!$C$236,T949&lt;&gt;'Tabelas auxiliares'!$C$237,T949&lt;&gt;'Tabelas auxiliares'!$D$236),"FOLHA DE PESSOAL",IF(X949='Tabelas auxiliares'!$A$237,"CUSTEIO",IF(X949='Tabelas auxiliares'!$A$236,"INVESTIMENTO","ERRO - VERIFICAR"))))</f>
        <v/>
      </c>
      <c r="Z949" s="64" t="str">
        <f t="shared" si="29"/>
        <v/>
      </c>
      <c r="AA949" s="44"/>
      <c r="AB949" s="44"/>
      <c r="AC949" s="44"/>
    </row>
    <row r="950" spans="1:29" x14ac:dyDescent="0.25">
      <c r="F950" s="51" t="str">
        <f>IFERROR(VLOOKUP(D950,'Tabelas auxiliares'!$A$3:$B$61,2,FALSE),"")</f>
        <v/>
      </c>
      <c r="G950" s="51" t="str">
        <f>IFERROR(VLOOKUP($B950,'Tabelas auxiliares'!$A$65:$C$102,2,FALSE),"")</f>
        <v/>
      </c>
      <c r="H950" s="51" t="str">
        <f>IFERROR(VLOOKUP($B950,'Tabelas auxiliares'!$A$65:$C$102,3,FALSE),"")</f>
        <v/>
      </c>
      <c r="X950" s="51" t="str">
        <f t="shared" si="28"/>
        <v/>
      </c>
      <c r="Y950" s="51" t="str">
        <f>IF(T950="","",IF(AND(T950&lt;&gt;'Tabelas auxiliares'!$B$236,T950&lt;&gt;'Tabelas auxiliares'!$B$237,T950&lt;&gt;'Tabelas auxiliares'!$C$236,T950&lt;&gt;'Tabelas auxiliares'!$C$237,T950&lt;&gt;'Tabelas auxiliares'!$D$236),"FOLHA DE PESSOAL",IF(X950='Tabelas auxiliares'!$A$237,"CUSTEIO",IF(X950='Tabelas auxiliares'!$A$236,"INVESTIMENTO","ERRO - VERIFICAR"))))</f>
        <v/>
      </c>
      <c r="Z950" s="64" t="str">
        <f t="shared" si="29"/>
        <v/>
      </c>
      <c r="AA950" s="44"/>
      <c r="AB950" s="44"/>
      <c r="AC950" s="44"/>
    </row>
    <row r="951" spans="1:29" x14ac:dyDescent="0.25">
      <c r="F951" s="51" t="str">
        <f>IFERROR(VLOOKUP(D951,'Tabelas auxiliares'!$A$3:$B$61,2,FALSE),"")</f>
        <v/>
      </c>
      <c r="G951" s="51" t="str">
        <f>IFERROR(VLOOKUP($B951,'Tabelas auxiliares'!$A$65:$C$102,2,FALSE),"")</f>
        <v/>
      </c>
      <c r="H951" s="51" t="str">
        <f>IFERROR(VLOOKUP($B951,'Tabelas auxiliares'!$A$65:$C$102,3,FALSE),"")</f>
        <v/>
      </c>
      <c r="X951" s="51" t="str">
        <f t="shared" si="28"/>
        <v/>
      </c>
      <c r="Y951" s="51" t="str">
        <f>IF(T951="","",IF(AND(T951&lt;&gt;'Tabelas auxiliares'!$B$236,T951&lt;&gt;'Tabelas auxiliares'!$B$237,T951&lt;&gt;'Tabelas auxiliares'!$C$236,T951&lt;&gt;'Tabelas auxiliares'!$C$237,T951&lt;&gt;'Tabelas auxiliares'!$D$236),"FOLHA DE PESSOAL",IF(X951='Tabelas auxiliares'!$A$237,"CUSTEIO",IF(X951='Tabelas auxiliares'!$A$236,"INVESTIMENTO","ERRO - VERIFICAR"))))</f>
        <v/>
      </c>
      <c r="Z951" s="64" t="str">
        <f t="shared" si="29"/>
        <v/>
      </c>
      <c r="AA951" s="44"/>
      <c r="AB951" s="44"/>
      <c r="AC951" s="44"/>
    </row>
    <row r="952" spans="1:29" x14ac:dyDescent="0.25">
      <c r="F952" s="51" t="str">
        <f>IFERROR(VLOOKUP(D952,'Tabelas auxiliares'!$A$3:$B$61,2,FALSE),"")</f>
        <v/>
      </c>
      <c r="G952" s="51" t="str">
        <f>IFERROR(VLOOKUP($B952,'Tabelas auxiliares'!$A$65:$C$102,2,FALSE),"")</f>
        <v/>
      </c>
      <c r="H952" s="51" t="str">
        <f>IFERROR(VLOOKUP($B952,'Tabelas auxiliares'!$A$65:$C$102,3,FALSE),"")</f>
        <v/>
      </c>
      <c r="X952" s="51" t="str">
        <f t="shared" si="28"/>
        <v/>
      </c>
      <c r="Y952" s="51" t="str">
        <f>IF(T952="","",IF(AND(T952&lt;&gt;'Tabelas auxiliares'!$B$236,T952&lt;&gt;'Tabelas auxiliares'!$B$237,T952&lt;&gt;'Tabelas auxiliares'!$C$236,T952&lt;&gt;'Tabelas auxiliares'!$C$237,T952&lt;&gt;'Tabelas auxiliares'!$D$236),"FOLHA DE PESSOAL",IF(X952='Tabelas auxiliares'!$A$237,"CUSTEIO",IF(X952='Tabelas auxiliares'!$A$236,"INVESTIMENTO","ERRO - VERIFICAR"))))</f>
        <v/>
      </c>
      <c r="Z952" s="64" t="str">
        <f t="shared" si="29"/>
        <v/>
      </c>
      <c r="AA952" s="44"/>
      <c r="AB952" s="44"/>
      <c r="AC952" s="44"/>
    </row>
    <row r="953" spans="1:29" x14ac:dyDescent="0.25">
      <c r="F953" s="51" t="str">
        <f>IFERROR(VLOOKUP(D953,'Tabelas auxiliares'!$A$3:$B$61,2,FALSE),"")</f>
        <v/>
      </c>
      <c r="G953" s="51" t="str">
        <f>IFERROR(VLOOKUP($B953,'Tabelas auxiliares'!$A$65:$C$102,2,FALSE),"")</f>
        <v/>
      </c>
      <c r="H953" s="51" t="str">
        <f>IFERROR(VLOOKUP($B953,'Tabelas auxiliares'!$A$65:$C$102,3,FALSE),"")</f>
        <v/>
      </c>
      <c r="X953" s="51" t="str">
        <f t="shared" si="28"/>
        <v/>
      </c>
      <c r="Y953" s="51" t="str">
        <f>IF(T953="","",IF(AND(T953&lt;&gt;'Tabelas auxiliares'!$B$236,T953&lt;&gt;'Tabelas auxiliares'!$B$237,T953&lt;&gt;'Tabelas auxiliares'!$C$236,T953&lt;&gt;'Tabelas auxiliares'!$C$237,T953&lt;&gt;'Tabelas auxiliares'!$D$236),"FOLHA DE PESSOAL",IF(X953='Tabelas auxiliares'!$A$237,"CUSTEIO",IF(X953='Tabelas auxiliares'!$A$236,"INVESTIMENTO","ERRO - VERIFICAR"))))</f>
        <v/>
      </c>
      <c r="Z953" s="64" t="str">
        <f t="shared" si="29"/>
        <v/>
      </c>
      <c r="AA953" s="44"/>
      <c r="AB953" s="44"/>
      <c r="AC953" s="44"/>
    </row>
    <row r="954" spans="1:29" x14ac:dyDescent="0.25">
      <c r="F954" s="51" t="str">
        <f>IFERROR(VLOOKUP(D954,'Tabelas auxiliares'!$A$3:$B$61,2,FALSE),"")</f>
        <v/>
      </c>
      <c r="G954" s="51" t="str">
        <f>IFERROR(VLOOKUP($B954,'Tabelas auxiliares'!$A$65:$C$102,2,FALSE),"")</f>
        <v/>
      </c>
      <c r="H954" s="51" t="str">
        <f>IFERROR(VLOOKUP($B954,'Tabelas auxiliares'!$A$65:$C$102,3,FALSE),"")</f>
        <v/>
      </c>
      <c r="X954" s="51" t="str">
        <f t="shared" si="28"/>
        <v/>
      </c>
      <c r="Y954" s="51" t="str">
        <f>IF(T954="","",IF(AND(T954&lt;&gt;'Tabelas auxiliares'!$B$236,T954&lt;&gt;'Tabelas auxiliares'!$B$237,T954&lt;&gt;'Tabelas auxiliares'!$C$236,T954&lt;&gt;'Tabelas auxiliares'!$C$237,T954&lt;&gt;'Tabelas auxiliares'!$D$236),"FOLHA DE PESSOAL",IF(X954='Tabelas auxiliares'!$A$237,"CUSTEIO",IF(X954='Tabelas auxiliares'!$A$236,"INVESTIMENTO","ERRO - VERIFICAR"))))</f>
        <v/>
      </c>
      <c r="Z954" s="64" t="str">
        <f t="shared" si="29"/>
        <v/>
      </c>
      <c r="AA954" s="44"/>
      <c r="AB954" s="44"/>
      <c r="AC954" s="44"/>
    </row>
    <row r="955" spans="1:29" x14ac:dyDescent="0.25">
      <c r="F955" s="51" t="str">
        <f>IFERROR(VLOOKUP(D955,'Tabelas auxiliares'!$A$3:$B$61,2,FALSE),"")</f>
        <v/>
      </c>
      <c r="G955" s="51" t="str">
        <f>IFERROR(VLOOKUP($B955,'Tabelas auxiliares'!$A$65:$C$102,2,FALSE),"")</f>
        <v/>
      </c>
      <c r="H955" s="51" t="str">
        <f>IFERROR(VLOOKUP($B955,'Tabelas auxiliares'!$A$65:$C$102,3,FALSE),"")</f>
        <v/>
      </c>
      <c r="X955" s="51" t="str">
        <f t="shared" si="28"/>
        <v/>
      </c>
      <c r="Y955" s="51" t="str">
        <f>IF(T955="","",IF(AND(T955&lt;&gt;'Tabelas auxiliares'!$B$236,T955&lt;&gt;'Tabelas auxiliares'!$B$237,T955&lt;&gt;'Tabelas auxiliares'!$C$236,T955&lt;&gt;'Tabelas auxiliares'!$C$237,T955&lt;&gt;'Tabelas auxiliares'!$D$236),"FOLHA DE PESSOAL",IF(X955='Tabelas auxiliares'!$A$237,"CUSTEIO",IF(X955='Tabelas auxiliares'!$A$236,"INVESTIMENTO","ERRO - VERIFICAR"))))</f>
        <v/>
      </c>
      <c r="Z955" s="64" t="str">
        <f t="shared" si="29"/>
        <v/>
      </c>
      <c r="AA955" s="44"/>
      <c r="AB955" s="44"/>
      <c r="AC955" s="44"/>
    </row>
    <row r="956" spans="1:29" x14ac:dyDescent="0.25">
      <c r="F956" s="51" t="str">
        <f>IFERROR(VLOOKUP(D956,'Tabelas auxiliares'!$A$3:$B$61,2,FALSE),"")</f>
        <v/>
      </c>
      <c r="G956" s="51" t="str">
        <f>IFERROR(VLOOKUP($B956,'Tabelas auxiliares'!$A$65:$C$102,2,FALSE),"")</f>
        <v/>
      </c>
      <c r="H956" s="51" t="str">
        <f>IFERROR(VLOOKUP($B956,'Tabelas auxiliares'!$A$65:$C$102,3,FALSE),"")</f>
        <v/>
      </c>
      <c r="X956" s="51" t="str">
        <f t="shared" si="28"/>
        <v/>
      </c>
      <c r="Y956" s="51" t="str">
        <f>IF(T956="","",IF(AND(T956&lt;&gt;'Tabelas auxiliares'!$B$236,T956&lt;&gt;'Tabelas auxiliares'!$B$237,T956&lt;&gt;'Tabelas auxiliares'!$C$236,T956&lt;&gt;'Tabelas auxiliares'!$C$237,T956&lt;&gt;'Tabelas auxiliares'!$D$236),"FOLHA DE PESSOAL",IF(X956='Tabelas auxiliares'!$A$237,"CUSTEIO",IF(X956='Tabelas auxiliares'!$A$236,"INVESTIMENTO","ERRO - VERIFICAR"))))</f>
        <v/>
      </c>
      <c r="Z956" s="64" t="str">
        <f t="shared" si="29"/>
        <v/>
      </c>
      <c r="AA956" s="44"/>
      <c r="AB956" s="44"/>
      <c r="AC956" s="44"/>
    </row>
    <row r="957" spans="1:29" x14ac:dyDescent="0.25">
      <c r="F957" s="51" t="str">
        <f>IFERROR(VLOOKUP(D957,'Tabelas auxiliares'!$A$3:$B$61,2,FALSE),"")</f>
        <v/>
      </c>
      <c r="G957" s="51" t="str">
        <f>IFERROR(VLOOKUP($B957,'Tabelas auxiliares'!$A$65:$C$102,2,FALSE),"")</f>
        <v/>
      </c>
      <c r="H957" s="51" t="str">
        <f>IFERROR(VLOOKUP($B957,'Tabelas auxiliares'!$A$65:$C$102,3,FALSE),"")</f>
        <v/>
      </c>
      <c r="X957" s="51" t="str">
        <f t="shared" si="28"/>
        <v/>
      </c>
      <c r="Y957" s="51" t="str">
        <f>IF(T957="","",IF(AND(T957&lt;&gt;'Tabelas auxiliares'!$B$236,T957&lt;&gt;'Tabelas auxiliares'!$B$237,T957&lt;&gt;'Tabelas auxiliares'!$C$236,T957&lt;&gt;'Tabelas auxiliares'!$C$237,T957&lt;&gt;'Tabelas auxiliares'!$D$236),"FOLHA DE PESSOAL",IF(X957='Tabelas auxiliares'!$A$237,"CUSTEIO",IF(X957='Tabelas auxiliares'!$A$236,"INVESTIMENTO","ERRO - VERIFICAR"))))</f>
        <v/>
      </c>
      <c r="Z957" s="64" t="str">
        <f t="shared" si="29"/>
        <v/>
      </c>
      <c r="AA957" s="44"/>
      <c r="AB957" s="44"/>
      <c r="AC957" s="44"/>
    </row>
    <row r="958" spans="1:29" x14ac:dyDescent="0.25">
      <c r="F958" s="51" t="str">
        <f>IFERROR(VLOOKUP(D958,'Tabelas auxiliares'!$A$3:$B$61,2,FALSE),"")</f>
        <v/>
      </c>
      <c r="G958" s="51" t="str">
        <f>IFERROR(VLOOKUP($B958,'Tabelas auxiliares'!$A$65:$C$102,2,FALSE),"")</f>
        <v/>
      </c>
      <c r="H958" s="51" t="str">
        <f>IFERROR(VLOOKUP($B958,'Tabelas auxiliares'!$A$65:$C$102,3,FALSE),"")</f>
        <v/>
      </c>
      <c r="X958" s="51" t="str">
        <f t="shared" si="28"/>
        <v/>
      </c>
      <c r="Y958" s="51" t="str">
        <f>IF(T958="","",IF(AND(T958&lt;&gt;'Tabelas auxiliares'!$B$236,T958&lt;&gt;'Tabelas auxiliares'!$B$237,T958&lt;&gt;'Tabelas auxiliares'!$C$236,T958&lt;&gt;'Tabelas auxiliares'!$C$237,T958&lt;&gt;'Tabelas auxiliares'!$D$236),"FOLHA DE PESSOAL",IF(X958='Tabelas auxiliares'!$A$237,"CUSTEIO",IF(X958='Tabelas auxiliares'!$A$236,"INVESTIMENTO","ERRO - VERIFICAR"))))</f>
        <v/>
      </c>
      <c r="Z958" s="64" t="str">
        <f t="shared" si="29"/>
        <v/>
      </c>
      <c r="AA958" s="44"/>
      <c r="AB958" s="44"/>
      <c r="AC958" s="44"/>
    </row>
    <row r="959" spans="1:29" x14ac:dyDescent="0.25">
      <c r="F959" s="51" t="str">
        <f>IFERROR(VLOOKUP(D959,'Tabelas auxiliares'!$A$3:$B$61,2,FALSE),"")</f>
        <v/>
      </c>
      <c r="G959" s="51" t="str">
        <f>IFERROR(VLOOKUP($B959,'Tabelas auxiliares'!$A$65:$C$102,2,FALSE),"")</f>
        <v/>
      </c>
      <c r="H959" s="51" t="str">
        <f>IFERROR(VLOOKUP($B959,'Tabelas auxiliares'!$A$65:$C$102,3,FALSE),"")</f>
        <v/>
      </c>
      <c r="X959" s="51" t="str">
        <f t="shared" si="28"/>
        <v/>
      </c>
      <c r="Y959" s="51" t="str">
        <f>IF(T959="","",IF(AND(T959&lt;&gt;'Tabelas auxiliares'!$B$236,T959&lt;&gt;'Tabelas auxiliares'!$B$237,T959&lt;&gt;'Tabelas auxiliares'!$C$236,T959&lt;&gt;'Tabelas auxiliares'!$C$237,T959&lt;&gt;'Tabelas auxiliares'!$D$236),"FOLHA DE PESSOAL",IF(X959='Tabelas auxiliares'!$A$237,"CUSTEIO",IF(X959='Tabelas auxiliares'!$A$236,"INVESTIMENTO","ERRO - VERIFICAR"))))</f>
        <v/>
      </c>
      <c r="Z959" s="64" t="str">
        <f t="shared" si="29"/>
        <v/>
      </c>
      <c r="AA959" s="44"/>
      <c r="AB959" s="44"/>
      <c r="AC959" s="44"/>
    </row>
    <row r="960" spans="1:29" x14ac:dyDescent="0.25">
      <c r="F960" s="51" t="str">
        <f>IFERROR(VLOOKUP(D960,'Tabelas auxiliares'!$A$3:$B$61,2,FALSE),"")</f>
        <v/>
      </c>
      <c r="G960" s="51" t="str">
        <f>IFERROR(VLOOKUP($B960,'Tabelas auxiliares'!$A$65:$C$102,2,FALSE),"")</f>
        <v/>
      </c>
      <c r="H960" s="51" t="str">
        <f>IFERROR(VLOOKUP($B960,'Tabelas auxiliares'!$A$65:$C$102,3,FALSE),"")</f>
        <v/>
      </c>
      <c r="X960" s="51" t="str">
        <f t="shared" si="28"/>
        <v/>
      </c>
      <c r="Y960" s="51" t="str">
        <f>IF(T960="","",IF(AND(T960&lt;&gt;'Tabelas auxiliares'!$B$236,T960&lt;&gt;'Tabelas auxiliares'!$B$237,T960&lt;&gt;'Tabelas auxiliares'!$C$236,T960&lt;&gt;'Tabelas auxiliares'!$C$237,T960&lt;&gt;'Tabelas auxiliares'!$D$236),"FOLHA DE PESSOAL",IF(X960='Tabelas auxiliares'!$A$237,"CUSTEIO",IF(X960='Tabelas auxiliares'!$A$236,"INVESTIMENTO","ERRO - VERIFICAR"))))</f>
        <v/>
      </c>
      <c r="Z960" s="64" t="str">
        <f t="shared" si="29"/>
        <v/>
      </c>
      <c r="AA960" s="44"/>
      <c r="AB960" s="44"/>
      <c r="AC960" s="44"/>
    </row>
    <row r="961" spans="6:29" x14ac:dyDescent="0.25">
      <c r="F961" s="51" t="str">
        <f>IFERROR(VLOOKUP(D961,'Tabelas auxiliares'!$A$3:$B$61,2,FALSE),"")</f>
        <v/>
      </c>
      <c r="G961" s="51" t="str">
        <f>IFERROR(VLOOKUP($B961,'Tabelas auxiliares'!$A$65:$C$102,2,FALSE),"")</f>
        <v/>
      </c>
      <c r="H961" s="51" t="str">
        <f>IFERROR(VLOOKUP($B961,'Tabelas auxiliares'!$A$65:$C$102,3,FALSE),"")</f>
        <v/>
      </c>
      <c r="X961" s="51" t="str">
        <f t="shared" si="28"/>
        <v/>
      </c>
      <c r="Y961" s="51" t="str">
        <f>IF(T961="","",IF(AND(T961&lt;&gt;'Tabelas auxiliares'!$B$236,T961&lt;&gt;'Tabelas auxiliares'!$B$237,T961&lt;&gt;'Tabelas auxiliares'!$C$236,T961&lt;&gt;'Tabelas auxiliares'!$C$237,T961&lt;&gt;'Tabelas auxiliares'!$D$236),"FOLHA DE PESSOAL",IF(X961='Tabelas auxiliares'!$A$237,"CUSTEIO",IF(X961='Tabelas auxiliares'!$A$236,"INVESTIMENTO","ERRO - VERIFICAR"))))</f>
        <v/>
      </c>
      <c r="Z961" s="64" t="str">
        <f t="shared" si="29"/>
        <v/>
      </c>
      <c r="AA961" s="44"/>
      <c r="AB961" s="44"/>
      <c r="AC961" s="44"/>
    </row>
    <row r="962" spans="6:29" x14ac:dyDescent="0.25">
      <c r="F962" s="51" t="str">
        <f>IFERROR(VLOOKUP(D962,'Tabelas auxiliares'!$A$3:$B$61,2,FALSE),"")</f>
        <v/>
      </c>
      <c r="G962" s="51" t="str">
        <f>IFERROR(VLOOKUP($B962,'Tabelas auxiliares'!$A$65:$C$102,2,FALSE),"")</f>
        <v/>
      </c>
      <c r="H962" s="51" t="str">
        <f>IFERROR(VLOOKUP($B962,'Tabelas auxiliares'!$A$65:$C$102,3,FALSE),"")</f>
        <v/>
      </c>
      <c r="X962" s="51" t="str">
        <f t="shared" si="28"/>
        <v/>
      </c>
      <c r="Y962" s="51" t="str">
        <f>IF(T962="","",IF(AND(T962&lt;&gt;'Tabelas auxiliares'!$B$236,T962&lt;&gt;'Tabelas auxiliares'!$B$237,T962&lt;&gt;'Tabelas auxiliares'!$C$236,T962&lt;&gt;'Tabelas auxiliares'!$C$237,T962&lt;&gt;'Tabelas auxiliares'!$D$236),"FOLHA DE PESSOAL",IF(X962='Tabelas auxiliares'!$A$237,"CUSTEIO",IF(X962='Tabelas auxiliares'!$A$236,"INVESTIMENTO","ERRO - VERIFICAR"))))</f>
        <v/>
      </c>
      <c r="Z962" s="64" t="str">
        <f t="shared" si="29"/>
        <v/>
      </c>
      <c r="AA962" s="44"/>
      <c r="AB962" s="44"/>
      <c r="AC962" s="44"/>
    </row>
    <row r="963" spans="6:29" x14ac:dyDescent="0.25">
      <c r="F963" s="51" t="str">
        <f>IFERROR(VLOOKUP(D963,'Tabelas auxiliares'!$A$3:$B$61,2,FALSE),"")</f>
        <v/>
      </c>
      <c r="G963" s="51" t="str">
        <f>IFERROR(VLOOKUP($B963,'Tabelas auxiliares'!$A$65:$C$102,2,FALSE),"")</f>
        <v/>
      </c>
      <c r="H963" s="51" t="str">
        <f>IFERROR(VLOOKUP($B963,'Tabelas auxiliares'!$A$65:$C$102,3,FALSE),"")</f>
        <v/>
      </c>
      <c r="X963" s="51" t="str">
        <f t="shared" si="28"/>
        <v/>
      </c>
      <c r="Y963" s="51" t="str">
        <f>IF(T963="","",IF(AND(T963&lt;&gt;'Tabelas auxiliares'!$B$236,T963&lt;&gt;'Tabelas auxiliares'!$B$237,T963&lt;&gt;'Tabelas auxiliares'!$C$236,T963&lt;&gt;'Tabelas auxiliares'!$C$237,T963&lt;&gt;'Tabelas auxiliares'!$D$236),"FOLHA DE PESSOAL",IF(X963='Tabelas auxiliares'!$A$237,"CUSTEIO",IF(X963='Tabelas auxiliares'!$A$236,"INVESTIMENTO","ERRO - VERIFICAR"))))</f>
        <v/>
      </c>
      <c r="Z963" s="64" t="str">
        <f t="shared" si="29"/>
        <v/>
      </c>
      <c r="AA963" s="44"/>
      <c r="AB963" s="44"/>
      <c r="AC963" s="44"/>
    </row>
    <row r="964" spans="6:29" x14ac:dyDescent="0.25">
      <c r="F964" s="51" t="str">
        <f>IFERROR(VLOOKUP(D964,'Tabelas auxiliares'!$A$3:$B$61,2,FALSE),"")</f>
        <v/>
      </c>
      <c r="G964" s="51" t="str">
        <f>IFERROR(VLOOKUP($B964,'Tabelas auxiliares'!$A$65:$C$102,2,FALSE),"")</f>
        <v/>
      </c>
      <c r="H964" s="51" t="str">
        <f>IFERROR(VLOOKUP($B964,'Tabelas auxiliares'!$A$65:$C$102,3,FALSE),"")</f>
        <v/>
      </c>
      <c r="X964" s="51" t="str">
        <f t="shared" ref="X964:X1000" si="30">LEFT(V964,1)</f>
        <v/>
      </c>
      <c r="Y964" s="51" t="str">
        <f>IF(T964="","",IF(AND(T964&lt;&gt;'Tabelas auxiliares'!$B$236,T964&lt;&gt;'Tabelas auxiliares'!$B$237,T964&lt;&gt;'Tabelas auxiliares'!$C$236,T964&lt;&gt;'Tabelas auxiliares'!$C$237,T964&lt;&gt;'Tabelas auxiliares'!$D$236),"FOLHA DE PESSOAL",IF(X964='Tabelas auxiliares'!$A$237,"CUSTEIO",IF(X964='Tabelas auxiliares'!$A$236,"INVESTIMENTO","ERRO - VERIFICAR"))))</f>
        <v/>
      </c>
      <c r="Z964" s="64" t="str">
        <f t="shared" si="29"/>
        <v/>
      </c>
      <c r="AA964" s="44"/>
      <c r="AB964" s="44"/>
      <c r="AC964" s="44"/>
    </row>
    <row r="965" spans="6:29" x14ac:dyDescent="0.25">
      <c r="F965" s="51" t="str">
        <f>IFERROR(VLOOKUP(D965,'Tabelas auxiliares'!$A$3:$B$61,2,FALSE),"")</f>
        <v/>
      </c>
      <c r="G965" s="51" t="str">
        <f>IFERROR(VLOOKUP($B965,'Tabelas auxiliares'!$A$65:$C$102,2,FALSE),"")</f>
        <v/>
      </c>
      <c r="H965" s="51" t="str">
        <f>IFERROR(VLOOKUP($B965,'Tabelas auxiliares'!$A$65:$C$102,3,FALSE),"")</f>
        <v/>
      </c>
      <c r="X965" s="51" t="str">
        <f t="shared" si="30"/>
        <v/>
      </c>
      <c r="Y965" s="51" t="str">
        <f>IF(T965="","",IF(AND(T965&lt;&gt;'Tabelas auxiliares'!$B$236,T965&lt;&gt;'Tabelas auxiliares'!$B$237,T965&lt;&gt;'Tabelas auxiliares'!$C$236,T965&lt;&gt;'Tabelas auxiliares'!$C$237,T965&lt;&gt;'Tabelas auxiliares'!$D$236),"FOLHA DE PESSOAL",IF(X965='Tabelas auxiliares'!$A$237,"CUSTEIO",IF(X965='Tabelas auxiliares'!$A$236,"INVESTIMENTO","ERRO - VERIFICAR"))))</f>
        <v/>
      </c>
      <c r="Z965" s="64" t="str">
        <f t="shared" ref="Z965:Z1000" si="31">IF(AA965+AB965+AC965&lt;&gt;0,AA965+AB965+AC965,"")</f>
        <v/>
      </c>
      <c r="AA965" s="44"/>
      <c r="AB965" s="44"/>
      <c r="AC965" s="44"/>
    </row>
    <row r="966" spans="6:29" x14ac:dyDescent="0.25">
      <c r="F966" s="51" t="str">
        <f>IFERROR(VLOOKUP(D966,'Tabelas auxiliares'!$A$3:$B$61,2,FALSE),"")</f>
        <v/>
      </c>
      <c r="G966" s="51" t="str">
        <f>IFERROR(VLOOKUP($B966,'Tabelas auxiliares'!$A$65:$C$102,2,FALSE),"")</f>
        <v/>
      </c>
      <c r="H966" s="51" t="str">
        <f>IFERROR(VLOOKUP($B966,'Tabelas auxiliares'!$A$65:$C$102,3,FALSE),"")</f>
        <v/>
      </c>
      <c r="X966" s="51" t="str">
        <f t="shared" si="30"/>
        <v/>
      </c>
      <c r="Y966" s="51" t="str">
        <f>IF(T966="","",IF(AND(T966&lt;&gt;'Tabelas auxiliares'!$B$236,T966&lt;&gt;'Tabelas auxiliares'!$B$237,T966&lt;&gt;'Tabelas auxiliares'!$C$236,T966&lt;&gt;'Tabelas auxiliares'!$C$237,T966&lt;&gt;'Tabelas auxiliares'!$D$236),"FOLHA DE PESSOAL",IF(X966='Tabelas auxiliares'!$A$237,"CUSTEIO",IF(X966='Tabelas auxiliares'!$A$236,"INVESTIMENTO","ERRO - VERIFICAR"))))</f>
        <v/>
      </c>
      <c r="Z966" s="64" t="str">
        <f t="shared" si="31"/>
        <v/>
      </c>
      <c r="AA966" s="44"/>
      <c r="AB966" s="44"/>
      <c r="AC966" s="44"/>
    </row>
    <row r="967" spans="6:29" x14ac:dyDescent="0.25">
      <c r="F967" s="51" t="str">
        <f>IFERROR(VLOOKUP(D967,'Tabelas auxiliares'!$A$3:$B$61,2,FALSE),"")</f>
        <v/>
      </c>
      <c r="G967" s="51" t="str">
        <f>IFERROR(VLOOKUP($B967,'Tabelas auxiliares'!$A$65:$C$102,2,FALSE),"")</f>
        <v/>
      </c>
      <c r="H967" s="51" t="str">
        <f>IFERROR(VLOOKUP($B967,'Tabelas auxiliares'!$A$65:$C$102,3,FALSE),"")</f>
        <v/>
      </c>
      <c r="X967" s="51" t="str">
        <f t="shared" si="30"/>
        <v/>
      </c>
      <c r="Y967" s="51" t="str">
        <f>IF(T967="","",IF(AND(T967&lt;&gt;'Tabelas auxiliares'!$B$236,T967&lt;&gt;'Tabelas auxiliares'!$B$237,T967&lt;&gt;'Tabelas auxiliares'!$C$236,T967&lt;&gt;'Tabelas auxiliares'!$C$237,T967&lt;&gt;'Tabelas auxiliares'!$D$236),"FOLHA DE PESSOAL",IF(X967='Tabelas auxiliares'!$A$237,"CUSTEIO",IF(X967='Tabelas auxiliares'!$A$236,"INVESTIMENTO","ERRO - VERIFICAR"))))</f>
        <v/>
      </c>
      <c r="Z967" s="64" t="str">
        <f t="shared" si="31"/>
        <v/>
      </c>
      <c r="AA967" s="44"/>
      <c r="AB967" s="44"/>
      <c r="AC967" s="44"/>
    </row>
    <row r="968" spans="6:29" x14ac:dyDescent="0.25">
      <c r="F968" s="51" t="str">
        <f>IFERROR(VLOOKUP(D968,'Tabelas auxiliares'!$A$3:$B$61,2,FALSE),"")</f>
        <v/>
      </c>
      <c r="G968" s="51" t="str">
        <f>IFERROR(VLOOKUP($B968,'Tabelas auxiliares'!$A$65:$C$102,2,FALSE),"")</f>
        <v/>
      </c>
      <c r="H968" s="51" t="str">
        <f>IFERROR(VLOOKUP($B968,'Tabelas auxiliares'!$A$65:$C$102,3,FALSE),"")</f>
        <v/>
      </c>
      <c r="X968" s="51" t="str">
        <f t="shared" si="30"/>
        <v/>
      </c>
      <c r="Y968" s="51" t="str">
        <f>IF(T968="","",IF(AND(T968&lt;&gt;'Tabelas auxiliares'!$B$236,T968&lt;&gt;'Tabelas auxiliares'!$B$237,T968&lt;&gt;'Tabelas auxiliares'!$C$236,T968&lt;&gt;'Tabelas auxiliares'!$C$237,T968&lt;&gt;'Tabelas auxiliares'!$D$236),"FOLHA DE PESSOAL",IF(X968='Tabelas auxiliares'!$A$237,"CUSTEIO",IF(X968='Tabelas auxiliares'!$A$236,"INVESTIMENTO","ERRO - VERIFICAR"))))</f>
        <v/>
      </c>
      <c r="Z968" s="64" t="str">
        <f t="shared" si="31"/>
        <v/>
      </c>
      <c r="AA968" s="44"/>
      <c r="AB968" s="44"/>
      <c r="AC968" s="44"/>
    </row>
    <row r="969" spans="6:29" x14ac:dyDescent="0.25">
      <c r="F969" s="51" t="str">
        <f>IFERROR(VLOOKUP(D969,'Tabelas auxiliares'!$A$3:$B$61,2,FALSE),"")</f>
        <v/>
      </c>
      <c r="G969" s="51" t="str">
        <f>IFERROR(VLOOKUP($B969,'Tabelas auxiliares'!$A$65:$C$102,2,FALSE),"")</f>
        <v/>
      </c>
      <c r="H969" s="51" t="str">
        <f>IFERROR(VLOOKUP($B969,'Tabelas auxiliares'!$A$65:$C$102,3,FALSE),"")</f>
        <v/>
      </c>
      <c r="X969" s="51" t="str">
        <f t="shared" si="30"/>
        <v/>
      </c>
      <c r="Y969" s="51" t="str">
        <f>IF(T969="","",IF(AND(T969&lt;&gt;'Tabelas auxiliares'!$B$236,T969&lt;&gt;'Tabelas auxiliares'!$B$237,T969&lt;&gt;'Tabelas auxiliares'!$C$236,T969&lt;&gt;'Tabelas auxiliares'!$C$237,T969&lt;&gt;'Tabelas auxiliares'!$D$236),"FOLHA DE PESSOAL",IF(X969='Tabelas auxiliares'!$A$237,"CUSTEIO",IF(X969='Tabelas auxiliares'!$A$236,"INVESTIMENTO","ERRO - VERIFICAR"))))</f>
        <v/>
      </c>
      <c r="Z969" s="64" t="str">
        <f t="shared" si="31"/>
        <v/>
      </c>
      <c r="AA969" s="44"/>
      <c r="AB969" s="44"/>
      <c r="AC969" s="44"/>
    </row>
    <row r="970" spans="6:29" x14ac:dyDescent="0.25">
      <c r="F970" s="51" t="str">
        <f>IFERROR(VLOOKUP(D970,'Tabelas auxiliares'!$A$3:$B$61,2,FALSE),"")</f>
        <v/>
      </c>
      <c r="G970" s="51" t="str">
        <f>IFERROR(VLOOKUP($B970,'Tabelas auxiliares'!$A$65:$C$102,2,FALSE),"")</f>
        <v/>
      </c>
      <c r="H970" s="51" t="str">
        <f>IFERROR(VLOOKUP($B970,'Tabelas auxiliares'!$A$65:$C$102,3,FALSE),"")</f>
        <v/>
      </c>
      <c r="X970" s="51" t="str">
        <f t="shared" si="30"/>
        <v/>
      </c>
      <c r="Y970" s="51" t="str">
        <f>IF(T970="","",IF(AND(T970&lt;&gt;'Tabelas auxiliares'!$B$236,T970&lt;&gt;'Tabelas auxiliares'!$B$237,T970&lt;&gt;'Tabelas auxiliares'!$C$236,T970&lt;&gt;'Tabelas auxiliares'!$C$237,T970&lt;&gt;'Tabelas auxiliares'!$D$236),"FOLHA DE PESSOAL",IF(X970='Tabelas auxiliares'!$A$237,"CUSTEIO",IF(X970='Tabelas auxiliares'!$A$236,"INVESTIMENTO","ERRO - VERIFICAR"))))</f>
        <v/>
      </c>
      <c r="Z970" s="64" t="str">
        <f t="shared" si="31"/>
        <v/>
      </c>
      <c r="AA970" s="44"/>
      <c r="AB970" s="44"/>
      <c r="AC970" s="44"/>
    </row>
    <row r="971" spans="6:29" x14ac:dyDescent="0.25">
      <c r="F971" s="51" t="str">
        <f>IFERROR(VLOOKUP(D971,'Tabelas auxiliares'!$A$3:$B$61,2,FALSE),"")</f>
        <v/>
      </c>
      <c r="G971" s="51" t="str">
        <f>IFERROR(VLOOKUP($B971,'Tabelas auxiliares'!$A$65:$C$102,2,FALSE),"")</f>
        <v/>
      </c>
      <c r="H971" s="51" t="str">
        <f>IFERROR(VLOOKUP($B971,'Tabelas auxiliares'!$A$65:$C$102,3,FALSE),"")</f>
        <v/>
      </c>
      <c r="X971" s="51" t="str">
        <f t="shared" si="30"/>
        <v/>
      </c>
      <c r="Y971" s="51" t="str">
        <f>IF(T971="","",IF(AND(T971&lt;&gt;'Tabelas auxiliares'!$B$236,T971&lt;&gt;'Tabelas auxiliares'!$B$237,T971&lt;&gt;'Tabelas auxiliares'!$C$236,T971&lt;&gt;'Tabelas auxiliares'!$C$237,T971&lt;&gt;'Tabelas auxiliares'!$D$236),"FOLHA DE PESSOAL",IF(X971='Tabelas auxiliares'!$A$237,"CUSTEIO",IF(X971='Tabelas auxiliares'!$A$236,"INVESTIMENTO","ERRO - VERIFICAR"))))</f>
        <v/>
      </c>
      <c r="Z971" s="64" t="str">
        <f t="shared" si="31"/>
        <v/>
      </c>
      <c r="AA971" s="44"/>
      <c r="AB971" s="44"/>
      <c r="AC971" s="44"/>
    </row>
    <row r="972" spans="6:29" x14ac:dyDescent="0.25">
      <c r="F972" s="51" t="str">
        <f>IFERROR(VLOOKUP(D972,'Tabelas auxiliares'!$A$3:$B$61,2,FALSE),"")</f>
        <v/>
      </c>
      <c r="G972" s="51" t="str">
        <f>IFERROR(VLOOKUP($B972,'Tabelas auxiliares'!$A$65:$C$102,2,FALSE),"")</f>
        <v/>
      </c>
      <c r="H972" s="51" t="str">
        <f>IFERROR(VLOOKUP($B972,'Tabelas auxiliares'!$A$65:$C$102,3,FALSE),"")</f>
        <v/>
      </c>
      <c r="X972" s="51" t="str">
        <f t="shared" si="30"/>
        <v/>
      </c>
      <c r="Y972" s="51" t="str">
        <f>IF(T972="","",IF(AND(T972&lt;&gt;'Tabelas auxiliares'!$B$236,T972&lt;&gt;'Tabelas auxiliares'!$B$237,T972&lt;&gt;'Tabelas auxiliares'!$C$236,T972&lt;&gt;'Tabelas auxiliares'!$C$237,T972&lt;&gt;'Tabelas auxiliares'!$D$236),"FOLHA DE PESSOAL",IF(X972='Tabelas auxiliares'!$A$237,"CUSTEIO",IF(X972='Tabelas auxiliares'!$A$236,"INVESTIMENTO","ERRO - VERIFICAR"))))</f>
        <v/>
      </c>
      <c r="Z972" s="64" t="str">
        <f t="shared" si="31"/>
        <v/>
      </c>
      <c r="AA972" s="44"/>
      <c r="AB972" s="44"/>
      <c r="AC972" s="44"/>
    </row>
    <row r="973" spans="6:29" x14ac:dyDescent="0.25">
      <c r="F973" s="51" t="str">
        <f>IFERROR(VLOOKUP(D973,'Tabelas auxiliares'!$A$3:$B$61,2,FALSE),"")</f>
        <v/>
      </c>
      <c r="G973" s="51" t="str">
        <f>IFERROR(VLOOKUP($B973,'Tabelas auxiliares'!$A$65:$C$102,2,FALSE),"")</f>
        <v/>
      </c>
      <c r="H973" s="51" t="str">
        <f>IFERROR(VLOOKUP($B973,'Tabelas auxiliares'!$A$65:$C$102,3,FALSE),"")</f>
        <v/>
      </c>
      <c r="X973" s="51" t="str">
        <f t="shared" si="30"/>
        <v/>
      </c>
      <c r="Y973" s="51" t="str">
        <f>IF(T973="","",IF(AND(T973&lt;&gt;'Tabelas auxiliares'!$B$236,T973&lt;&gt;'Tabelas auxiliares'!$B$237,T973&lt;&gt;'Tabelas auxiliares'!$C$236,T973&lt;&gt;'Tabelas auxiliares'!$C$237,T973&lt;&gt;'Tabelas auxiliares'!$D$236),"FOLHA DE PESSOAL",IF(X973='Tabelas auxiliares'!$A$237,"CUSTEIO",IF(X973='Tabelas auxiliares'!$A$236,"INVESTIMENTO","ERRO - VERIFICAR"))))</f>
        <v/>
      </c>
      <c r="Z973" s="64" t="str">
        <f t="shared" si="31"/>
        <v/>
      </c>
      <c r="AA973" s="44"/>
      <c r="AB973" s="44"/>
      <c r="AC973" s="44"/>
    </row>
    <row r="974" spans="6:29" x14ac:dyDescent="0.25">
      <c r="F974" s="51" t="str">
        <f>IFERROR(VLOOKUP(D974,'Tabelas auxiliares'!$A$3:$B$61,2,FALSE),"")</f>
        <v/>
      </c>
      <c r="G974" s="51" t="str">
        <f>IFERROR(VLOOKUP($B974,'Tabelas auxiliares'!$A$65:$C$102,2,FALSE),"")</f>
        <v/>
      </c>
      <c r="H974" s="51" t="str">
        <f>IFERROR(VLOOKUP($B974,'Tabelas auxiliares'!$A$65:$C$102,3,FALSE),"")</f>
        <v/>
      </c>
      <c r="X974" s="51" t="str">
        <f t="shared" si="30"/>
        <v/>
      </c>
      <c r="Y974" s="51" t="str">
        <f>IF(T974="","",IF(AND(T974&lt;&gt;'Tabelas auxiliares'!$B$236,T974&lt;&gt;'Tabelas auxiliares'!$B$237,T974&lt;&gt;'Tabelas auxiliares'!$C$236,T974&lt;&gt;'Tabelas auxiliares'!$C$237,T974&lt;&gt;'Tabelas auxiliares'!$D$236),"FOLHA DE PESSOAL",IF(X974='Tabelas auxiliares'!$A$237,"CUSTEIO",IF(X974='Tabelas auxiliares'!$A$236,"INVESTIMENTO","ERRO - VERIFICAR"))))</f>
        <v/>
      </c>
      <c r="Z974" s="64" t="str">
        <f t="shared" si="31"/>
        <v/>
      </c>
      <c r="AA974" s="44"/>
      <c r="AB974" s="44"/>
      <c r="AC974" s="44"/>
    </row>
    <row r="975" spans="6:29" x14ac:dyDescent="0.25">
      <c r="F975" s="51" t="str">
        <f>IFERROR(VLOOKUP(D975,'Tabelas auxiliares'!$A$3:$B$61,2,FALSE),"")</f>
        <v/>
      </c>
      <c r="G975" s="51" t="str">
        <f>IFERROR(VLOOKUP($B975,'Tabelas auxiliares'!$A$65:$C$102,2,FALSE),"")</f>
        <v/>
      </c>
      <c r="H975" s="51" t="str">
        <f>IFERROR(VLOOKUP($B975,'Tabelas auxiliares'!$A$65:$C$102,3,FALSE),"")</f>
        <v/>
      </c>
      <c r="X975" s="51" t="str">
        <f t="shared" si="30"/>
        <v/>
      </c>
      <c r="Y975" s="51" t="str">
        <f>IF(T975="","",IF(AND(T975&lt;&gt;'Tabelas auxiliares'!$B$236,T975&lt;&gt;'Tabelas auxiliares'!$B$237,T975&lt;&gt;'Tabelas auxiliares'!$C$236,T975&lt;&gt;'Tabelas auxiliares'!$C$237,T975&lt;&gt;'Tabelas auxiliares'!$D$236),"FOLHA DE PESSOAL",IF(X975='Tabelas auxiliares'!$A$237,"CUSTEIO",IF(X975='Tabelas auxiliares'!$A$236,"INVESTIMENTO","ERRO - VERIFICAR"))))</f>
        <v/>
      </c>
      <c r="Z975" s="64" t="str">
        <f t="shared" si="31"/>
        <v/>
      </c>
      <c r="AA975" s="44"/>
      <c r="AB975" s="44"/>
      <c r="AC975" s="44"/>
    </row>
    <row r="976" spans="6:29" x14ac:dyDescent="0.25">
      <c r="F976" s="51" t="str">
        <f>IFERROR(VLOOKUP(D976,'Tabelas auxiliares'!$A$3:$B$61,2,FALSE),"")</f>
        <v/>
      </c>
      <c r="G976" s="51" t="str">
        <f>IFERROR(VLOOKUP($B976,'Tabelas auxiliares'!$A$65:$C$102,2,FALSE),"")</f>
        <v/>
      </c>
      <c r="H976" s="51" t="str">
        <f>IFERROR(VLOOKUP($B976,'Tabelas auxiliares'!$A$65:$C$102,3,FALSE),"")</f>
        <v/>
      </c>
      <c r="X976" s="51" t="str">
        <f t="shared" si="30"/>
        <v/>
      </c>
      <c r="Y976" s="51" t="str">
        <f>IF(T976="","",IF(AND(T976&lt;&gt;'Tabelas auxiliares'!$B$236,T976&lt;&gt;'Tabelas auxiliares'!$B$237,T976&lt;&gt;'Tabelas auxiliares'!$C$236,T976&lt;&gt;'Tabelas auxiliares'!$C$237,T976&lt;&gt;'Tabelas auxiliares'!$D$236),"FOLHA DE PESSOAL",IF(X976='Tabelas auxiliares'!$A$237,"CUSTEIO",IF(X976='Tabelas auxiliares'!$A$236,"INVESTIMENTO","ERRO - VERIFICAR"))))</f>
        <v/>
      </c>
      <c r="Z976" s="64" t="str">
        <f t="shared" si="31"/>
        <v/>
      </c>
      <c r="AA976" s="44"/>
      <c r="AB976" s="44"/>
      <c r="AC976" s="44"/>
    </row>
    <row r="977" spans="6:29" x14ac:dyDescent="0.25">
      <c r="F977" s="51" t="str">
        <f>IFERROR(VLOOKUP(D977,'Tabelas auxiliares'!$A$3:$B$61,2,FALSE),"")</f>
        <v/>
      </c>
      <c r="G977" s="51" t="str">
        <f>IFERROR(VLOOKUP($B977,'Tabelas auxiliares'!$A$65:$C$102,2,FALSE),"")</f>
        <v/>
      </c>
      <c r="H977" s="51" t="str">
        <f>IFERROR(VLOOKUP($B977,'Tabelas auxiliares'!$A$65:$C$102,3,FALSE),"")</f>
        <v/>
      </c>
      <c r="X977" s="51" t="str">
        <f t="shared" si="30"/>
        <v/>
      </c>
      <c r="Y977" s="51" t="str">
        <f>IF(T977="","",IF(AND(T977&lt;&gt;'Tabelas auxiliares'!$B$236,T977&lt;&gt;'Tabelas auxiliares'!$B$237,T977&lt;&gt;'Tabelas auxiliares'!$C$236,T977&lt;&gt;'Tabelas auxiliares'!$C$237,T977&lt;&gt;'Tabelas auxiliares'!$D$236),"FOLHA DE PESSOAL",IF(X977='Tabelas auxiliares'!$A$237,"CUSTEIO",IF(X977='Tabelas auxiliares'!$A$236,"INVESTIMENTO","ERRO - VERIFICAR"))))</f>
        <v/>
      </c>
      <c r="Z977" s="64" t="str">
        <f t="shared" si="31"/>
        <v/>
      </c>
      <c r="AA977" s="44"/>
      <c r="AB977" s="44"/>
      <c r="AC977" s="44"/>
    </row>
    <row r="978" spans="6:29" x14ac:dyDescent="0.25">
      <c r="F978" s="51" t="str">
        <f>IFERROR(VLOOKUP(D978,'Tabelas auxiliares'!$A$3:$B$61,2,FALSE),"")</f>
        <v/>
      </c>
      <c r="G978" s="51" t="str">
        <f>IFERROR(VLOOKUP($B978,'Tabelas auxiliares'!$A$65:$C$102,2,FALSE),"")</f>
        <v/>
      </c>
      <c r="H978" s="51" t="str">
        <f>IFERROR(VLOOKUP($B978,'Tabelas auxiliares'!$A$65:$C$102,3,FALSE),"")</f>
        <v/>
      </c>
      <c r="X978" s="51" t="str">
        <f t="shared" si="30"/>
        <v/>
      </c>
      <c r="Y978" s="51" t="str">
        <f>IF(T978="","",IF(AND(T978&lt;&gt;'Tabelas auxiliares'!$B$236,T978&lt;&gt;'Tabelas auxiliares'!$B$237,T978&lt;&gt;'Tabelas auxiliares'!$C$236,T978&lt;&gt;'Tabelas auxiliares'!$C$237,T978&lt;&gt;'Tabelas auxiliares'!$D$236),"FOLHA DE PESSOAL",IF(X978='Tabelas auxiliares'!$A$237,"CUSTEIO",IF(X978='Tabelas auxiliares'!$A$236,"INVESTIMENTO","ERRO - VERIFICAR"))))</f>
        <v/>
      </c>
      <c r="Z978" s="64" t="str">
        <f t="shared" si="31"/>
        <v/>
      </c>
      <c r="AA978" s="44"/>
      <c r="AB978" s="44"/>
      <c r="AC978" s="44"/>
    </row>
    <row r="979" spans="6:29" x14ac:dyDescent="0.25">
      <c r="F979" s="51" t="str">
        <f>IFERROR(VLOOKUP(D979,'Tabelas auxiliares'!$A$3:$B$61,2,FALSE),"")</f>
        <v/>
      </c>
      <c r="G979" s="51" t="str">
        <f>IFERROR(VLOOKUP($B979,'Tabelas auxiliares'!$A$65:$C$102,2,FALSE),"")</f>
        <v/>
      </c>
      <c r="H979" s="51" t="str">
        <f>IFERROR(VLOOKUP($B979,'Tabelas auxiliares'!$A$65:$C$102,3,FALSE),"")</f>
        <v/>
      </c>
      <c r="X979" s="51" t="str">
        <f t="shared" si="30"/>
        <v/>
      </c>
      <c r="Y979" s="51" t="str">
        <f>IF(T979="","",IF(AND(T979&lt;&gt;'Tabelas auxiliares'!$B$236,T979&lt;&gt;'Tabelas auxiliares'!$B$237,T979&lt;&gt;'Tabelas auxiliares'!$C$236,T979&lt;&gt;'Tabelas auxiliares'!$C$237,T979&lt;&gt;'Tabelas auxiliares'!$D$236),"FOLHA DE PESSOAL",IF(X979='Tabelas auxiliares'!$A$237,"CUSTEIO",IF(X979='Tabelas auxiliares'!$A$236,"INVESTIMENTO","ERRO - VERIFICAR"))))</f>
        <v/>
      </c>
      <c r="Z979" s="64" t="str">
        <f t="shared" si="31"/>
        <v/>
      </c>
      <c r="AA979" s="44"/>
      <c r="AB979" s="44"/>
      <c r="AC979" s="44"/>
    </row>
    <row r="980" spans="6:29" x14ac:dyDescent="0.25">
      <c r="F980" s="51" t="str">
        <f>IFERROR(VLOOKUP(D980,'Tabelas auxiliares'!$A$3:$B$61,2,FALSE),"")</f>
        <v/>
      </c>
      <c r="G980" s="51" t="str">
        <f>IFERROR(VLOOKUP($B980,'Tabelas auxiliares'!$A$65:$C$102,2,FALSE),"")</f>
        <v/>
      </c>
      <c r="H980" s="51" t="str">
        <f>IFERROR(VLOOKUP($B980,'Tabelas auxiliares'!$A$65:$C$102,3,FALSE),"")</f>
        <v/>
      </c>
      <c r="X980" s="51" t="str">
        <f t="shared" si="30"/>
        <v/>
      </c>
      <c r="Y980" s="51" t="str">
        <f>IF(T980="","",IF(AND(T980&lt;&gt;'Tabelas auxiliares'!$B$236,T980&lt;&gt;'Tabelas auxiliares'!$B$237,T980&lt;&gt;'Tabelas auxiliares'!$C$236,T980&lt;&gt;'Tabelas auxiliares'!$C$237,T980&lt;&gt;'Tabelas auxiliares'!$D$236),"FOLHA DE PESSOAL",IF(X980='Tabelas auxiliares'!$A$237,"CUSTEIO",IF(X980='Tabelas auxiliares'!$A$236,"INVESTIMENTO","ERRO - VERIFICAR"))))</f>
        <v/>
      </c>
      <c r="Z980" s="64" t="str">
        <f t="shared" si="31"/>
        <v/>
      </c>
      <c r="AA980" s="44"/>
      <c r="AB980" s="44"/>
      <c r="AC980" s="44"/>
    </row>
    <row r="981" spans="6:29" x14ac:dyDescent="0.25">
      <c r="F981" s="51" t="str">
        <f>IFERROR(VLOOKUP(D981,'Tabelas auxiliares'!$A$3:$B$61,2,FALSE),"")</f>
        <v/>
      </c>
      <c r="G981" s="51" t="str">
        <f>IFERROR(VLOOKUP($B981,'Tabelas auxiliares'!$A$65:$C$102,2,FALSE),"")</f>
        <v/>
      </c>
      <c r="H981" s="51" t="str">
        <f>IFERROR(VLOOKUP($B981,'Tabelas auxiliares'!$A$65:$C$102,3,FALSE),"")</f>
        <v/>
      </c>
      <c r="X981" s="51" t="str">
        <f t="shared" si="30"/>
        <v/>
      </c>
      <c r="Y981" s="51" t="str">
        <f>IF(T981="","",IF(AND(T981&lt;&gt;'Tabelas auxiliares'!$B$236,T981&lt;&gt;'Tabelas auxiliares'!$B$237,T981&lt;&gt;'Tabelas auxiliares'!$C$236,T981&lt;&gt;'Tabelas auxiliares'!$C$237,T981&lt;&gt;'Tabelas auxiliares'!$D$236),"FOLHA DE PESSOAL",IF(X981='Tabelas auxiliares'!$A$237,"CUSTEIO",IF(X981='Tabelas auxiliares'!$A$236,"INVESTIMENTO","ERRO - VERIFICAR"))))</f>
        <v/>
      </c>
      <c r="Z981" s="64" t="str">
        <f t="shared" si="31"/>
        <v/>
      </c>
      <c r="AA981" s="44"/>
      <c r="AB981" s="44"/>
      <c r="AC981" s="44"/>
    </row>
    <row r="982" spans="6:29" x14ac:dyDescent="0.25">
      <c r="F982" s="51" t="str">
        <f>IFERROR(VLOOKUP(D982,'Tabelas auxiliares'!$A$3:$B$61,2,FALSE),"")</f>
        <v/>
      </c>
      <c r="G982" s="51" t="str">
        <f>IFERROR(VLOOKUP($B982,'Tabelas auxiliares'!$A$65:$C$102,2,FALSE),"")</f>
        <v/>
      </c>
      <c r="H982" s="51" t="str">
        <f>IFERROR(VLOOKUP($B982,'Tabelas auxiliares'!$A$65:$C$102,3,FALSE),"")</f>
        <v/>
      </c>
      <c r="X982" s="51" t="str">
        <f t="shared" si="30"/>
        <v/>
      </c>
      <c r="Y982" s="51" t="str">
        <f>IF(T982="","",IF(AND(T982&lt;&gt;'Tabelas auxiliares'!$B$236,T982&lt;&gt;'Tabelas auxiliares'!$B$237,T982&lt;&gt;'Tabelas auxiliares'!$C$236,T982&lt;&gt;'Tabelas auxiliares'!$C$237,T982&lt;&gt;'Tabelas auxiliares'!$D$236),"FOLHA DE PESSOAL",IF(X982='Tabelas auxiliares'!$A$237,"CUSTEIO",IF(X982='Tabelas auxiliares'!$A$236,"INVESTIMENTO","ERRO - VERIFICAR"))))</f>
        <v/>
      </c>
      <c r="Z982" s="64" t="str">
        <f t="shared" si="31"/>
        <v/>
      </c>
      <c r="AA982" s="44"/>
      <c r="AB982" s="44"/>
      <c r="AC982" s="44"/>
    </row>
    <row r="983" spans="6:29" x14ac:dyDescent="0.25">
      <c r="F983" s="51" t="str">
        <f>IFERROR(VLOOKUP(D983,'Tabelas auxiliares'!$A$3:$B$61,2,FALSE),"")</f>
        <v/>
      </c>
      <c r="G983" s="51" t="str">
        <f>IFERROR(VLOOKUP($B983,'Tabelas auxiliares'!$A$65:$C$102,2,FALSE),"")</f>
        <v/>
      </c>
      <c r="H983" s="51" t="str">
        <f>IFERROR(VLOOKUP($B983,'Tabelas auxiliares'!$A$65:$C$102,3,FALSE),"")</f>
        <v/>
      </c>
      <c r="X983" s="51" t="str">
        <f t="shared" si="30"/>
        <v/>
      </c>
      <c r="Y983" s="51" t="str">
        <f>IF(T983="","",IF(AND(T983&lt;&gt;'Tabelas auxiliares'!$B$236,T983&lt;&gt;'Tabelas auxiliares'!$B$237,T983&lt;&gt;'Tabelas auxiliares'!$C$236,T983&lt;&gt;'Tabelas auxiliares'!$C$237,T983&lt;&gt;'Tabelas auxiliares'!$D$236),"FOLHA DE PESSOAL",IF(X983='Tabelas auxiliares'!$A$237,"CUSTEIO",IF(X983='Tabelas auxiliares'!$A$236,"INVESTIMENTO","ERRO - VERIFICAR"))))</f>
        <v/>
      </c>
      <c r="Z983" s="64" t="str">
        <f t="shared" si="31"/>
        <v/>
      </c>
      <c r="AA983" s="44"/>
      <c r="AB983" s="44"/>
      <c r="AC983" s="44"/>
    </row>
    <row r="984" spans="6:29" x14ac:dyDescent="0.25">
      <c r="F984" s="51" t="str">
        <f>IFERROR(VLOOKUP(D984,'Tabelas auxiliares'!$A$3:$B$61,2,FALSE),"")</f>
        <v/>
      </c>
      <c r="G984" s="51" t="str">
        <f>IFERROR(VLOOKUP($B984,'Tabelas auxiliares'!$A$65:$C$102,2,FALSE),"")</f>
        <v/>
      </c>
      <c r="H984" s="51" t="str">
        <f>IFERROR(VLOOKUP($B984,'Tabelas auxiliares'!$A$65:$C$102,3,FALSE),"")</f>
        <v/>
      </c>
      <c r="X984" s="51" t="str">
        <f t="shared" si="30"/>
        <v/>
      </c>
      <c r="Y984" s="51" t="str">
        <f>IF(T984="","",IF(AND(T984&lt;&gt;'Tabelas auxiliares'!$B$236,T984&lt;&gt;'Tabelas auxiliares'!$B$237,T984&lt;&gt;'Tabelas auxiliares'!$C$236,T984&lt;&gt;'Tabelas auxiliares'!$C$237,T984&lt;&gt;'Tabelas auxiliares'!$D$236),"FOLHA DE PESSOAL",IF(X984='Tabelas auxiliares'!$A$237,"CUSTEIO",IF(X984='Tabelas auxiliares'!$A$236,"INVESTIMENTO","ERRO - VERIFICAR"))))</f>
        <v/>
      </c>
      <c r="Z984" s="64" t="str">
        <f t="shared" si="31"/>
        <v/>
      </c>
      <c r="AA984" s="44"/>
      <c r="AB984" s="44"/>
      <c r="AC984" s="44"/>
    </row>
    <row r="985" spans="6:29" x14ac:dyDescent="0.25">
      <c r="F985" s="51" t="str">
        <f>IFERROR(VLOOKUP(D985,'Tabelas auxiliares'!$A$3:$B$61,2,FALSE),"")</f>
        <v/>
      </c>
      <c r="G985" s="51" t="str">
        <f>IFERROR(VLOOKUP($B985,'Tabelas auxiliares'!$A$65:$C$102,2,FALSE),"")</f>
        <v/>
      </c>
      <c r="H985" s="51" t="str">
        <f>IFERROR(VLOOKUP($B985,'Tabelas auxiliares'!$A$65:$C$102,3,FALSE),"")</f>
        <v/>
      </c>
      <c r="X985" s="51" t="str">
        <f t="shared" si="30"/>
        <v/>
      </c>
      <c r="Y985" s="51" t="str">
        <f>IF(T985="","",IF(AND(T985&lt;&gt;'Tabelas auxiliares'!$B$236,T985&lt;&gt;'Tabelas auxiliares'!$B$237,T985&lt;&gt;'Tabelas auxiliares'!$C$236,T985&lt;&gt;'Tabelas auxiliares'!$C$237,T985&lt;&gt;'Tabelas auxiliares'!$D$236),"FOLHA DE PESSOAL",IF(X985='Tabelas auxiliares'!$A$237,"CUSTEIO",IF(X985='Tabelas auxiliares'!$A$236,"INVESTIMENTO","ERRO - VERIFICAR"))))</f>
        <v/>
      </c>
      <c r="Z985" s="64" t="str">
        <f t="shared" si="31"/>
        <v/>
      </c>
      <c r="AA985" s="44"/>
      <c r="AB985" s="44"/>
      <c r="AC985" s="44"/>
    </row>
    <row r="986" spans="6:29" x14ac:dyDescent="0.25">
      <c r="F986" s="51" t="str">
        <f>IFERROR(VLOOKUP(D986,'Tabelas auxiliares'!$A$3:$B$61,2,FALSE),"")</f>
        <v/>
      </c>
      <c r="G986" s="51" t="str">
        <f>IFERROR(VLOOKUP($B986,'Tabelas auxiliares'!$A$65:$C$102,2,FALSE),"")</f>
        <v/>
      </c>
      <c r="H986" s="51" t="str">
        <f>IFERROR(VLOOKUP($B986,'Tabelas auxiliares'!$A$65:$C$102,3,FALSE),"")</f>
        <v/>
      </c>
      <c r="X986" s="51" t="str">
        <f t="shared" si="30"/>
        <v/>
      </c>
      <c r="Y986" s="51" t="str">
        <f>IF(T986="","",IF(AND(T986&lt;&gt;'Tabelas auxiliares'!$B$236,T986&lt;&gt;'Tabelas auxiliares'!$B$237,T986&lt;&gt;'Tabelas auxiliares'!$C$236,T986&lt;&gt;'Tabelas auxiliares'!$C$237,T986&lt;&gt;'Tabelas auxiliares'!$D$236),"FOLHA DE PESSOAL",IF(X986='Tabelas auxiliares'!$A$237,"CUSTEIO",IF(X986='Tabelas auxiliares'!$A$236,"INVESTIMENTO","ERRO - VERIFICAR"))))</f>
        <v/>
      </c>
      <c r="Z986" s="64" t="str">
        <f t="shared" si="31"/>
        <v/>
      </c>
      <c r="AA986" s="44"/>
      <c r="AB986" s="44"/>
      <c r="AC986" s="44"/>
    </row>
    <row r="987" spans="6:29" x14ac:dyDescent="0.25">
      <c r="F987" s="51" t="str">
        <f>IFERROR(VLOOKUP(D987,'Tabelas auxiliares'!$A$3:$B$61,2,FALSE),"")</f>
        <v/>
      </c>
      <c r="G987" s="51" t="str">
        <f>IFERROR(VLOOKUP($B987,'Tabelas auxiliares'!$A$65:$C$102,2,FALSE),"")</f>
        <v/>
      </c>
      <c r="H987" s="51" t="str">
        <f>IFERROR(VLOOKUP($B987,'Tabelas auxiliares'!$A$65:$C$102,3,FALSE),"")</f>
        <v/>
      </c>
      <c r="X987" s="51" t="str">
        <f t="shared" si="30"/>
        <v/>
      </c>
      <c r="Y987" s="51" t="str">
        <f>IF(T987="","",IF(AND(T987&lt;&gt;'Tabelas auxiliares'!$B$236,T987&lt;&gt;'Tabelas auxiliares'!$B$237,T987&lt;&gt;'Tabelas auxiliares'!$C$236,T987&lt;&gt;'Tabelas auxiliares'!$C$237,T987&lt;&gt;'Tabelas auxiliares'!$D$236),"FOLHA DE PESSOAL",IF(X987='Tabelas auxiliares'!$A$237,"CUSTEIO",IF(X987='Tabelas auxiliares'!$A$236,"INVESTIMENTO","ERRO - VERIFICAR"))))</f>
        <v/>
      </c>
      <c r="Z987" s="64" t="str">
        <f t="shared" si="31"/>
        <v/>
      </c>
      <c r="AA987" s="44"/>
      <c r="AB987" s="44"/>
      <c r="AC987" s="44"/>
    </row>
    <row r="988" spans="6:29" x14ac:dyDescent="0.25">
      <c r="F988" s="51" t="str">
        <f>IFERROR(VLOOKUP(D988,'Tabelas auxiliares'!$A$3:$B$61,2,FALSE),"")</f>
        <v/>
      </c>
      <c r="G988" s="51" t="str">
        <f>IFERROR(VLOOKUP($B988,'Tabelas auxiliares'!$A$65:$C$102,2,FALSE),"")</f>
        <v/>
      </c>
      <c r="H988" s="51" t="str">
        <f>IFERROR(VLOOKUP($B988,'Tabelas auxiliares'!$A$65:$C$102,3,FALSE),"")</f>
        <v/>
      </c>
      <c r="X988" s="51" t="str">
        <f t="shared" si="30"/>
        <v/>
      </c>
      <c r="Y988" s="51" t="str">
        <f>IF(T988="","",IF(AND(T988&lt;&gt;'Tabelas auxiliares'!$B$236,T988&lt;&gt;'Tabelas auxiliares'!$B$237,T988&lt;&gt;'Tabelas auxiliares'!$C$236,T988&lt;&gt;'Tabelas auxiliares'!$C$237,T988&lt;&gt;'Tabelas auxiliares'!$D$236),"FOLHA DE PESSOAL",IF(X988='Tabelas auxiliares'!$A$237,"CUSTEIO",IF(X988='Tabelas auxiliares'!$A$236,"INVESTIMENTO","ERRO - VERIFICAR"))))</f>
        <v/>
      </c>
      <c r="Z988" s="64" t="str">
        <f t="shared" si="31"/>
        <v/>
      </c>
      <c r="AA988" s="44"/>
      <c r="AB988" s="44"/>
      <c r="AC988" s="44"/>
    </row>
    <row r="989" spans="6:29" x14ac:dyDescent="0.25">
      <c r="F989" s="51" t="str">
        <f>IFERROR(VLOOKUP(D989,'Tabelas auxiliares'!$A$3:$B$61,2,FALSE),"")</f>
        <v/>
      </c>
      <c r="G989" s="51" t="str">
        <f>IFERROR(VLOOKUP($B989,'Tabelas auxiliares'!$A$65:$C$102,2,FALSE),"")</f>
        <v/>
      </c>
      <c r="H989" s="51" t="str">
        <f>IFERROR(VLOOKUP($B989,'Tabelas auxiliares'!$A$65:$C$102,3,FALSE),"")</f>
        <v/>
      </c>
      <c r="X989" s="51" t="str">
        <f t="shared" si="30"/>
        <v/>
      </c>
      <c r="Y989" s="51" t="str">
        <f>IF(T989="","",IF(AND(T989&lt;&gt;'Tabelas auxiliares'!$B$236,T989&lt;&gt;'Tabelas auxiliares'!$B$237,T989&lt;&gt;'Tabelas auxiliares'!$C$236,T989&lt;&gt;'Tabelas auxiliares'!$C$237,T989&lt;&gt;'Tabelas auxiliares'!$D$236),"FOLHA DE PESSOAL",IF(X989='Tabelas auxiliares'!$A$237,"CUSTEIO",IF(X989='Tabelas auxiliares'!$A$236,"INVESTIMENTO","ERRO - VERIFICAR"))))</f>
        <v/>
      </c>
      <c r="Z989" s="64" t="str">
        <f t="shared" si="31"/>
        <v/>
      </c>
      <c r="AA989" s="44"/>
      <c r="AB989" s="44"/>
      <c r="AC989" s="44"/>
    </row>
    <row r="990" spans="6:29" x14ac:dyDescent="0.25">
      <c r="F990" s="51" t="str">
        <f>IFERROR(VLOOKUP(D990,'Tabelas auxiliares'!$A$3:$B$61,2,FALSE),"")</f>
        <v/>
      </c>
      <c r="G990" s="51" t="str">
        <f>IFERROR(VLOOKUP($B990,'Tabelas auxiliares'!$A$65:$C$102,2,FALSE),"")</f>
        <v/>
      </c>
      <c r="H990" s="51" t="str">
        <f>IFERROR(VLOOKUP($B990,'Tabelas auxiliares'!$A$65:$C$102,3,FALSE),"")</f>
        <v/>
      </c>
      <c r="X990" s="51" t="str">
        <f t="shared" si="30"/>
        <v/>
      </c>
      <c r="Y990" s="51" t="str">
        <f>IF(T990="","",IF(AND(T990&lt;&gt;'Tabelas auxiliares'!$B$236,T990&lt;&gt;'Tabelas auxiliares'!$B$237,T990&lt;&gt;'Tabelas auxiliares'!$C$236,T990&lt;&gt;'Tabelas auxiliares'!$C$237,T990&lt;&gt;'Tabelas auxiliares'!$D$236),"FOLHA DE PESSOAL",IF(X990='Tabelas auxiliares'!$A$237,"CUSTEIO",IF(X990='Tabelas auxiliares'!$A$236,"INVESTIMENTO","ERRO - VERIFICAR"))))</f>
        <v/>
      </c>
      <c r="Z990" s="64" t="str">
        <f t="shared" si="31"/>
        <v/>
      </c>
      <c r="AA990" s="44"/>
      <c r="AB990" s="44"/>
      <c r="AC990" s="44"/>
    </row>
    <row r="991" spans="6:29" x14ac:dyDescent="0.25">
      <c r="F991" s="51" t="str">
        <f>IFERROR(VLOOKUP(D991,'Tabelas auxiliares'!$A$3:$B$61,2,FALSE),"")</f>
        <v/>
      </c>
      <c r="G991" s="51" t="str">
        <f>IFERROR(VLOOKUP($B991,'Tabelas auxiliares'!$A$65:$C$102,2,FALSE),"")</f>
        <v/>
      </c>
      <c r="H991" s="51" t="str">
        <f>IFERROR(VLOOKUP($B991,'Tabelas auxiliares'!$A$65:$C$102,3,FALSE),"")</f>
        <v/>
      </c>
      <c r="X991" s="51" t="str">
        <f t="shared" si="30"/>
        <v/>
      </c>
      <c r="Y991" s="51" t="str">
        <f>IF(T991="","",IF(AND(T991&lt;&gt;'Tabelas auxiliares'!$B$236,T991&lt;&gt;'Tabelas auxiliares'!$B$237,T991&lt;&gt;'Tabelas auxiliares'!$C$236,T991&lt;&gt;'Tabelas auxiliares'!$C$237,T991&lt;&gt;'Tabelas auxiliares'!$D$236),"FOLHA DE PESSOAL",IF(X991='Tabelas auxiliares'!$A$237,"CUSTEIO",IF(X991='Tabelas auxiliares'!$A$236,"INVESTIMENTO","ERRO - VERIFICAR"))))</f>
        <v/>
      </c>
      <c r="Z991" s="64" t="str">
        <f t="shared" si="31"/>
        <v/>
      </c>
      <c r="AA991" s="44"/>
      <c r="AB991" s="44"/>
      <c r="AC991" s="44"/>
    </row>
    <row r="992" spans="6:29" x14ac:dyDescent="0.25">
      <c r="F992" s="51" t="str">
        <f>IFERROR(VLOOKUP(D992,'Tabelas auxiliares'!$A$3:$B$61,2,FALSE),"")</f>
        <v/>
      </c>
      <c r="G992" s="51" t="str">
        <f>IFERROR(VLOOKUP($B992,'Tabelas auxiliares'!$A$65:$C$102,2,FALSE),"")</f>
        <v/>
      </c>
      <c r="H992" s="51" t="str">
        <f>IFERROR(VLOOKUP($B992,'Tabelas auxiliares'!$A$65:$C$102,3,FALSE),"")</f>
        <v/>
      </c>
      <c r="X992" s="51" t="str">
        <f t="shared" si="30"/>
        <v/>
      </c>
      <c r="Y992" s="51" t="str">
        <f>IF(T992="","",IF(AND(T992&lt;&gt;'Tabelas auxiliares'!$B$236,T992&lt;&gt;'Tabelas auxiliares'!$B$237,T992&lt;&gt;'Tabelas auxiliares'!$C$236,T992&lt;&gt;'Tabelas auxiliares'!$C$237,T992&lt;&gt;'Tabelas auxiliares'!$D$236),"FOLHA DE PESSOAL",IF(X992='Tabelas auxiliares'!$A$237,"CUSTEIO",IF(X992='Tabelas auxiliares'!$A$236,"INVESTIMENTO","ERRO - VERIFICAR"))))</f>
        <v/>
      </c>
      <c r="Z992" s="64" t="str">
        <f t="shared" si="31"/>
        <v/>
      </c>
      <c r="AA992" s="44"/>
      <c r="AB992" s="44"/>
      <c r="AC992" s="44"/>
    </row>
    <row r="993" spans="1:29" x14ac:dyDescent="0.25">
      <c r="F993" s="51" t="str">
        <f>IFERROR(VLOOKUP(D993,'Tabelas auxiliares'!$A$3:$B$61,2,FALSE),"")</f>
        <v/>
      </c>
      <c r="G993" s="51" t="str">
        <f>IFERROR(VLOOKUP($B993,'Tabelas auxiliares'!$A$65:$C$102,2,FALSE),"")</f>
        <v/>
      </c>
      <c r="H993" s="51" t="str">
        <f>IFERROR(VLOOKUP($B993,'Tabelas auxiliares'!$A$65:$C$102,3,FALSE),"")</f>
        <v/>
      </c>
      <c r="X993" s="51" t="str">
        <f t="shared" si="30"/>
        <v/>
      </c>
      <c r="Y993" s="51" t="str">
        <f>IF(T993="","",IF(AND(T993&lt;&gt;'Tabelas auxiliares'!$B$236,T993&lt;&gt;'Tabelas auxiliares'!$B$237,T993&lt;&gt;'Tabelas auxiliares'!$C$236,T993&lt;&gt;'Tabelas auxiliares'!$C$237,T993&lt;&gt;'Tabelas auxiliares'!$D$236),"FOLHA DE PESSOAL",IF(X993='Tabelas auxiliares'!$A$237,"CUSTEIO",IF(X993='Tabelas auxiliares'!$A$236,"INVESTIMENTO","ERRO - VERIFICAR"))))</f>
        <v/>
      </c>
      <c r="Z993" s="64" t="str">
        <f t="shared" si="31"/>
        <v/>
      </c>
      <c r="AA993" s="44"/>
      <c r="AB993" s="44"/>
      <c r="AC993" s="44"/>
    </row>
    <row r="994" spans="1:29" x14ac:dyDescent="0.25">
      <c r="F994" s="51" t="str">
        <f>IFERROR(VLOOKUP(D994,'Tabelas auxiliares'!$A$3:$B$61,2,FALSE),"")</f>
        <v/>
      </c>
      <c r="G994" s="51" t="str">
        <f>IFERROR(VLOOKUP($B994,'Tabelas auxiliares'!$A$65:$C$102,2,FALSE),"")</f>
        <v/>
      </c>
      <c r="H994" s="51" t="str">
        <f>IFERROR(VLOOKUP($B994,'Tabelas auxiliares'!$A$65:$C$102,3,FALSE),"")</f>
        <v/>
      </c>
      <c r="X994" s="51" t="str">
        <f t="shared" si="30"/>
        <v/>
      </c>
      <c r="Y994" s="51" t="str">
        <f>IF(T994="","",IF(AND(T994&lt;&gt;'Tabelas auxiliares'!$B$236,T994&lt;&gt;'Tabelas auxiliares'!$B$237,T994&lt;&gt;'Tabelas auxiliares'!$C$236,T994&lt;&gt;'Tabelas auxiliares'!$C$237,T994&lt;&gt;'Tabelas auxiliares'!$D$236),"FOLHA DE PESSOAL",IF(X994='Tabelas auxiliares'!$A$237,"CUSTEIO",IF(X994='Tabelas auxiliares'!$A$236,"INVESTIMENTO","ERRO - VERIFICAR"))))</f>
        <v/>
      </c>
      <c r="Z994" s="64" t="str">
        <f t="shared" si="31"/>
        <v/>
      </c>
      <c r="AA994" s="44"/>
      <c r="AB994" s="44"/>
      <c r="AC994" s="44"/>
    </row>
    <row r="995" spans="1:29" x14ac:dyDescent="0.25">
      <c r="F995" s="51" t="str">
        <f>IFERROR(VLOOKUP(D995,'Tabelas auxiliares'!$A$3:$B$61,2,FALSE),"")</f>
        <v/>
      </c>
      <c r="G995" s="51" t="str">
        <f>IFERROR(VLOOKUP($B995,'Tabelas auxiliares'!$A$65:$C$102,2,FALSE),"")</f>
        <v/>
      </c>
      <c r="H995" s="51" t="str">
        <f>IFERROR(VLOOKUP($B995,'Tabelas auxiliares'!$A$65:$C$102,3,FALSE),"")</f>
        <v/>
      </c>
      <c r="X995" s="51" t="str">
        <f t="shared" si="30"/>
        <v/>
      </c>
      <c r="Y995" s="51" t="str">
        <f>IF(T995="","",IF(AND(T995&lt;&gt;'Tabelas auxiliares'!$B$236,T995&lt;&gt;'Tabelas auxiliares'!$B$237,T995&lt;&gt;'Tabelas auxiliares'!$C$236,T995&lt;&gt;'Tabelas auxiliares'!$C$237,T995&lt;&gt;'Tabelas auxiliares'!$D$236),"FOLHA DE PESSOAL",IF(X995='Tabelas auxiliares'!$A$237,"CUSTEIO",IF(X995='Tabelas auxiliares'!$A$236,"INVESTIMENTO","ERRO - VERIFICAR"))))</f>
        <v/>
      </c>
      <c r="Z995" s="64" t="str">
        <f t="shared" si="31"/>
        <v/>
      </c>
      <c r="AA995" s="44"/>
      <c r="AB995" s="44"/>
      <c r="AC995" s="44"/>
    </row>
    <row r="996" spans="1:29" x14ac:dyDescent="0.25">
      <c r="F996" s="51" t="str">
        <f>IFERROR(VLOOKUP(D996,'Tabelas auxiliares'!$A$3:$B$61,2,FALSE),"")</f>
        <v/>
      </c>
      <c r="G996" s="51" t="str">
        <f>IFERROR(VLOOKUP($B996,'Tabelas auxiliares'!$A$65:$C$102,2,FALSE),"")</f>
        <v/>
      </c>
      <c r="H996" s="51" t="str">
        <f>IFERROR(VLOOKUP($B996,'Tabelas auxiliares'!$A$65:$C$102,3,FALSE),"")</f>
        <v/>
      </c>
      <c r="X996" s="51" t="str">
        <f t="shared" si="30"/>
        <v/>
      </c>
      <c r="Y996" s="51" t="str">
        <f>IF(T996="","",IF(AND(T996&lt;&gt;'Tabelas auxiliares'!$B$236,T996&lt;&gt;'Tabelas auxiliares'!$B$237,T996&lt;&gt;'Tabelas auxiliares'!$C$236,T996&lt;&gt;'Tabelas auxiliares'!$C$237,T996&lt;&gt;'Tabelas auxiliares'!$D$236),"FOLHA DE PESSOAL",IF(X996='Tabelas auxiliares'!$A$237,"CUSTEIO",IF(X996='Tabelas auxiliares'!$A$236,"INVESTIMENTO","ERRO - VERIFICAR"))))</f>
        <v/>
      </c>
      <c r="Z996" s="64" t="str">
        <f t="shared" si="31"/>
        <v/>
      </c>
      <c r="AA996" s="44"/>
      <c r="AB996" s="44"/>
      <c r="AC996" s="44"/>
    </row>
    <row r="997" spans="1:29" x14ac:dyDescent="0.25">
      <c r="F997" s="51" t="str">
        <f>IFERROR(VLOOKUP(D997,'Tabelas auxiliares'!$A$3:$B$61,2,FALSE),"")</f>
        <v/>
      </c>
      <c r="G997" s="51" t="str">
        <f>IFERROR(VLOOKUP($B997,'Tabelas auxiliares'!$A$65:$C$102,2,FALSE),"")</f>
        <v/>
      </c>
      <c r="H997" s="51" t="str">
        <f>IFERROR(VLOOKUP($B997,'Tabelas auxiliares'!$A$65:$C$102,3,FALSE),"")</f>
        <v/>
      </c>
      <c r="X997" s="51" t="str">
        <f t="shared" si="30"/>
        <v/>
      </c>
      <c r="Y997" s="51" t="str">
        <f>IF(T997="","",IF(AND(T997&lt;&gt;'Tabelas auxiliares'!$B$236,T997&lt;&gt;'Tabelas auxiliares'!$B$237,T997&lt;&gt;'Tabelas auxiliares'!$C$236,T997&lt;&gt;'Tabelas auxiliares'!$C$237,T997&lt;&gt;'Tabelas auxiliares'!$D$236),"FOLHA DE PESSOAL",IF(X997='Tabelas auxiliares'!$A$237,"CUSTEIO",IF(X997='Tabelas auxiliares'!$A$236,"INVESTIMENTO","ERRO - VERIFICAR"))))</f>
        <v/>
      </c>
      <c r="Z997" s="64" t="str">
        <f t="shared" si="31"/>
        <v/>
      </c>
      <c r="AA997" s="44"/>
      <c r="AB997" s="44"/>
      <c r="AC997" s="44"/>
    </row>
    <row r="998" spans="1:29" x14ac:dyDescent="0.25">
      <c r="F998" s="51" t="str">
        <f>IFERROR(VLOOKUP(D998,'Tabelas auxiliares'!$A$3:$B$61,2,FALSE),"")</f>
        <v/>
      </c>
      <c r="G998" s="51" t="str">
        <f>IFERROR(VLOOKUP($B998,'Tabelas auxiliares'!$A$65:$C$102,2,FALSE),"")</f>
        <v/>
      </c>
      <c r="H998" s="51" t="str">
        <f>IFERROR(VLOOKUP($B998,'Tabelas auxiliares'!$A$65:$C$102,3,FALSE),"")</f>
        <v/>
      </c>
      <c r="X998" s="51" t="str">
        <f t="shared" si="30"/>
        <v/>
      </c>
      <c r="Y998" s="51" t="str">
        <f>IF(T998="","",IF(AND(T998&lt;&gt;'Tabelas auxiliares'!$B$236,T998&lt;&gt;'Tabelas auxiliares'!$B$237,T998&lt;&gt;'Tabelas auxiliares'!$C$236,T998&lt;&gt;'Tabelas auxiliares'!$C$237,T998&lt;&gt;'Tabelas auxiliares'!$D$236),"FOLHA DE PESSOAL",IF(X998='Tabelas auxiliares'!$A$237,"CUSTEIO",IF(X998='Tabelas auxiliares'!$A$236,"INVESTIMENTO","ERRO - VERIFICAR"))))</f>
        <v/>
      </c>
      <c r="Z998" s="64" t="str">
        <f t="shared" si="31"/>
        <v/>
      </c>
      <c r="AA998" s="44"/>
      <c r="AB998" s="44"/>
      <c r="AC998" s="44"/>
    </row>
    <row r="999" spans="1:29" x14ac:dyDescent="0.25">
      <c r="F999" s="51" t="str">
        <f>IFERROR(VLOOKUP(D999,'Tabelas auxiliares'!$A$3:$B$61,2,FALSE),"")</f>
        <v/>
      </c>
      <c r="G999" s="51" t="str">
        <f>IFERROR(VLOOKUP($B999,'Tabelas auxiliares'!$A$65:$C$102,2,FALSE),"")</f>
        <v/>
      </c>
      <c r="H999" s="51" t="str">
        <f>IFERROR(VLOOKUP($B999,'Tabelas auxiliares'!$A$65:$C$102,3,FALSE),"")</f>
        <v/>
      </c>
      <c r="X999" s="51" t="str">
        <f t="shared" si="30"/>
        <v/>
      </c>
      <c r="Y999" s="51" t="str">
        <f>IF(T999="","",IF(AND(T999&lt;&gt;'Tabelas auxiliares'!$B$236,T999&lt;&gt;'Tabelas auxiliares'!$B$237,T999&lt;&gt;'Tabelas auxiliares'!$C$236,T999&lt;&gt;'Tabelas auxiliares'!$C$237,T999&lt;&gt;'Tabelas auxiliares'!$D$236),"FOLHA DE PESSOAL",IF(X999='Tabelas auxiliares'!$A$237,"CUSTEIO",IF(X999='Tabelas auxiliares'!$A$236,"INVESTIMENTO","ERRO - VERIFICAR"))))</f>
        <v/>
      </c>
      <c r="Z999" s="64" t="str">
        <f t="shared" si="31"/>
        <v/>
      </c>
      <c r="AA999" s="44"/>
      <c r="AB999" s="44"/>
      <c r="AC999" s="44"/>
    </row>
    <row r="1000" spans="1:29" x14ac:dyDescent="0.25">
      <c r="F1000" s="51" t="str">
        <f>IFERROR(VLOOKUP(D1000,'Tabelas auxiliares'!$A$3:$B$61,2,FALSE),"")</f>
        <v/>
      </c>
      <c r="G1000" s="51" t="str">
        <f>IFERROR(VLOOKUP($B1000,'Tabelas auxiliares'!$A$65:$C$102,2,FALSE),"")</f>
        <v/>
      </c>
      <c r="H1000" s="51" t="str">
        <f>IFERROR(VLOOKUP($B1000,'Tabelas auxiliares'!$A$65:$C$102,3,FALSE),"")</f>
        <v/>
      </c>
      <c r="X1000" s="51" t="str">
        <f t="shared" si="30"/>
        <v/>
      </c>
      <c r="Y1000" s="51" t="str">
        <f>IF(T1000="","",IF(AND(T1000&lt;&gt;'Tabelas auxiliares'!$B$236,T1000&lt;&gt;'Tabelas auxiliares'!$B$237,T1000&lt;&gt;'Tabelas auxiliares'!$C$236,T1000&lt;&gt;'Tabelas auxiliares'!$C$237,T1000&lt;&gt;'Tabelas auxiliares'!$D$236),"FOLHA DE PESSOAL",IF(X1000='Tabelas auxiliares'!$A$237,"CUSTEIO",IF(X1000='Tabelas auxiliares'!$A$236,"INVESTIMENTO","ERRO - VERIFICAR"))))</f>
        <v/>
      </c>
      <c r="Z1000" s="64" t="str">
        <f t="shared" si="31"/>
        <v/>
      </c>
      <c r="AA1000" s="44"/>
      <c r="AB1000" s="44"/>
      <c r="AC1000" s="44"/>
    </row>
    <row r="1001" spans="1:29" x14ac:dyDescent="0.25">
      <c r="A1001" s="57" t="s">
        <v>98</v>
      </c>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6">
        <f>SUBTOTAL(9,Z4:Z1000)</f>
        <v>272598238.46000034</v>
      </c>
      <c r="AA1001" s="56">
        <f>SUBTOTAL(9,AA4:AA1000)</f>
        <v>23233020.010000002</v>
      </c>
      <c r="AB1001" s="56">
        <f t="shared" ref="AB1001:AC1001" si="32">SUBTOTAL(9,AB4:AB1000)</f>
        <v>21507465.980000008</v>
      </c>
      <c r="AC1001" s="56">
        <f t="shared" si="32"/>
        <v>227857752.47000036</v>
      </c>
    </row>
  </sheetData>
  <sheetProtection algorithmName="SHA-512" hashValue="MjEfABo9ujTNfASc03Y19ttkrjBvmc6ycSNJMaqbDJVEbNq1pmQBlZd0tBfOU4ycBUEo8FjiL3cNN7BNeqvN1g==" saltValue="U0MinmVh18Dq319eU8+JjA==" spinCount="100000" sheet="1" autoFilter="0"/>
  <autoFilter ref="A3:AC1000"/>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D1" workbookViewId="0">
      <selection activeCell="L28" sqref="L28"/>
    </sheetView>
  </sheetViews>
  <sheetFormatPr defaultColWidth="0" defaultRowHeight="15" zeroHeight="1" x14ac:dyDescent="0.25"/>
  <cols>
    <col min="1" max="1" width="0" hidden="1" customWidth="1"/>
    <col min="2" max="2" width="8.28515625" customWidth="1"/>
    <col min="3" max="3" width="37" customWidth="1"/>
    <col min="4" max="4" width="19.28515625" customWidth="1"/>
    <col min="5" max="5" width="19.42578125" customWidth="1"/>
    <col min="6" max="6" width="22.5703125"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09" t="s">
        <v>7</v>
      </c>
      <c r="C1" s="109" t="s">
        <v>7</v>
      </c>
      <c r="D1" s="2" t="s">
        <v>108</v>
      </c>
      <c r="E1" s="1" t="s">
        <v>109</v>
      </c>
      <c r="F1" s="1" t="s">
        <v>110</v>
      </c>
      <c r="G1" s="1" t="s">
        <v>395</v>
      </c>
      <c r="H1" s="1" t="s">
        <v>396</v>
      </c>
      <c r="I1" s="69" t="s">
        <v>111</v>
      </c>
      <c r="J1" s="1" t="s">
        <v>113</v>
      </c>
      <c r="K1" s="1" t="s">
        <v>114</v>
      </c>
      <c r="L1" s="69" t="s">
        <v>112</v>
      </c>
    </row>
    <row r="2" spans="1:12" ht="30" x14ac:dyDescent="0.25">
      <c r="A2" t="s">
        <v>570</v>
      </c>
      <c r="B2" s="39" t="s">
        <v>15</v>
      </c>
      <c r="C2" s="39" t="s">
        <v>16</v>
      </c>
      <c r="D2" s="68">
        <f>IFERROR(VLOOKUP($B2,'Tabelas auxiliares'!$A$111:$E$152,3,FALSE),0)</f>
        <v>1400000</v>
      </c>
      <c r="E2" s="41">
        <f>IFERROR(VLOOKUP($B2,'Tabelas auxiliares'!$A$111:$E$152,4,FALSE),0)</f>
        <v>1062496.576698334</v>
      </c>
      <c r="F2" s="42">
        <f>IFERROR(VLOOKUP($B2,'Tabelas auxiliares'!$A$111:$E$152,5,FALSE),0)</f>
        <v>337503.42330166599</v>
      </c>
      <c r="G2" s="58">
        <f>SUMIFS(Tabela1[VALOR],Tabela1[DE (ÁREA / ORIGEM)],'Saldos CUSTEIO AEO LOA 23'!A2,Tabela1[CUSTEIO ou INVESTIMENTO?],'Tabelas auxiliares'!$B$221)</f>
        <v>0</v>
      </c>
      <c r="H2" s="59">
        <f>SUMIFS(Tabela1[VALOR],Tabela1[PARA (ÁREA / DESTINO)],'Saldos CUSTEIO AEO LOA 23'!A2,Tabela1[CUSTEIO ou INVESTIMENTO?],'Tabelas auxiliares'!$B$221)</f>
        <v>0</v>
      </c>
      <c r="I2" s="67">
        <f>D2-G2+H2</f>
        <v>1400000</v>
      </c>
      <c r="J2" s="43">
        <f>SUMIFS('1. Pré-Empenhos'!$S$4:$S$320,'1. Pré-Empenhos'!$D$4:$D$320,'Saldos CUSTEIO AEO LOA 23'!B2,'1. Pré-Empenhos'!$R$4:$R$320,'Tabelas auxiliares'!$B$221)</f>
        <v>18371.34</v>
      </c>
      <c r="K2" s="13">
        <f>SUMIFS('2. Empenhos LOA UFABC 2023'!$Z$4:$Z$1000,'2. Empenhos LOA UFABC 2023'!$D$4:$D$1000,'Saldos CUSTEIO AEO LOA 23'!B2,'2. Empenhos LOA UFABC 2023'!$Y$4:$Y$1000,'Tabelas auxiliares'!$B$221)</f>
        <v>1776152.32</v>
      </c>
      <c r="L2" s="24">
        <f t="shared" ref="L2:L60" si="0">I2-J2-K2</f>
        <v>-394523.66000000015</v>
      </c>
    </row>
    <row r="3" spans="1:12" x14ac:dyDescent="0.25">
      <c r="A3" t="s">
        <v>571</v>
      </c>
      <c r="B3" s="39" t="s">
        <v>21</v>
      </c>
      <c r="C3" s="39" t="s">
        <v>22</v>
      </c>
      <c r="D3" s="68">
        <f>IFERROR(VLOOKUP($B3,'Tabelas auxiliares'!$A$111:$E$152,3,FALSE),0)</f>
        <v>110000</v>
      </c>
      <c r="E3" s="41">
        <f>IFERROR(VLOOKUP($B3,'Tabelas auxiliares'!$A$111:$E$152,4,FALSE),0)</f>
        <v>83481.873883440538</v>
      </c>
      <c r="F3" s="42">
        <f>IFERROR(VLOOKUP($B3,'Tabelas auxiliares'!$A$111:$E$152,5,FALSE),0)</f>
        <v>26518.12611655947</v>
      </c>
      <c r="G3" s="58">
        <f>SUMIFS(Tabela1[VALOR],Tabela1[DE (ÁREA / ORIGEM)],'Saldos CUSTEIO AEO LOA 23'!A3,Tabela1[CUSTEIO ou INVESTIMENTO?],'Tabelas auxiliares'!$B$221)</f>
        <v>0</v>
      </c>
      <c r="H3" s="59">
        <f>SUMIFS(Tabela1[VALOR],Tabela1[PARA (ÁREA / DESTINO)],'Saldos CUSTEIO AEO LOA 23'!A3,Tabela1[CUSTEIO ou INVESTIMENTO?],'Tabelas auxiliares'!$B$221)</f>
        <v>0</v>
      </c>
      <c r="I3" s="67">
        <f t="shared" ref="I3:I59" si="1">D3-G3+H3</f>
        <v>110000</v>
      </c>
      <c r="J3" s="43">
        <f>SUMIFS('1. Pré-Empenhos'!$S$4:$S$320,'1. Pré-Empenhos'!$D$4:$D$320,'Saldos CUSTEIO AEO LOA 23'!B3,'1. Pré-Empenhos'!$R$4:$R$320,'Tabelas auxiliares'!$B$221)</f>
        <v>1528541</v>
      </c>
      <c r="K3" s="13">
        <f>SUMIFS('2. Empenhos LOA UFABC 2023'!$Z$4:$Z$1000,'2. Empenhos LOA UFABC 2023'!$D$4:$D$1000,'Saldos CUSTEIO AEO LOA 23'!B3,'2. Empenhos LOA UFABC 2023'!$Y$4:$Y$1000,'Tabelas auxiliares'!$B$221)</f>
        <v>106200</v>
      </c>
      <c r="L3" s="24">
        <f t="shared" si="0"/>
        <v>-1524741</v>
      </c>
    </row>
    <row r="4" spans="1:12" x14ac:dyDescent="0.25">
      <c r="A4" t="s">
        <v>572</v>
      </c>
      <c r="B4" s="39" t="s">
        <v>295</v>
      </c>
      <c r="C4" s="39" t="s">
        <v>311</v>
      </c>
      <c r="D4" s="68">
        <f>IFERROR(VLOOKUP($B4,'Tabelas auxiliares'!$A$111:$E$152,3,FALSE),0)</f>
        <v>0</v>
      </c>
      <c r="E4" s="41">
        <f>IFERROR(VLOOKUP($B4,'Tabelas auxiliares'!$A$111:$E$152,4,FALSE),0)</f>
        <v>0</v>
      </c>
      <c r="F4" s="42">
        <f>IFERROR(VLOOKUP($B4,'Tabelas auxiliares'!$A$111:$E$152,5,FALSE),0)</f>
        <v>0</v>
      </c>
      <c r="G4" s="58">
        <f>SUMIFS(Tabela1[VALOR],Tabela1[DE (ÁREA / ORIGEM)],'Saldos CUSTEIO AEO LOA 23'!A4,Tabela1[CUSTEIO ou INVESTIMENTO?],'Tabelas auxiliares'!$B$221)</f>
        <v>0</v>
      </c>
      <c r="H4" s="59">
        <f>SUMIFS(Tabela1[VALOR],Tabela1[PARA (ÁREA / DESTINO)],'Saldos CUSTEIO AEO LOA 23'!A4,Tabela1[CUSTEIO ou INVESTIMENTO?],'Tabelas auxiliares'!$B$221)+SUMIFS('Distribuição TRI'!$N$2:$N$10,'Distribuição TRI'!$J$2:$J$10,'Saldos CUSTEIO AEO LOA 23'!B4)</f>
        <v>10513.66</v>
      </c>
      <c r="I4" s="67">
        <f t="shared" si="1"/>
        <v>10513.66</v>
      </c>
      <c r="J4" s="43">
        <f>SUMIFS('1. Pré-Empenhos'!$S$4:$S$320,'1. Pré-Empenhos'!$D$4:$D$320,'Saldos CUSTEIO AEO LOA 23'!B4,'1. Pré-Empenhos'!$R$4:$R$320,'Tabelas auxiliares'!$B$221)</f>
        <v>0</v>
      </c>
      <c r="K4" s="13">
        <f>SUMIFS('2. Empenhos LOA UFABC 2023'!$Z$4:$Z$1000,'2. Empenhos LOA UFABC 2023'!$D$4:$D$1000,'Saldos CUSTEIO AEO LOA 23'!B4,'2. Empenhos LOA UFABC 2023'!$Y$4:$Y$1000,'Tabelas auxiliares'!$B$221)</f>
        <v>0</v>
      </c>
      <c r="L4" s="24">
        <f t="shared" si="0"/>
        <v>10513.66</v>
      </c>
    </row>
    <row r="5" spans="1:12" x14ac:dyDescent="0.25">
      <c r="A5" t="s">
        <v>573</v>
      </c>
      <c r="B5" s="39" t="s">
        <v>17</v>
      </c>
      <c r="C5" s="39" t="s">
        <v>18</v>
      </c>
      <c r="D5" s="68">
        <f>IFERROR(VLOOKUP($B5,'Tabelas auxiliares'!$A$111:$E$152,3,FALSE),0)</f>
        <v>100000</v>
      </c>
      <c r="E5" s="41">
        <f>IFERROR(VLOOKUP($B5,'Tabelas auxiliares'!$A$111:$E$152,4,FALSE),0)</f>
        <v>75892.61262130957</v>
      </c>
      <c r="F5" s="42">
        <f>IFERROR(VLOOKUP($B5,'Tabelas auxiliares'!$A$111:$E$152,5,FALSE),0)</f>
        <v>24107.387378690426</v>
      </c>
      <c r="G5" s="58">
        <f>SUMIFS(Tabela1[VALOR],Tabela1[DE (ÁREA / ORIGEM)],'Saldos CUSTEIO AEO LOA 23'!A5,Tabela1[CUSTEIO ou INVESTIMENTO?],'Tabelas auxiliares'!$B$221)</f>
        <v>0</v>
      </c>
      <c r="H5" s="59">
        <f>SUMIFS(Tabela1[VALOR],Tabela1[PARA (ÁREA / DESTINO)],'Saldos CUSTEIO AEO LOA 23'!A5,Tabela1[CUSTEIO ou INVESTIMENTO?],'Tabelas auxiliares'!$B$221)</f>
        <v>0</v>
      </c>
      <c r="I5" s="67">
        <f t="shared" si="1"/>
        <v>100000</v>
      </c>
      <c r="J5" s="43">
        <f>SUMIFS('1. Pré-Empenhos'!$S$4:$S$320,'1. Pré-Empenhos'!$D$4:$D$320,'Saldos CUSTEIO AEO LOA 23'!B5,'1. Pré-Empenhos'!$R$4:$R$320,'Tabelas auxiliares'!$B$221)</f>
        <v>0</v>
      </c>
      <c r="K5" s="13">
        <f>SUMIFS('2. Empenhos LOA UFABC 2023'!$Z$4:$Z$1000,'2. Empenhos LOA UFABC 2023'!$D$4:$D$1000,'Saldos CUSTEIO AEO LOA 23'!B5,'2. Empenhos LOA UFABC 2023'!$Y$4:$Y$1000,'Tabelas auxiliares'!$B$221)</f>
        <v>60000</v>
      </c>
      <c r="L5" s="24">
        <f t="shared" si="0"/>
        <v>40000</v>
      </c>
    </row>
    <row r="6" spans="1:12" x14ac:dyDescent="0.25">
      <c r="A6" t="s">
        <v>574</v>
      </c>
      <c r="B6" s="39" t="s">
        <v>19</v>
      </c>
      <c r="C6" s="39" t="s">
        <v>20</v>
      </c>
      <c r="D6" s="68">
        <f>IFERROR(VLOOKUP($B6,'Tabelas auxiliares'!$A$111:$E$152,3,FALSE),0)</f>
        <v>3500</v>
      </c>
      <c r="E6" s="41">
        <f>IFERROR(VLOOKUP($B6,'Tabelas auxiliares'!$A$111:$E$152,4,FALSE),0)</f>
        <v>2656.2414417458349</v>
      </c>
      <c r="F6" s="42">
        <f>IFERROR(VLOOKUP($B6,'Tabelas auxiliares'!$A$111:$E$152,5,FALSE),0)</f>
        <v>843.75855825416488</v>
      </c>
      <c r="G6" s="58">
        <f>SUMIFS(Tabela1[VALOR],Tabela1[DE (ÁREA / ORIGEM)],'Saldos CUSTEIO AEO LOA 23'!A6,Tabela1[CUSTEIO ou INVESTIMENTO?],'Tabelas auxiliares'!$B$221)</f>
        <v>0</v>
      </c>
      <c r="H6" s="59">
        <f>SUMIFS(Tabela1[VALOR],Tabela1[PARA (ÁREA / DESTINO)],'Saldos CUSTEIO AEO LOA 23'!A6,Tabela1[CUSTEIO ou INVESTIMENTO?],'Tabelas auxiliares'!$B$221)</f>
        <v>0</v>
      </c>
      <c r="I6" s="67">
        <f t="shared" si="1"/>
        <v>3500</v>
      </c>
      <c r="J6" s="43">
        <f>SUMIFS('1. Pré-Empenhos'!$S$4:$S$320,'1. Pré-Empenhos'!$D$4:$D$320,'Saldos CUSTEIO AEO LOA 23'!B6,'1. Pré-Empenhos'!$R$4:$R$320,'Tabelas auxiliares'!$B$221)</f>
        <v>0</v>
      </c>
      <c r="K6" s="13">
        <f>SUMIFS('2. Empenhos LOA UFABC 2023'!$Z$4:$Z$1000,'2. Empenhos LOA UFABC 2023'!$D$4:$D$1000,'Saldos CUSTEIO AEO LOA 23'!B6,'2. Empenhos LOA UFABC 2023'!$Y$4:$Y$1000,'Tabelas auxiliares'!$B$221)</f>
        <v>7200</v>
      </c>
      <c r="L6" s="24">
        <f t="shared" si="0"/>
        <v>-3700</v>
      </c>
    </row>
    <row r="7" spans="1:12" x14ac:dyDescent="0.25">
      <c r="A7" t="s">
        <v>575</v>
      </c>
      <c r="B7" s="39" t="s">
        <v>23</v>
      </c>
      <c r="C7" s="39" t="s">
        <v>24</v>
      </c>
      <c r="D7" s="68">
        <f>IFERROR(VLOOKUP($B7,'Tabelas auxiliares'!$A$111:$E$152,3,FALSE),0)</f>
        <v>2340</v>
      </c>
      <c r="E7" s="41">
        <f>IFERROR(VLOOKUP($B7,'Tabelas auxiliares'!$A$111:$E$152,4,FALSE),0)</f>
        <v>1775.8871353386439</v>
      </c>
      <c r="F7" s="42">
        <f>IFERROR(VLOOKUP($B7,'Tabelas auxiliares'!$A$111:$E$152,5,FALSE),0)</f>
        <v>564.11286466135596</v>
      </c>
      <c r="G7" s="58">
        <f>SUMIFS(Tabela1[VALOR],Tabela1[DE (ÁREA / ORIGEM)],'Saldos CUSTEIO AEO LOA 23'!A7,Tabela1[CUSTEIO ou INVESTIMENTO?],'Tabelas auxiliares'!$B$221)</f>
        <v>0</v>
      </c>
      <c r="H7" s="59">
        <f>SUMIFS(Tabela1[VALOR],Tabela1[PARA (ÁREA / DESTINO)],'Saldos CUSTEIO AEO LOA 23'!A7,Tabela1[CUSTEIO ou INVESTIMENTO?],'Tabelas auxiliares'!$B$221)</f>
        <v>0</v>
      </c>
      <c r="I7" s="67">
        <f t="shared" si="1"/>
        <v>2340</v>
      </c>
      <c r="J7" s="43">
        <f>SUMIFS('1. Pré-Empenhos'!$S$4:$S$320,'1. Pré-Empenhos'!$D$4:$D$320,'Saldos CUSTEIO AEO LOA 23'!B7,'1. Pré-Empenhos'!$R$4:$R$320,'Tabelas auxiliares'!$B$221)</f>
        <v>0</v>
      </c>
      <c r="K7" s="13">
        <f>SUMIFS('2. Empenhos LOA UFABC 2023'!$Z$4:$Z$1000,'2. Empenhos LOA UFABC 2023'!$D$4:$D$1000,'Saldos CUSTEIO AEO LOA 23'!B7,'2. Empenhos LOA UFABC 2023'!$Y$4:$Y$1000,'Tabelas auxiliares'!$B$221)</f>
        <v>1500</v>
      </c>
      <c r="L7" s="24">
        <f t="shared" si="0"/>
        <v>840</v>
      </c>
    </row>
    <row r="8" spans="1:12" x14ac:dyDescent="0.25">
      <c r="A8" t="s">
        <v>576</v>
      </c>
      <c r="B8" s="39" t="s">
        <v>94</v>
      </c>
      <c r="C8" s="39" t="s">
        <v>95</v>
      </c>
      <c r="D8" s="68">
        <f>IFERROR(VLOOKUP($B8,'Tabelas auxiliares'!$A$111:$E$152,3,FALSE),0)</f>
        <v>340000</v>
      </c>
      <c r="E8" s="41">
        <f>IFERROR(VLOOKUP($B8,'Tabelas auxiliares'!$A$111:$E$152,4,FALSE),0)</f>
        <v>258034.88291245257</v>
      </c>
      <c r="F8" s="42">
        <f>IFERROR(VLOOKUP($B8,'Tabelas auxiliares'!$A$111:$E$152,5,FALSE),0)</f>
        <v>81965.117087547449</v>
      </c>
      <c r="G8" s="58">
        <f>SUMIFS(Tabela1[VALOR],Tabela1[DE (ÁREA / ORIGEM)],'Saldos CUSTEIO AEO LOA 23'!A8,Tabela1[CUSTEIO ou INVESTIMENTO?],'Tabelas auxiliares'!$B$221)</f>
        <v>0</v>
      </c>
      <c r="H8" s="59">
        <f>SUMIFS(Tabela1[VALOR],Tabela1[PARA (ÁREA / DESTINO)],'Saldos CUSTEIO AEO LOA 23'!A8,Tabela1[CUSTEIO ou INVESTIMENTO?],'Tabelas auxiliares'!$B$221)</f>
        <v>0</v>
      </c>
      <c r="I8" s="67">
        <f t="shared" si="1"/>
        <v>340000</v>
      </c>
      <c r="J8" s="43">
        <f>SUMIFS('1. Pré-Empenhos'!$S$4:$S$320,'1. Pré-Empenhos'!$D$4:$D$320,'Saldos CUSTEIO AEO LOA 23'!B8,'1. Pré-Empenhos'!$R$4:$R$320,'Tabelas auxiliares'!$B$221)</f>
        <v>0</v>
      </c>
      <c r="K8" s="13">
        <f>SUMIFS('2. Empenhos LOA UFABC 2023'!$Z$4:$Z$1000,'2. Empenhos LOA UFABC 2023'!$D$4:$D$1000,'Saldos CUSTEIO AEO LOA 23'!B8,'2. Empenhos LOA UFABC 2023'!$Y$4:$Y$1000,'Tabelas auxiliares'!$B$221)</f>
        <v>359989.94</v>
      </c>
      <c r="L8" s="24">
        <f t="shared" si="0"/>
        <v>-19989.940000000002</v>
      </c>
    </row>
    <row r="9" spans="1:12" x14ac:dyDescent="0.25">
      <c r="A9" t="s">
        <v>855</v>
      </c>
      <c r="B9" s="12" t="s">
        <v>839</v>
      </c>
      <c r="C9" s="12" t="s">
        <v>854</v>
      </c>
      <c r="D9" s="68">
        <f>IFERROR(VLOOKUP($B9,'Tabelas auxiliares'!$A$111:$E$152,3,FALSE),0)</f>
        <v>0</v>
      </c>
      <c r="E9" s="41">
        <f>IFERROR(VLOOKUP($B9,'Tabelas auxiliares'!$A$111:$E$152,4,FALSE),0)</f>
        <v>0</v>
      </c>
      <c r="F9" s="42">
        <f>IFERROR(VLOOKUP($B9,'Tabelas auxiliares'!$A$111:$E$152,5,FALSE),0)</f>
        <v>0</v>
      </c>
      <c r="G9" s="58">
        <f>SUMIFS(Tabela1[VALOR],Tabela1[DE (ÁREA / ORIGEM)],'Saldos CUSTEIO AEO LOA 23'!A9,Tabela1[CUSTEIO ou INVESTIMENTO?],'Tabelas auxiliares'!$B$221)</f>
        <v>0</v>
      </c>
      <c r="H9" s="59">
        <f>SUMIFS(Tabela1[VALOR],Tabela1[PARA (ÁREA / DESTINO)],'Saldos CUSTEIO AEO LOA 23'!A9,Tabela1[CUSTEIO ou INVESTIMENTO?],'Tabelas auxiliares'!$B$221)+SUMIFS('Distribuição TRI'!$N$2:$N$10,'Distribuição TRI'!$J$2:$J$10,'Saldos CUSTEIO AEO LOA 23'!B9)</f>
        <v>8566.5</v>
      </c>
      <c r="I9" s="67">
        <f t="shared" ref="I9" si="2">D9-G9+H9</f>
        <v>8566.5</v>
      </c>
      <c r="J9" s="43">
        <f>SUMIFS('1. Pré-Empenhos'!$S$4:$S$320,'1. Pré-Empenhos'!$D$4:$D$320,'Saldos CUSTEIO AEO LOA 23'!B9,'1. Pré-Empenhos'!$R$4:$R$320,'Tabelas auxiliares'!$B$221)</f>
        <v>0</v>
      </c>
      <c r="K9" s="13">
        <f>SUMIFS('2. Empenhos LOA UFABC 2023'!$Z$4:$Z$1000,'2. Empenhos LOA UFABC 2023'!$D$4:$D$1000,'Saldos CUSTEIO AEO LOA 23'!B9,'2. Empenhos LOA UFABC 2023'!$Y$4:$Y$1000,'Tabelas auxiliares'!$B$221)</f>
        <v>0</v>
      </c>
      <c r="L9" s="24">
        <f t="shared" ref="L9" si="3">I9-J9-K9</f>
        <v>8566.5</v>
      </c>
    </row>
    <row r="10" spans="1:12" x14ac:dyDescent="0.25">
      <c r="A10" t="s">
        <v>577</v>
      </c>
      <c r="B10" s="39" t="s">
        <v>25</v>
      </c>
      <c r="C10" s="39" t="s">
        <v>26</v>
      </c>
      <c r="D10" s="68">
        <f>IFERROR(VLOOKUP($B10,'Tabelas auxiliares'!$A$111:$E$152,3,FALSE),0)</f>
        <v>8000</v>
      </c>
      <c r="E10" s="41">
        <f>IFERROR(VLOOKUP($B10,'Tabelas auxiliares'!$A$111:$E$152,4,FALSE),0)</f>
        <v>6071.4090097047656</v>
      </c>
      <c r="F10" s="42">
        <f>IFERROR(VLOOKUP($B10,'Tabelas auxiliares'!$A$111:$E$152,5,FALSE),0)</f>
        <v>1928.590990295234</v>
      </c>
      <c r="G10" s="58">
        <f>SUMIFS(Tabela1[VALOR],Tabela1[DE (ÁREA / ORIGEM)],'Saldos CUSTEIO AEO LOA 23'!A10,Tabela1[CUSTEIO ou INVESTIMENTO?],'Tabelas auxiliares'!$B$221)</f>
        <v>0</v>
      </c>
      <c r="H10" s="59">
        <f>SUMIFS(Tabela1[VALOR],Tabela1[PARA (ÁREA / DESTINO)],'Saldos CUSTEIO AEO LOA 23'!A10,Tabela1[CUSTEIO ou INVESTIMENTO?],'Tabelas auxiliares'!$B$221)</f>
        <v>0</v>
      </c>
      <c r="I10" s="67">
        <f t="shared" si="1"/>
        <v>8000</v>
      </c>
      <c r="J10" s="43">
        <f>SUMIFS('1. Pré-Empenhos'!$S$4:$S$320,'1. Pré-Empenhos'!$D$4:$D$320,'Saldos CUSTEIO AEO LOA 23'!B10,'1. Pré-Empenhos'!$R$4:$R$320,'Tabelas auxiliares'!$B$221)</f>
        <v>0</v>
      </c>
      <c r="K10" s="13">
        <f>SUMIFS('2. Empenhos LOA UFABC 2023'!$Z$4:$Z$1000,'2. Empenhos LOA UFABC 2023'!$D$4:$D$1000,'Saldos CUSTEIO AEO LOA 23'!B10,'2. Empenhos LOA UFABC 2023'!$Y$4:$Y$1000,'Tabelas auxiliares'!$B$221)</f>
        <v>3100</v>
      </c>
      <c r="L10" s="24">
        <f t="shared" si="0"/>
        <v>4900</v>
      </c>
    </row>
    <row r="11" spans="1:12" ht="30" x14ac:dyDescent="0.25">
      <c r="A11" t="s">
        <v>578</v>
      </c>
      <c r="B11" s="39" t="s">
        <v>27</v>
      </c>
      <c r="C11" s="39" t="s">
        <v>28</v>
      </c>
      <c r="D11" s="68">
        <f>IFERROR(VLOOKUP($B11,'Tabelas auxiliares'!$A$111:$E$152,3,FALSE),0)</f>
        <v>55000</v>
      </c>
      <c r="E11" s="41">
        <f>IFERROR(VLOOKUP($B11,'Tabelas auxiliares'!$A$111:$E$152,4,FALSE),0)</f>
        <v>41740.936941720269</v>
      </c>
      <c r="F11" s="42">
        <f>IFERROR(VLOOKUP($B11,'Tabelas auxiliares'!$A$111:$E$152,5,FALSE),0)</f>
        <v>13259.063058279735</v>
      </c>
      <c r="G11" s="58">
        <f>SUMIFS(Tabela1[VALOR],Tabela1[DE (ÁREA / ORIGEM)],'Saldos CUSTEIO AEO LOA 23'!A11,Tabela1[CUSTEIO ou INVESTIMENTO?],'Tabelas auxiliares'!$B$221)</f>
        <v>0</v>
      </c>
      <c r="H11" s="59">
        <f>SUMIFS(Tabela1[VALOR],Tabela1[PARA (ÁREA / DESTINO)],'Saldos CUSTEIO AEO LOA 23'!A11,Tabela1[CUSTEIO ou INVESTIMENTO?],'Tabelas auxiliares'!$B$221)</f>
        <v>0</v>
      </c>
      <c r="I11" s="67">
        <f t="shared" si="1"/>
        <v>55000</v>
      </c>
      <c r="J11" s="43">
        <f>SUMIFS('1. Pré-Empenhos'!$S$4:$S$320,'1. Pré-Empenhos'!$D$4:$D$320,'Saldos CUSTEIO AEO LOA 23'!B11,'1. Pré-Empenhos'!$R$4:$R$320,'Tabelas auxiliares'!$B$221)</f>
        <v>23457.96</v>
      </c>
      <c r="K11" s="13">
        <f>SUMIFS('2. Empenhos LOA UFABC 2023'!$Z$4:$Z$1000,'2. Empenhos LOA UFABC 2023'!$D$4:$D$1000,'Saldos CUSTEIO AEO LOA 23'!B11,'2. Empenhos LOA UFABC 2023'!$Y$4:$Y$1000,'Tabelas auxiliares'!$B$221)</f>
        <v>11276.02</v>
      </c>
      <c r="L11" s="24">
        <f t="shared" si="0"/>
        <v>20266.02</v>
      </c>
    </row>
    <row r="12" spans="1:12" x14ac:dyDescent="0.25">
      <c r="A12" t="s">
        <v>579</v>
      </c>
      <c r="B12" s="39" t="s">
        <v>31</v>
      </c>
      <c r="C12" s="39" t="s">
        <v>32</v>
      </c>
      <c r="D12" s="68">
        <f>IFERROR(VLOOKUP($B12,'Tabelas auxiliares'!$A$111:$E$152,3,FALSE),0)</f>
        <v>40000</v>
      </c>
      <c r="E12" s="41">
        <f>IFERROR(VLOOKUP($B12,'Tabelas auxiliares'!$A$111:$E$152,4,FALSE),0)</f>
        <v>30357.045048523829</v>
      </c>
      <c r="F12" s="42">
        <f>IFERROR(VLOOKUP($B12,'Tabelas auxiliares'!$A$111:$E$152,5,FALSE),0)</f>
        <v>9642.9549514761711</v>
      </c>
      <c r="G12" s="58">
        <f>SUMIFS(Tabela1[VALOR],Tabela1[DE (ÁREA / ORIGEM)],'Saldos CUSTEIO AEO LOA 23'!A12,Tabela1[CUSTEIO ou INVESTIMENTO?],'Tabelas auxiliares'!$B$221)</f>
        <v>0</v>
      </c>
      <c r="H12" s="59">
        <f>SUMIFS(Tabela1[VALOR],Tabela1[PARA (ÁREA / DESTINO)],'Saldos CUSTEIO AEO LOA 23'!A12,Tabela1[CUSTEIO ou INVESTIMENTO?],'Tabelas auxiliares'!$B$221)</f>
        <v>0</v>
      </c>
      <c r="I12" s="67">
        <f t="shared" si="1"/>
        <v>40000</v>
      </c>
      <c r="J12" s="43">
        <f>SUMIFS('1. Pré-Empenhos'!$S$4:$S$320,'1. Pré-Empenhos'!$D$4:$D$320,'Saldos CUSTEIO AEO LOA 23'!B12,'1. Pré-Empenhos'!$R$4:$R$320,'Tabelas auxiliares'!$B$221)</f>
        <v>52903.8</v>
      </c>
      <c r="K12" s="13">
        <f>SUMIFS('2. Empenhos LOA UFABC 2023'!$Z$4:$Z$1000,'2. Empenhos LOA UFABC 2023'!$D$4:$D$1000,'Saldos CUSTEIO AEO LOA 23'!B12,'2. Empenhos LOA UFABC 2023'!$Y$4:$Y$1000,'Tabelas auxiliares'!$B$221)</f>
        <v>24112.52</v>
      </c>
      <c r="L12" s="24">
        <f t="shared" si="0"/>
        <v>-37016.320000000007</v>
      </c>
    </row>
    <row r="13" spans="1:12" x14ac:dyDescent="0.25">
      <c r="A13" t="s">
        <v>580</v>
      </c>
      <c r="B13" s="39" t="s">
        <v>33</v>
      </c>
      <c r="C13" s="39" t="s">
        <v>34</v>
      </c>
      <c r="D13" s="68">
        <f>IFERROR(VLOOKUP($B13,'Tabelas auxiliares'!$A$111:$E$152,3,FALSE),0)</f>
        <v>100000</v>
      </c>
      <c r="E13" s="41">
        <f>IFERROR(VLOOKUP($B13,'Tabelas auxiliares'!$A$111:$E$152,4,FALSE),0)</f>
        <v>75892.61262130957</v>
      </c>
      <c r="F13" s="42">
        <f>IFERROR(VLOOKUP($B13,'Tabelas auxiliares'!$A$111:$E$152,5,FALSE),0)</f>
        <v>24107.387378690426</v>
      </c>
      <c r="G13" s="58">
        <f>SUMIFS(Tabela1[VALOR],Tabela1[DE (ÁREA / ORIGEM)],'Saldos CUSTEIO AEO LOA 23'!A13,Tabela1[CUSTEIO ou INVESTIMENTO?],'Tabelas auxiliares'!$B$221)</f>
        <v>0</v>
      </c>
      <c r="H13" s="59">
        <f>SUMIFS(Tabela1[VALOR],Tabela1[PARA (ÁREA / DESTINO)],'Saldos CUSTEIO AEO LOA 23'!A13,Tabela1[CUSTEIO ou INVESTIMENTO?],'Tabelas auxiliares'!$B$221)</f>
        <v>0</v>
      </c>
      <c r="I13" s="67">
        <f t="shared" si="1"/>
        <v>100000</v>
      </c>
      <c r="J13" s="43">
        <f>SUMIFS('1. Pré-Empenhos'!$S$4:$S$320,'1. Pré-Empenhos'!$D$4:$D$320,'Saldos CUSTEIO AEO LOA 23'!B13,'1. Pré-Empenhos'!$R$4:$R$320,'Tabelas auxiliares'!$B$221)</f>
        <v>0</v>
      </c>
      <c r="K13" s="13">
        <f>SUMIFS('2. Empenhos LOA UFABC 2023'!$Z$4:$Z$1000,'2. Empenhos LOA UFABC 2023'!$D$4:$D$1000,'Saldos CUSTEIO AEO LOA 23'!B13,'2. Empenhos LOA UFABC 2023'!$Y$4:$Y$1000,'Tabelas auxiliares'!$B$221)</f>
        <v>7290</v>
      </c>
      <c r="L13" s="24">
        <f t="shared" si="0"/>
        <v>92710</v>
      </c>
    </row>
    <row r="14" spans="1:12" x14ac:dyDescent="0.25">
      <c r="A14" t="s">
        <v>568</v>
      </c>
      <c r="B14" s="39" t="s">
        <v>35</v>
      </c>
      <c r="C14" s="39" t="s">
        <v>36</v>
      </c>
      <c r="D14" s="68">
        <f>IFERROR(VLOOKUP($B14,'Tabelas auxiliares'!$A$111:$E$152,3,FALSE),0)</f>
        <v>22000000</v>
      </c>
      <c r="E14" s="41">
        <f>IFERROR(VLOOKUP($B14,'Tabelas auxiliares'!$A$111:$E$152,4,FALSE),0)</f>
        <v>16696374.776688106</v>
      </c>
      <c r="F14" s="42">
        <f>IFERROR(VLOOKUP($B14,'Tabelas auxiliares'!$A$111:$E$152,5,FALSE),0)</f>
        <v>5303625.2233118936</v>
      </c>
      <c r="G14" s="58">
        <f>SUMIFS(Tabela1[VALOR],Tabela1[DE (ÁREA / ORIGEM)],'Saldos CUSTEIO AEO LOA 23'!A14,Tabela1[CUSTEIO ou INVESTIMENTO?],'Tabelas auxiliares'!$B$221)</f>
        <v>0</v>
      </c>
      <c r="H14" s="59">
        <f>SUMIFS(Tabela1[VALOR],Tabela1[PARA (ÁREA / DESTINO)],'Saldos CUSTEIO AEO LOA 23'!A14,Tabela1[CUSTEIO ou INVESTIMENTO?],'Tabelas auxiliares'!$B$221)</f>
        <v>2000</v>
      </c>
      <c r="I14" s="67">
        <f t="shared" si="1"/>
        <v>22002000</v>
      </c>
      <c r="J14" s="43">
        <f>SUMIFS('1. Pré-Empenhos'!$S$4:$S$320,'1. Pré-Empenhos'!$D$4:$D$320,'Saldos CUSTEIO AEO LOA 23'!B14,'1. Pré-Empenhos'!$R$4:$R$320,'Tabelas auxiliares'!$B$221)</f>
        <v>442244.16000000003</v>
      </c>
      <c r="K14" s="13">
        <f>SUMIFS('2. Empenhos LOA UFABC 2023'!$Z$4:$Z$1000,'2. Empenhos LOA UFABC 2023'!$D$4:$D$1000,'Saldos CUSTEIO AEO LOA 23'!B14,'2. Empenhos LOA UFABC 2023'!$Y$4:$Y$1000,'Tabelas auxiliares'!$B$221)</f>
        <v>19343525.600000001</v>
      </c>
      <c r="L14" s="24">
        <f t="shared" si="0"/>
        <v>2216230.2399999984</v>
      </c>
    </row>
    <row r="15" spans="1:12" x14ac:dyDescent="0.25">
      <c r="A15" t="s">
        <v>581</v>
      </c>
      <c r="B15" s="39" t="s">
        <v>37</v>
      </c>
      <c r="C15" s="39" t="s">
        <v>38</v>
      </c>
      <c r="D15" s="68">
        <f>IFERROR(VLOOKUP($B15,'Tabelas auxiliares'!$A$111:$E$152,3,FALSE),0)</f>
        <v>250000</v>
      </c>
      <c r="E15" s="41">
        <f>IFERROR(VLOOKUP($B15,'Tabelas auxiliares'!$A$111:$E$152,4,FALSE),0)</f>
        <v>189731.53155327393</v>
      </c>
      <c r="F15" s="42">
        <f>IFERROR(VLOOKUP($B15,'Tabelas auxiliares'!$A$111:$E$152,5,FALSE),0)</f>
        <v>60268.468446726067</v>
      </c>
      <c r="G15" s="58">
        <f>SUMIFS(Tabela1[VALOR],Tabela1[DE (ÁREA / ORIGEM)],'Saldos CUSTEIO AEO LOA 23'!A15,Tabela1[CUSTEIO ou INVESTIMENTO?],'Tabelas auxiliares'!$B$221)</f>
        <v>0</v>
      </c>
      <c r="H15" s="59">
        <f>SUMIFS(Tabela1[VALOR],Tabela1[PARA (ÁREA / DESTINO)],'Saldos CUSTEIO AEO LOA 23'!A15,Tabela1[CUSTEIO ou INVESTIMENTO?],'Tabelas auxiliares'!$B$221)</f>
        <v>0</v>
      </c>
      <c r="I15" s="67">
        <f t="shared" si="1"/>
        <v>250000</v>
      </c>
      <c r="J15" s="43">
        <f>SUMIFS('1. Pré-Empenhos'!$S$4:$S$320,'1. Pré-Empenhos'!$D$4:$D$320,'Saldos CUSTEIO AEO LOA 23'!B15,'1. Pré-Empenhos'!$R$4:$R$320,'Tabelas auxiliares'!$B$221)</f>
        <v>0</v>
      </c>
      <c r="K15" s="13">
        <f>SUMIFS('2. Empenhos LOA UFABC 2023'!$Z$4:$Z$1000,'2. Empenhos LOA UFABC 2023'!$D$4:$D$1000,'Saldos CUSTEIO AEO LOA 23'!B15,'2. Empenhos LOA UFABC 2023'!$Y$4:$Y$1000,'Tabelas auxiliares'!$B$221)</f>
        <v>30000</v>
      </c>
      <c r="L15" s="24">
        <f t="shared" si="0"/>
        <v>220000</v>
      </c>
    </row>
    <row r="16" spans="1:12" x14ac:dyDescent="0.25">
      <c r="A16" t="s">
        <v>582</v>
      </c>
      <c r="B16" s="39" t="s">
        <v>158</v>
      </c>
      <c r="C16" s="39" t="s">
        <v>162</v>
      </c>
      <c r="D16" s="68">
        <f>IFERROR(VLOOKUP($B16,'Tabelas auxiliares'!$A$111:$E$152,3,FALSE),0)</f>
        <v>0</v>
      </c>
      <c r="E16" s="41">
        <f>IFERROR(VLOOKUP($B16,'Tabelas auxiliares'!$A$111:$E$152,4,FALSE),0)</f>
        <v>0</v>
      </c>
      <c r="F16" s="42">
        <f>IFERROR(VLOOKUP($B16,'Tabelas auxiliares'!$A$111:$E$152,5,FALSE),0)</f>
        <v>0</v>
      </c>
      <c r="G16" s="58">
        <f>SUMIFS(Tabela1[VALOR],Tabela1[DE (ÁREA / ORIGEM)],'Saldos CUSTEIO AEO LOA 23'!A16,Tabela1[CUSTEIO ou INVESTIMENTO?],'Tabelas auxiliares'!$B$221)</f>
        <v>0</v>
      </c>
      <c r="H16" s="59">
        <f>SUMIFS(Tabela1[VALOR],Tabela1[PARA (ÁREA / DESTINO)],'Saldos CUSTEIO AEO LOA 23'!A16,Tabela1[CUSTEIO ou INVESTIMENTO?],'Tabelas auxiliares'!$B$221)</f>
        <v>0</v>
      </c>
      <c r="I16" s="67">
        <f t="shared" si="1"/>
        <v>0</v>
      </c>
      <c r="J16" s="43">
        <f>SUMIFS('1. Pré-Empenhos'!$S$4:$S$320,'1. Pré-Empenhos'!$D$4:$D$320,'Saldos CUSTEIO AEO LOA 23'!B16,'1. Pré-Empenhos'!$R$4:$R$320,'Tabelas auxiliares'!$B$221)</f>
        <v>0</v>
      </c>
      <c r="K16" s="13">
        <f>SUMIFS('2. Empenhos LOA UFABC 2023'!$Z$4:$Z$1000,'2. Empenhos LOA UFABC 2023'!$D$4:$D$1000,'Saldos CUSTEIO AEO LOA 23'!B16,'2. Empenhos LOA UFABC 2023'!$Y$4:$Y$1000,'Tabelas auxiliares'!$B$221)</f>
        <v>0</v>
      </c>
      <c r="L16" s="24">
        <f t="shared" si="0"/>
        <v>0</v>
      </c>
    </row>
    <row r="17" spans="1:12" x14ac:dyDescent="0.25">
      <c r="A17" t="s">
        <v>583</v>
      </c>
      <c r="B17" s="39" t="s">
        <v>161</v>
      </c>
      <c r="C17" s="39" t="s">
        <v>163</v>
      </c>
      <c r="D17" s="68">
        <f>IFERROR(VLOOKUP($B17,'Tabelas auxiliares'!$A$111:$E$152,3,FALSE),0)</f>
        <v>0</v>
      </c>
      <c r="E17" s="41">
        <f>IFERROR(VLOOKUP($B17,'Tabelas auxiliares'!$A$111:$E$152,4,FALSE),0)</f>
        <v>0</v>
      </c>
      <c r="F17" s="42">
        <f>IFERROR(VLOOKUP($B17,'Tabelas auxiliares'!$A$111:$E$152,5,FALSE),0)</f>
        <v>0</v>
      </c>
      <c r="G17" s="58">
        <f>SUMIFS(Tabela1[VALOR],Tabela1[DE (ÁREA / ORIGEM)],'Saldos CUSTEIO AEO LOA 23'!A17,Tabela1[CUSTEIO ou INVESTIMENTO?],'Tabelas auxiliares'!$B$221)</f>
        <v>0</v>
      </c>
      <c r="H17" s="59">
        <f>SUMIFS(Tabela1[VALOR],Tabela1[PARA (ÁREA / DESTINO)],'Saldos CUSTEIO AEO LOA 23'!A17,Tabela1[CUSTEIO ou INVESTIMENTO?],'Tabelas auxiliares'!$B$221)</f>
        <v>0</v>
      </c>
      <c r="I17" s="67">
        <f t="shared" si="1"/>
        <v>0</v>
      </c>
      <c r="J17" s="43">
        <f>SUMIFS('1. Pré-Empenhos'!$S$4:$S$320,'1. Pré-Empenhos'!$D$4:$D$320,'Saldos CUSTEIO AEO LOA 23'!B17,'1. Pré-Empenhos'!$R$4:$R$320,'Tabelas auxiliares'!$B$221)</f>
        <v>0</v>
      </c>
      <c r="K17" s="13">
        <f>SUMIFS('2. Empenhos LOA UFABC 2023'!$Z$4:$Z$1000,'2. Empenhos LOA UFABC 2023'!$D$4:$D$1000,'Saldos CUSTEIO AEO LOA 23'!B17,'2. Empenhos LOA UFABC 2023'!$Y$4:$Y$1000,'Tabelas auxiliares'!$B$221)</f>
        <v>0</v>
      </c>
      <c r="L17" s="24">
        <f t="shared" si="0"/>
        <v>0</v>
      </c>
    </row>
    <row r="18" spans="1:12" x14ac:dyDescent="0.25">
      <c r="A18" t="s">
        <v>584</v>
      </c>
      <c r="B18" s="39" t="s">
        <v>39</v>
      </c>
      <c r="C18" s="39" t="s">
        <v>40</v>
      </c>
      <c r="D18" s="68">
        <f>IFERROR(VLOOKUP($B18,'Tabelas auxiliares'!$A$111:$E$152,3,FALSE),0)</f>
        <v>300000</v>
      </c>
      <c r="E18" s="41">
        <f>IFERROR(VLOOKUP($B18,'Tabelas auxiliares'!$A$111:$E$152,4,FALSE),0)</f>
        <v>227677.83786392873</v>
      </c>
      <c r="F18" s="42">
        <f>IFERROR(VLOOKUP($B18,'Tabelas auxiliares'!$A$111:$E$152,5,FALSE),0)</f>
        <v>72322.162136071274</v>
      </c>
      <c r="G18" s="58">
        <f>SUMIFS(Tabela1[VALOR],Tabela1[DE (ÁREA / ORIGEM)],'Saldos CUSTEIO AEO LOA 23'!A18,Tabela1[CUSTEIO ou INVESTIMENTO?],'Tabelas auxiliares'!$B$221)</f>
        <v>0</v>
      </c>
      <c r="H18" s="59">
        <f>SUMIFS(Tabela1[VALOR],Tabela1[PARA (ÁREA / DESTINO)],'Saldos CUSTEIO AEO LOA 23'!A18,Tabela1[CUSTEIO ou INVESTIMENTO?],'Tabelas auxiliares'!$B$221)</f>
        <v>0</v>
      </c>
      <c r="I18" s="67">
        <f t="shared" si="1"/>
        <v>300000</v>
      </c>
      <c r="J18" s="43">
        <f>SUMIFS('1. Pré-Empenhos'!$S$4:$S$320,'1. Pré-Empenhos'!$D$4:$D$320,'Saldos CUSTEIO AEO LOA 23'!B18,'1. Pré-Empenhos'!$R$4:$R$320,'Tabelas auxiliares'!$B$221)</f>
        <v>0</v>
      </c>
      <c r="K18" s="13">
        <f>SUMIFS('2. Empenhos LOA UFABC 2023'!$Z$4:$Z$1000,'2. Empenhos LOA UFABC 2023'!$D$4:$D$1000,'Saldos CUSTEIO AEO LOA 23'!B18,'2. Empenhos LOA UFABC 2023'!$Y$4:$Y$1000,'Tabelas auxiliares'!$B$221)</f>
        <v>589532.55000000005</v>
      </c>
      <c r="L18" s="24">
        <f t="shared" si="0"/>
        <v>-289532.55000000005</v>
      </c>
    </row>
    <row r="19" spans="1:12" x14ac:dyDescent="0.25">
      <c r="A19" t="s">
        <v>585</v>
      </c>
      <c r="B19" s="39" t="s">
        <v>29</v>
      </c>
      <c r="C19" s="39" t="s">
        <v>30</v>
      </c>
      <c r="D19" s="68">
        <f>IFERROR(VLOOKUP($B19,'Tabelas auxiliares'!$A$111:$E$152,3,FALSE),0)</f>
        <v>50000</v>
      </c>
      <c r="E19" s="41">
        <f>IFERROR(VLOOKUP($B19,'Tabelas auxiliares'!$A$111:$E$152,4,FALSE),0)</f>
        <v>37946.306310654785</v>
      </c>
      <c r="F19" s="42">
        <f>IFERROR(VLOOKUP($B19,'Tabelas auxiliares'!$A$111:$E$152,5,FALSE),0)</f>
        <v>12053.693689345213</v>
      </c>
      <c r="G19" s="58">
        <f>SUMIFS(Tabela1[VALOR],Tabela1[DE (ÁREA / ORIGEM)],'Saldos CUSTEIO AEO LOA 23'!A19,Tabela1[CUSTEIO ou INVESTIMENTO?],'Tabelas auxiliares'!$B$221)</f>
        <v>0</v>
      </c>
      <c r="H19" s="59">
        <f>SUMIFS(Tabela1[VALOR],Tabela1[PARA (ÁREA / DESTINO)],'Saldos CUSTEIO AEO LOA 23'!A19,Tabela1[CUSTEIO ou INVESTIMENTO?],'Tabelas auxiliares'!$B$221)</f>
        <v>0</v>
      </c>
      <c r="I19" s="67">
        <f t="shared" si="1"/>
        <v>50000</v>
      </c>
      <c r="J19" s="43">
        <f>SUMIFS('1. Pré-Empenhos'!$S$4:$S$320,'1. Pré-Empenhos'!$D$4:$D$320,'Saldos CUSTEIO AEO LOA 23'!B19,'1. Pré-Empenhos'!$R$4:$R$320,'Tabelas auxiliares'!$B$221)</f>
        <v>0</v>
      </c>
      <c r="K19" s="13">
        <f>SUMIFS('2. Empenhos LOA UFABC 2023'!$Z$4:$Z$1000,'2. Empenhos LOA UFABC 2023'!$D$4:$D$1000,'Saldos CUSTEIO AEO LOA 23'!B19,'2. Empenhos LOA UFABC 2023'!$Y$4:$Y$1000,'Tabelas auxiliares'!$B$221)</f>
        <v>0</v>
      </c>
      <c r="L19" s="24">
        <f t="shared" si="0"/>
        <v>50000</v>
      </c>
    </row>
    <row r="20" spans="1:12" ht="30" x14ac:dyDescent="0.25">
      <c r="A20" t="s">
        <v>586</v>
      </c>
      <c r="B20" s="39" t="s">
        <v>41</v>
      </c>
      <c r="C20" s="39" t="s">
        <v>42</v>
      </c>
      <c r="D20" s="68">
        <f>IFERROR(VLOOKUP($B20,'Tabelas auxiliares'!$A$111:$E$152,3,FALSE),0)</f>
        <v>150000</v>
      </c>
      <c r="E20" s="41">
        <f>IFERROR(VLOOKUP($B20,'Tabelas auxiliares'!$A$111:$E$152,4,FALSE),0)</f>
        <v>113838.91893196436</v>
      </c>
      <c r="F20" s="42">
        <f>IFERROR(VLOOKUP($B20,'Tabelas auxiliares'!$A$111:$E$152,5,FALSE),0)</f>
        <v>36161.081068035637</v>
      </c>
      <c r="G20" s="58">
        <f>SUMIFS(Tabela1[VALOR],Tabela1[DE (ÁREA / ORIGEM)],'Saldos CUSTEIO AEO LOA 23'!A20,Tabela1[CUSTEIO ou INVESTIMENTO?],'Tabelas auxiliares'!$B$221)</f>
        <v>0</v>
      </c>
      <c r="H20" s="59">
        <f>SUMIFS(Tabela1[VALOR],Tabela1[PARA (ÁREA / DESTINO)],'Saldos CUSTEIO AEO LOA 23'!A20,Tabela1[CUSTEIO ou INVESTIMENTO?],'Tabelas auxiliares'!$B$221)</f>
        <v>0</v>
      </c>
      <c r="I20" s="67">
        <f t="shared" si="1"/>
        <v>150000</v>
      </c>
      <c r="J20" s="43">
        <f>SUMIFS('1. Pré-Empenhos'!$S$4:$S$320,'1. Pré-Empenhos'!$D$4:$D$320,'Saldos CUSTEIO AEO LOA 23'!B20,'1. Pré-Empenhos'!$R$4:$R$320,'Tabelas auxiliares'!$B$221)</f>
        <v>53739.630000000005</v>
      </c>
      <c r="K20" s="13">
        <f>SUMIFS('2. Empenhos LOA UFABC 2023'!$Z$4:$Z$1000,'2. Empenhos LOA UFABC 2023'!$D$4:$D$1000,'Saldos CUSTEIO AEO LOA 23'!B20,'2. Empenhos LOA UFABC 2023'!$Y$4:$Y$1000,'Tabelas auxiliares'!$B$221)</f>
        <v>70000</v>
      </c>
      <c r="L20" s="24">
        <f t="shared" si="0"/>
        <v>26260.369999999995</v>
      </c>
    </row>
    <row r="21" spans="1:12" x14ac:dyDescent="0.25">
      <c r="A21" t="s">
        <v>587</v>
      </c>
      <c r="B21" s="39" t="s">
        <v>43</v>
      </c>
      <c r="C21" s="39" t="s">
        <v>44</v>
      </c>
      <c r="D21" s="68">
        <f>IFERROR(VLOOKUP($B21,'Tabelas auxiliares'!$A$111:$E$152,3,FALSE),0)</f>
        <v>84500</v>
      </c>
      <c r="E21" s="41">
        <f>IFERROR(VLOOKUP($B21,'Tabelas auxiliares'!$A$111:$E$152,4,FALSE),0)</f>
        <v>64129.257665006589</v>
      </c>
      <c r="F21" s="42">
        <f>IFERROR(VLOOKUP($B21,'Tabelas auxiliares'!$A$111:$E$152,5,FALSE),0)</f>
        <v>20370.742334993411</v>
      </c>
      <c r="G21" s="58">
        <f>SUMIFS(Tabela1[VALOR],Tabela1[DE (ÁREA / ORIGEM)],'Saldos CUSTEIO AEO LOA 23'!A21,Tabela1[CUSTEIO ou INVESTIMENTO?],'Tabelas auxiliares'!$B$221)</f>
        <v>0</v>
      </c>
      <c r="H21" s="59">
        <f>SUMIFS(Tabela1[VALOR],Tabela1[PARA (ÁREA / DESTINO)],'Saldos CUSTEIO AEO LOA 23'!A21,Tabela1[CUSTEIO ou INVESTIMENTO?],'Tabelas auxiliares'!$B$221)</f>
        <v>0</v>
      </c>
      <c r="I21" s="67">
        <f t="shared" si="1"/>
        <v>84500</v>
      </c>
      <c r="J21" s="43">
        <f>SUMIFS('1. Pré-Empenhos'!$S$4:$S$320,'1. Pré-Empenhos'!$D$4:$D$320,'Saldos CUSTEIO AEO LOA 23'!B21,'1. Pré-Empenhos'!$R$4:$R$320,'Tabelas auxiliares'!$B$221)</f>
        <v>6513.13</v>
      </c>
      <c r="K21" s="13">
        <f>SUMIFS('2. Empenhos LOA UFABC 2023'!$Z$4:$Z$1000,'2. Empenhos LOA UFABC 2023'!$D$4:$D$1000,'Saldos CUSTEIO AEO LOA 23'!B21,'2. Empenhos LOA UFABC 2023'!$Y$4:$Y$1000,'Tabelas auxiliares'!$B$221)</f>
        <v>25892.2</v>
      </c>
      <c r="L21" s="24">
        <f t="shared" si="0"/>
        <v>52094.67</v>
      </c>
    </row>
    <row r="22" spans="1:12" x14ac:dyDescent="0.25">
      <c r="A22" t="s">
        <v>588</v>
      </c>
      <c r="B22" s="39" t="s">
        <v>301</v>
      </c>
      <c r="C22" s="39" t="s">
        <v>298</v>
      </c>
      <c r="D22" s="68">
        <f>IFERROR(VLOOKUP($B22,'Tabelas auxiliares'!$A$111:$E$152,3,FALSE),0)</f>
        <v>0</v>
      </c>
      <c r="E22" s="41">
        <f>IFERROR(VLOOKUP($B22,'Tabelas auxiliares'!$A$111:$E$152,4,FALSE),0)</f>
        <v>0</v>
      </c>
      <c r="F22" s="42">
        <f>IFERROR(VLOOKUP($B22,'Tabelas auxiliares'!$A$111:$E$152,5,FALSE),0)</f>
        <v>0</v>
      </c>
      <c r="G22" s="58">
        <f>SUMIFS(Tabela1[VALOR],Tabela1[DE (ÁREA / ORIGEM)],'Saldos CUSTEIO AEO LOA 23'!A22,Tabela1[CUSTEIO ou INVESTIMENTO?],'Tabelas auxiliares'!$B$221)</f>
        <v>0</v>
      </c>
      <c r="H22" s="59">
        <f>SUMIFS(Tabela1[VALOR],Tabela1[PARA (ÁREA / DESTINO)],'Saldos CUSTEIO AEO LOA 23'!A22,Tabela1[CUSTEIO ou INVESTIMENTO?],'Tabelas auxiliares'!$B$221)+SUMIFS('Distribuição TRI'!$N$2:$N$10,'Distribuição TRI'!$J$2:$J$10,'Saldos CUSTEIO AEO LOA 23'!B22)</f>
        <v>16327.82</v>
      </c>
      <c r="I22" s="67">
        <f t="shared" si="1"/>
        <v>16327.82</v>
      </c>
      <c r="J22" s="43">
        <f>SUMIFS('1. Pré-Empenhos'!$S$4:$S$320,'1. Pré-Empenhos'!$D$4:$D$320,'Saldos CUSTEIO AEO LOA 23'!B22,'1. Pré-Empenhos'!$R$4:$R$320,'Tabelas auxiliares'!$B$221)</f>
        <v>0</v>
      </c>
      <c r="K22" s="13">
        <f>SUMIFS('2. Empenhos LOA UFABC 2023'!$Z$4:$Z$1000,'2. Empenhos LOA UFABC 2023'!$D$4:$D$1000,'Saldos CUSTEIO AEO LOA 23'!B22,'2. Empenhos LOA UFABC 2023'!$Y$4:$Y$1000,'Tabelas auxiliares'!$B$221)</f>
        <v>0</v>
      </c>
      <c r="L22" s="24">
        <f t="shared" si="0"/>
        <v>16327.82</v>
      </c>
    </row>
    <row r="23" spans="1:12" x14ac:dyDescent="0.25">
      <c r="A23" t="s">
        <v>589</v>
      </c>
      <c r="B23" s="39" t="s">
        <v>294</v>
      </c>
      <c r="C23" s="39" t="s">
        <v>312</v>
      </c>
      <c r="D23" s="68">
        <f>IFERROR(VLOOKUP($B23,'Tabelas auxiliares'!$A$111:$E$152,3,FALSE),0)</f>
        <v>0</v>
      </c>
      <c r="E23" s="41">
        <f>IFERROR(VLOOKUP($B23,'Tabelas auxiliares'!$A$111:$E$152,4,FALSE),0)</f>
        <v>0</v>
      </c>
      <c r="F23" s="42">
        <f>IFERROR(VLOOKUP($B23,'Tabelas auxiliares'!$A$111:$E$152,5,FALSE),0)</f>
        <v>0</v>
      </c>
      <c r="G23" s="58">
        <f>SUMIFS(Tabela1[VALOR],Tabela1[DE (ÁREA / ORIGEM)],'Saldos CUSTEIO AEO LOA 23'!A23,Tabela1[CUSTEIO ou INVESTIMENTO?],'Tabelas auxiliares'!$B$221)</f>
        <v>0</v>
      </c>
      <c r="H23" s="59">
        <f>SUMIFS(Tabela1[VALOR],Tabela1[PARA (ÁREA / DESTINO)],'Saldos CUSTEIO AEO LOA 23'!A23,Tabela1[CUSTEIO ou INVESTIMENTO?],'Tabelas auxiliares'!$B$221)</f>
        <v>0</v>
      </c>
      <c r="I23" s="67">
        <f t="shared" si="1"/>
        <v>0</v>
      </c>
      <c r="J23" s="43">
        <f>SUMIFS('1. Pré-Empenhos'!$S$4:$S$320,'1. Pré-Empenhos'!$D$4:$D$320,'Saldos CUSTEIO AEO LOA 23'!B23,'1. Pré-Empenhos'!$R$4:$R$320,'Tabelas auxiliares'!$B$221)</f>
        <v>0</v>
      </c>
      <c r="K23" s="13">
        <f>SUMIFS('2. Empenhos LOA UFABC 2023'!$Z$4:$Z$1000,'2. Empenhos LOA UFABC 2023'!$D$4:$D$1000,'Saldos CUSTEIO AEO LOA 23'!B23,'2. Empenhos LOA UFABC 2023'!$Y$4:$Y$1000,'Tabelas auxiliares'!$B$221)</f>
        <v>0</v>
      </c>
      <c r="L23" s="24">
        <f t="shared" si="0"/>
        <v>0</v>
      </c>
    </row>
    <row r="24" spans="1:12" ht="30" x14ac:dyDescent="0.25">
      <c r="A24" t="s">
        <v>590</v>
      </c>
      <c r="B24" s="39" t="s">
        <v>45</v>
      </c>
      <c r="C24" s="39" t="s">
        <v>46</v>
      </c>
      <c r="D24" s="68">
        <f>IFERROR(VLOOKUP($B24,'Tabelas auxiliares'!$A$111:$E$152,3,FALSE),0)</f>
        <v>150000</v>
      </c>
      <c r="E24" s="41">
        <f>IFERROR(VLOOKUP($B24,'Tabelas auxiliares'!$A$111:$E$152,4,FALSE),0)</f>
        <v>113838.91893196436</v>
      </c>
      <c r="F24" s="42">
        <f>IFERROR(VLOOKUP($B24,'Tabelas auxiliares'!$A$111:$E$152,5,FALSE),0)</f>
        <v>36161.081068035637</v>
      </c>
      <c r="G24" s="58">
        <f>SUMIFS(Tabela1[VALOR],Tabela1[DE (ÁREA / ORIGEM)],'Saldos CUSTEIO AEO LOA 23'!A24,Tabela1[CUSTEIO ou INVESTIMENTO?],'Tabelas auxiliares'!$B$221)</f>
        <v>0</v>
      </c>
      <c r="H24" s="59">
        <f>SUMIFS(Tabela1[VALOR],Tabela1[PARA (ÁREA / DESTINO)],'Saldos CUSTEIO AEO LOA 23'!A24,Tabela1[CUSTEIO ou INVESTIMENTO?],'Tabelas auxiliares'!$B$221)</f>
        <v>0</v>
      </c>
      <c r="I24" s="67">
        <f t="shared" si="1"/>
        <v>150000</v>
      </c>
      <c r="J24" s="43">
        <f>SUMIFS('1. Pré-Empenhos'!$S$4:$S$320,'1. Pré-Empenhos'!$D$4:$D$320,'Saldos CUSTEIO AEO LOA 23'!B24,'1. Pré-Empenhos'!$R$4:$R$320,'Tabelas auxiliares'!$B$221)</f>
        <v>39859.290000000008</v>
      </c>
      <c r="K24" s="13">
        <f>SUMIFS('2. Empenhos LOA UFABC 2023'!$Z$4:$Z$1000,'2. Empenhos LOA UFABC 2023'!$D$4:$D$1000,'Saldos CUSTEIO AEO LOA 23'!B24,'2. Empenhos LOA UFABC 2023'!$Y$4:$Y$1000,'Tabelas auxiliares'!$B$221)</f>
        <v>76047.350000000006</v>
      </c>
      <c r="L24" s="24">
        <f t="shared" si="0"/>
        <v>34093.359999999986</v>
      </c>
    </row>
    <row r="25" spans="1:12" x14ac:dyDescent="0.25">
      <c r="A25" t="s">
        <v>591</v>
      </c>
      <c r="B25" s="39" t="s">
        <v>47</v>
      </c>
      <c r="C25" s="39" t="s">
        <v>48</v>
      </c>
      <c r="D25" s="68">
        <f>IFERROR(VLOOKUP($B25,'Tabelas auxiliares'!$A$111:$E$152,3,FALSE),0)</f>
        <v>100000</v>
      </c>
      <c r="E25" s="41">
        <f>IFERROR(VLOOKUP($B25,'Tabelas auxiliares'!$A$111:$E$152,4,FALSE),0)</f>
        <v>75892.61262130957</v>
      </c>
      <c r="F25" s="42">
        <f>IFERROR(VLOOKUP($B25,'Tabelas auxiliares'!$A$111:$E$152,5,FALSE),0)</f>
        <v>24107.387378690426</v>
      </c>
      <c r="G25" s="58">
        <f>SUMIFS(Tabela1[VALOR],Tabela1[DE (ÁREA / ORIGEM)],'Saldos CUSTEIO AEO LOA 23'!A25,Tabela1[CUSTEIO ou INVESTIMENTO?],'Tabelas auxiliares'!$B$221)</f>
        <v>0</v>
      </c>
      <c r="H25" s="59">
        <f>SUMIFS(Tabela1[VALOR],Tabela1[PARA (ÁREA / DESTINO)],'Saldos CUSTEIO AEO LOA 23'!A25,Tabela1[CUSTEIO ou INVESTIMENTO?],'Tabelas auxiliares'!$B$221)</f>
        <v>0</v>
      </c>
      <c r="I25" s="67">
        <f t="shared" si="1"/>
        <v>100000</v>
      </c>
      <c r="J25" s="43">
        <f>SUMIFS('1. Pré-Empenhos'!$S$4:$S$320,'1. Pré-Empenhos'!$D$4:$D$320,'Saldos CUSTEIO AEO LOA 23'!B25,'1. Pré-Empenhos'!$R$4:$R$320,'Tabelas auxiliares'!$B$221)</f>
        <v>102540</v>
      </c>
      <c r="K25" s="13">
        <f>SUMIFS('2. Empenhos LOA UFABC 2023'!$Z$4:$Z$1000,'2. Empenhos LOA UFABC 2023'!$D$4:$D$1000,'Saldos CUSTEIO AEO LOA 23'!B25,'2. Empenhos LOA UFABC 2023'!$Y$4:$Y$1000,'Tabelas auxiliares'!$B$221)</f>
        <v>0</v>
      </c>
      <c r="L25" s="24">
        <f t="shared" si="0"/>
        <v>-2540</v>
      </c>
    </row>
    <row r="26" spans="1:12" x14ac:dyDescent="0.25">
      <c r="A26" t="s">
        <v>592</v>
      </c>
      <c r="B26" s="39" t="s">
        <v>302</v>
      </c>
      <c r="C26" s="39" t="s">
        <v>299</v>
      </c>
      <c r="D26" s="68">
        <f>IFERROR(VLOOKUP($B26,'Tabelas auxiliares'!$A$111:$E$152,3,FALSE),0)</f>
        <v>0</v>
      </c>
      <c r="E26" s="41">
        <f>IFERROR(VLOOKUP($B26,'Tabelas auxiliares'!$A$111:$E$152,4,FALSE),0)</f>
        <v>0</v>
      </c>
      <c r="F26" s="42">
        <f>IFERROR(VLOOKUP($B26,'Tabelas auxiliares'!$A$111:$E$152,5,FALSE),0)</f>
        <v>0</v>
      </c>
      <c r="G26" s="58">
        <f>SUMIFS(Tabela1[VALOR],Tabela1[DE (ÁREA / ORIGEM)],'Saldos CUSTEIO AEO LOA 23'!A26,Tabela1[CUSTEIO ou INVESTIMENTO?],'Tabelas auxiliares'!$B$221)</f>
        <v>0</v>
      </c>
      <c r="H26" s="59">
        <f>SUMIFS(Tabela1[VALOR],Tabela1[PARA (ÁREA / DESTINO)],'Saldos CUSTEIO AEO LOA 23'!A26,Tabela1[CUSTEIO ou INVESTIMENTO?],'Tabelas auxiliares'!$B$221)+SUMIFS('Distribuição TRI'!$N$2:$N$10,'Distribuição TRI'!$J$2:$J$10,'Saldos CUSTEIO AEO LOA 23'!B26)</f>
        <v>20636.120000000003</v>
      </c>
      <c r="I26" s="67">
        <f t="shared" si="1"/>
        <v>20636.120000000003</v>
      </c>
      <c r="J26" s="43">
        <f>SUMIFS('1. Pré-Empenhos'!$S$4:$S$320,'1. Pré-Empenhos'!$D$4:$D$320,'Saldos CUSTEIO AEO LOA 23'!B26,'1. Pré-Empenhos'!$R$4:$R$320,'Tabelas auxiliares'!$B$221)</f>
        <v>0</v>
      </c>
      <c r="K26" s="13">
        <f>SUMIFS('2. Empenhos LOA UFABC 2023'!$Z$4:$Z$1000,'2. Empenhos LOA UFABC 2023'!$D$4:$D$1000,'Saldos CUSTEIO AEO LOA 23'!B26,'2. Empenhos LOA UFABC 2023'!$Y$4:$Y$1000,'Tabelas auxiliares'!$B$221)</f>
        <v>0</v>
      </c>
      <c r="L26" s="24">
        <f t="shared" si="0"/>
        <v>20636.120000000003</v>
      </c>
    </row>
    <row r="27" spans="1:12" x14ac:dyDescent="0.25">
      <c r="A27" t="s">
        <v>593</v>
      </c>
      <c r="B27" s="12" t="s">
        <v>564</v>
      </c>
      <c r="C27" s="12" t="s">
        <v>565</v>
      </c>
      <c r="D27" s="68">
        <f>IFERROR(VLOOKUP($B27,'Tabelas auxiliares'!$A$111:$E$152,3,FALSE),0)</f>
        <v>0</v>
      </c>
      <c r="E27" s="41">
        <f>IFERROR(VLOOKUP($B27,'Tabelas auxiliares'!$A$111:$E$152,4,FALSE),0)</f>
        <v>0</v>
      </c>
      <c r="F27" s="42">
        <f>IFERROR(VLOOKUP($B27,'Tabelas auxiliares'!$A$111:$E$152,5,FALSE),0)</f>
        <v>0</v>
      </c>
      <c r="G27" s="58">
        <f>SUMIFS(Tabela1[VALOR],Tabela1[DE (ÁREA / ORIGEM)],'Saldos CUSTEIO AEO LOA 23'!A27,Tabela1[CUSTEIO ou INVESTIMENTO?],'Tabelas auxiliares'!$B$221)</f>
        <v>0</v>
      </c>
      <c r="H27" s="59">
        <f>SUMIFS(Tabela1[VALOR],Tabela1[PARA (ÁREA / DESTINO)],'Saldos CUSTEIO AEO LOA 23'!A27,Tabela1[CUSTEIO ou INVESTIMENTO?],'Tabelas auxiliares'!$B$221)</f>
        <v>0</v>
      </c>
      <c r="I27" s="67">
        <f t="shared" ref="I27" si="4">D27-G27+H27</f>
        <v>0</v>
      </c>
      <c r="J27" s="43">
        <f>SUMIFS('1. Pré-Empenhos'!$S$4:$S$320,'1. Pré-Empenhos'!$D$4:$D$320,'Saldos CUSTEIO AEO LOA 23'!B27,'1. Pré-Empenhos'!$R$4:$R$320,'Tabelas auxiliares'!$B$221)</f>
        <v>0</v>
      </c>
      <c r="K27" s="13">
        <f>SUMIFS('2. Empenhos LOA UFABC 2023'!$Z$4:$Z$1000,'2. Empenhos LOA UFABC 2023'!$D$4:$D$1000,'Saldos CUSTEIO AEO LOA 23'!B27,'2. Empenhos LOA UFABC 2023'!$Y$4:$Y$1000,'Tabelas auxiliares'!$B$221)</f>
        <v>0</v>
      </c>
      <c r="L27" s="24">
        <f t="shared" ref="L27" si="5">I27-J27-K27</f>
        <v>0</v>
      </c>
    </row>
    <row r="28" spans="1:12" ht="30" x14ac:dyDescent="0.25">
      <c r="A28" t="s">
        <v>594</v>
      </c>
      <c r="B28" s="39" t="s">
        <v>49</v>
      </c>
      <c r="C28" s="39" t="s">
        <v>50</v>
      </c>
      <c r="D28" s="68">
        <f>IFERROR(VLOOKUP($B28,'Tabelas auxiliares'!$A$111:$E$152,3,FALSE),0)</f>
        <v>150000</v>
      </c>
      <c r="E28" s="41">
        <f>IFERROR(VLOOKUP($B28,'Tabelas auxiliares'!$A$111:$E$152,4,FALSE),0)</f>
        <v>113838.91893196436</v>
      </c>
      <c r="F28" s="42">
        <f>IFERROR(VLOOKUP($B28,'Tabelas auxiliares'!$A$111:$E$152,5,FALSE),0)</f>
        <v>36161.081068035637</v>
      </c>
      <c r="G28" s="58">
        <f>SUMIFS(Tabela1[VALOR],Tabela1[DE (ÁREA / ORIGEM)],'Saldos CUSTEIO AEO LOA 23'!A28,Tabela1[CUSTEIO ou INVESTIMENTO?],'Tabelas auxiliares'!$B$221)</f>
        <v>0</v>
      </c>
      <c r="H28" s="59">
        <f>SUMIFS(Tabela1[VALOR],Tabela1[PARA (ÁREA / DESTINO)],'Saldos CUSTEIO AEO LOA 23'!A28,Tabela1[CUSTEIO ou INVESTIMENTO?],'Tabelas auxiliares'!$B$221)</f>
        <v>69912.2</v>
      </c>
      <c r="I28" s="67">
        <f t="shared" si="1"/>
        <v>219912.2</v>
      </c>
      <c r="J28" s="43">
        <f>SUMIFS('1. Pré-Empenhos'!$S$4:$S$320,'1. Pré-Empenhos'!$D$4:$D$320,'Saldos CUSTEIO AEO LOA 23'!B28,'1. Pré-Empenhos'!$R$4:$R$320,'Tabelas auxiliares'!$B$221)</f>
        <v>67942.539999999994</v>
      </c>
      <c r="K28" s="13">
        <f>SUMIFS('2. Empenhos LOA UFABC 2023'!$Z$4:$Z$1000,'2. Empenhos LOA UFABC 2023'!$D$4:$D$1000,'Saldos CUSTEIO AEO LOA 23'!B28,'2. Empenhos LOA UFABC 2023'!$Y$4:$Y$1000,'Tabelas auxiliares'!$B$221)</f>
        <v>143482.13999999998</v>
      </c>
      <c r="L28" s="24">
        <f t="shared" si="0"/>
        <v>8487.5200000000477</v>
      </c>
    </row>
    <row r="29" spans="1:12" x14ac:dyDescent="0.25">
      <c r="A29" t="s">
        <v>595</v>
      </c>
      <c r="B29" s="39" t="s">
        <v>51</v>
      </c>
      <c r="C29" s="39" t="s">
        <v>52</v>
      </c>
      <c r="D29" s="68">
        <f>IFERROR(VLOOKUP($B29,'Tabelas auxiliares'!$A$111:$E$152,3,FALSE),0)</f>
        <v>350000</v>
      </c>
      <c r="E29" s="41">
        <f>IFERROR(VLOOKUP($B29,'Tabelas auxiliares'!$A$111:$E$152,4,FALSE),0)</f>
        <v>265624.14417458349</v>
      </c>
      <c r="F29" s="42">
        <f>IFERROR(VLOOKUP($B29,'Tabelas auxiliares'!$A$111:$E$152,5,FALSE),0)</f>
        <v>84375.855825416496</v>
      </c>
      <c r="G29" s="58">
        <f>SUMIFS(Tabela1[VALOR],Tabela1[DE (ÁREA / ORIGEM)],'Saldos CUSTEIO AEO LOA 23'!A29,Tabela1[CUSTEIO ou INVESTIMENTO?],'Tabelas auxiliares'!$B$221)</f>
        <v>0</v>
      </c>
      <c r="H29" s="59">
        <f>SUMIFS(Tabela1[VALOR],Tabela1[PARA (ÁREA / DESTINO)],'Saldos CUSTEIO AEO LOA 23'!A29,Tabela1[CUSTEIO ou INVESTIMENTO?],'Tabelas auxiliares'!$B$221)</f>
        <v>0</v>
      </c>
      <c r="I29" s="67">
        <f t="shared" si="1"/>
        <v>350000</v>
      </c>
      <c r="J29" s="43">
        <f>SUMIFS('1. Pré-Empenhos'!$S$4:$S$320,'1. Pré-Empenhos'!$D$4:$D$320,'Saldos CUSTEIO AEO LOA 23'!B29,'1. Pré-Empenhos'!$R$4:$R$320,'Tabelas auxiliares'!$B$221)</f>
        <v>64176.42</v>
      </c>
      <c r="K29" s="13">
        <f>SUMIFS('2. Empenhos LOA UFABC 2023'!$Z$4:$Z$1000,'2. Empenhos LOA UFABC 2023'!$D$4:$D$1000,'Saldos CUSTEIO AEO LOA 23'!B29,'2. Empenhos LOA UFABC 2023'!$Y$4:$Y$1000,'Tabelas auxiliares'!$B$221)</f>
        <v>102953.55999999998</v>
      </c>
      <c r="L29" s="24">
        <f t="shared" si="0"/>
        <v>182870.02000000002</v>
      </c>
    </row>
    <row r="30" spans="1:12" x14ac:dyDescent="0.25">
      <c r="A30" t="s">
        <v>596</v>
      </c>
      <c r="B30" s="39" t="s">
        <v>303</v>
      </c>
      <c r="C30" s="39" t="s">
        <v>300</v>
      </c>
      <c r="D30" s="68">
        <f>IFERROR(VLOOKUP($B30,'Tabelas auxiliares'!$A$111:$E$152,3,FALSE),0)</f>
        <v>0</v>
      </c>
      <c r="E30" s="41">
        <f>IFERROR(VLOOKUP($B30,'Tabelas auxiliares'!$A$111:$E$152,4,FALSE),0)</f>
        <v>0</v>
      </c>
      <c r="F30" s="42">
        <f>IFERROR(VLOOKUP($B30,'Tabelas auxiliares'!$A$111:$E$152,5,FALSE),0)</f>
        <v>0</v>
      </c>
      <c r="G30" s="58">
        <f>SUMIFS(Tabela1[VALOR],Tabela1[DE (ÁREA / ORIGEM)],'Saldos CUSTEIO AEO LOA 23'!A30,Tabela1[CUSTEIO ou INVESTIMENTO?],'Tabelas auxiliares'!$B$221)</f>
        <v>0</v>
      </c>
      <c r="H30" s="59">
        <f>SUMIFS(Tabela1[VALOR],Tabela1[PARA (ÁREA / DESTINO)],'Saldos CUSTEIO AEO LOA 23'!A30,Tabela1[CUSTEIO ou INVESTIMENTO?],'Tabelas auxiliares'!$B$221)+SUMIFS('Distribuição TRI'!$N$2:$N$10,'Distribuição TRI'!$J$2:$J$10,'Saldos CUSTEIO AEO LOA 23'!B30)</f>
        <v>14915.89</v>
      </c>
      <c r="I30" s="67">
        <f t="shared" si="1"/>
        <v>14915.89</v>
      </c>
      <c r="J30" s="43">
        <f>SUMIFS('1. Pré-Empenhos'!$S$4:$S$320,'1. Pré-Empenhos'!$D$4:$D$320,'Saldos CUSTEIO AEO LOA 23'!B30,'1. Pré-Empenhos'!$R$4:$R$320,'Tabelas auxiliares'!$B$221)</f>
        <v>1186.0999999999999</v>
      </c>
      <c r="K30" s="13">
        <f>SUMIFS('2. Empenhos LOA UFABC 2023'!$Z$4:$Z$1000,'2. Empenhos LOA UFABC 2023'!$D$4:$D$1000,'Saldos CUSTEIO AEO LOA 23'!B30,'2. Empenhos LOA UFABC 2023'!$Y$4:$Y$1000,'Tabelas auxiliares'!$B$221)</f>
        <v>2015.1399999999999</v>
      </c>
      <c r="L30" s="24">
        <f t="shared" si="0"/>
        <v>11714.65</v>
      </c>
    </row>
    <row r="31" spans="1:12" x14ac:dyDescent="0.25">
      <c r="A31" t="s">
        <v>597</v>
      </c>
      <c r="B31" s="39" t="s">
        <v>566</v>
      </c>
      <c r="C31" s="39" t="s">
        <v>567</v>
      </c>
      <c r="D31" s="68">
        <f>IFERROR(VLOOKUP($B31,'Tabelas auxiliares'!$A$111:$E$152,3,FALSE),0)</f>
        <v>0</v>
      </c>
      <c r="E31" s="41">
        <f>IFERROR(VLOOKUP($B31,'Tabelas auxiliares'!$A$111:$E$152,4,FALSE),0)</f>
        <v>0</v>
      </c>
      <c r="F31" s="42">
        <f>IFERROR(VLOOKUP($B31,'Tabelas auxiliares'!$A$111:$E$152,5,FALSE),0)</f>
        <v>0</v>
      </c>
      <c r="G31" s="58">
        <f>SUMIFS(Tabela1[VALOR],Tabela1[DE (ÁREA / ORIGEM)],'Saldos CUSTEIO AEO LOA 23'!A31,Tabela1[CUSTEIO ou INVESTIMENTO?],'Tabelas auxiliares'!$B$221)</f>
        <v>0</v>
      </c>
      <c r="H31" s="59">
        <f>SUMIFS(Tabela1[VALOR],Tabela1[PARA (ÁREA / DESTINO)],'Saldos CUSTEIO AEO LOA 23'!A31,Tabela1[CUSTEIO ou INVESTIMENTO?],'Tabelas auxiliares'!$B$221)</f>
        <v>0</v>
      </c>
      <c r="I31" s="67">
        <f t="shared" ref="I31" si="6">D31-G31+H31</f>
        <v>0</v>
      </c>
      <c r="J31" s="43">
        <f>SUMIFS('1. Pré-Empenhos'!$S$4:$S$320,'1. Pré-Empenhos'!$D$4:$D$320,'Saldos CUSTEIO AEO LOA 23'!B31,'1. Pré-Empenhos'!$R$4:$R$320,'Tabelas auxiliares'!$B$221)</f>
        <v>0</v>
      </c>
      <c r="K31" s="13">
        <f>SUMIFS('2. Empenhos LOA UFABC 2023'!$Z$4:$Z$1000,'2. Empenhos LOA UFABC 2023'!$D$4:$D$1000,'Saldos CUSTEIO AEO LOA 23'!B31,'2. Empenhos LOA UFABC 2023'!$Y$4:$Y$1000,'Tabelas auxiliares'!$B$221)</f>
        <v>0</v>
      </c>
      <c r="L31" s="24">
        <f t="shared" ref="L31" si="7">I31-J31-K31</f>
        <v>0</v>
      </c>
    </row>
    <row r="32" spans="1:12" ht="30" x14ac:dyDescent="0.25">
      <c r="A32" t="s">
        <v>598</v>
      </c>
      <c r="B32" s="39" t="s">
        <v>53</v>
      </c>
      <c r="C32" s="39" t="s">
        <v>54</v>
      </c>
      <c r="D32" s="68">
        <f>IFERROR(VLOOKUP($B32,'Tabelas auxiliares'!$A$111:$E$152,3,FALSE),0)</f>
        <v>1150000</v>
      </c>
      <c r="E32" s="41">
        <f>IFERROR(VLOOKUP($B32,'Tabelas auxiliares'!$A$111:$E$152,4,FALSE),0)</f>
        <v>872765.04514506005</v>
      </c>
      <c r="F32" s="42">
        <f>IFERROR(VLOOKUP($B32,'Tabelas auxiliares'!$A$111:$E$152,5,FALSE),0)</f>
        <v>277234.95485493989</v>
      </c>
      <c r="G32" s="58">
        <f>SUMIFS(Tabela1[VALOR],Tabela1[DE (ÁREA / ORIGEM)],'Saldos CUSTEIO AEO LOA 23'!A32,Tabela1[CUSTEIO ou INVESTIMENTO?],'Tabelas auxiliares'!$B$221)</f>
        <v>0</v>
      </c>
      <c r="H32" s="59">
        <f>SUMIFS(Tabela1[VALOR],Tabela1[PARA (ÁREA / DESTINO)],'Saldos CUSTEIO AEO LOA 23'!A32,Tabela1[CUSTEIO ou INVESTIMENTO?],'Tabelas auxiliares'!$B$221)</f>
        <v>0</v>
      </c>
      <c r="I32" s="67">
        <f t="shared" si="1"/>
        <v>1150000</v>
      </c>
      <c r="J32" s="43">
        <f>SUMIFS('1. Pré-Empenhos'!$S$4:$S$320,'1. Pré-Empenhos'!$D$4:$D$320,'Saldos CUSTEIO AEO LOA 23'!B32,'1. Pré-Empenhos'!$R$4:$R$320,'Tabelas auxiliares'!$B$221)</f>
        <v>1996</v>
      </c>
      <c r="K32" s="13">
        <f>SUMIFS('2. Empenhos LOA UFABC 2023'!$Z$4:$Z$1000,'2. Empenhos LOA UFABC 2023'!$D$4:$D$1000,'Saldos CUSTEIO AEO LOA 23'!B32,'2. Empenhos LOA UFABC 2023'!$Y$4:$Y$1000,'Tabelas auxiliares'!$B$221)</f>
        <v>1081391.3000000003</v>
      </c>
      <c r="L32" s="24">
        <f t="shared" si="0"/>
        <v>66612.699999999721</v>
      </c>
    </row>
    <row r="33" spans="1:12" x14ac:dyDescent="0.25">
      <c r="A33" t="s">
        <v>599</v>
      </c>
      <c r="B33" s="39" t="s">
        <v>304</v>
      </c>
      <c r="C33" s="39" t="s">
        <v>305</v>
      </c>
      <c r="D33" s="68">
        <f>IFERROR(VLOOKUP($B33,'Tabelas auxiliares'!$A$111:$E$152,3,FALSE),0)</f>
        <v>0</v>
      </c>
      <c r="E33" s="41">
        <f>IFERROR(VLOOKUP($B33,'Tabelas auxiliares'!$A$111:$E$152,4,FALSE),0)</f>
        <v>0</v>
      </c>
      <c r="F33" s="42">
        <f>IFERROR(VLOOKUP($B33,'Tabelas auxiliares'!$A$111:$E$152,5,FALSE),0)</f>
        <v>0</v>
      </c>
      <c r="G33" s="58">
        <f>SUMIFS(Tabela1[VALOR],Tabela1[DE (ÁREA / ORIGEM)],'Saldos CUSTEIO AEO LOA 23'!A33,Tabela1[CUSTEIO ou INVESTIMENTO?],'Tabelas auxiliares'!$B$221)</f>
        <v>0</v>
      </c>
      <c r="H33" s="59">
        <f>SUMIFS(Tabela1[VALOR],Tabela1[PARA (ÁREA / DESTINO)],'Saldos CUSTEIO AEO LOA 23'!A33,Tabela1[CUSTEIO ou INVESTIMENTO?],'Tabelas auxiliares'!$B$221)+SUMIFS('Distribuição TRI'!$N$2:$N$10,'Distribuição TRI'!$J$2:$J$10,'Saldos CUSTEIO AEO LOA 23'!B33)</f>
        <v>11466.300000000001</v>
      </c>
      <c r="I33" s="67">
        <f t="shared" si="1"/>
        <v>11466.300000000001</v>
      </c>
      <c r="J33" s="43">
        <f>SUMIFS('1. Pré-Empenhos'!$S$4:$S$320,'1. Pré-Empenhos'!$D$4:$D$320,'Saldos CUSTEIO AEO LOA 23'!B33,'1. Pré-Empenhos'!$R$4:$R$320,'Tabelas auxiliares'!$B$221)</f>
        <v>0</v>
      </c>
      <c r="K33" s="13">
        <f>SUMIFS('2. Empenhos LOA UFABC 2023'!$Z$4:$Z$1000,'2. Empenhos LOA UFABC 2023'!$D$4:$D$1000,'Saldos CUSTEIO AEO LOA 23'!B33,'2. Empenhos LOA UFABC 2023'!$Y$4:$Y$1000,'Tabelas auxiliares'!$B$221)</f>
        <v>5407.22</v>
      </c>
      <c r="L33" s="24">
        <f t="shared" si="0"/>
        <v>6059.0800000000008</v>
      </c>
    </row>
    <row r="34" spans="1:12" ht="30" x14ac:dyDescent="0.25">
      <c r="A34" t="s">
        <v>600</v>
      </c>
      <c r="B34" s="39" t="s">
        <v>55</v>
      </c>
      <c r="C34" s="39" t="s">
        <v>56</v>
      </c>
      <c r="D34" s="68">
        <f>IFERROR(VLOOKUP($B34,'Tabelas auxiliares'!$A$111:$E$152,3,FALSE),0)</f>
        <v>1350000</v>
      </c>
      <c r="E34" s="41">
        <f>IFERROR(VLOOKUP($B34,'Tabelas auxiliares'!$A$111:$E$152,4,FALSE),0)</f>
        <v>1024550.2703876792</v>
      </c>
      <c r="F34" s="42">
        <f>IFERROR(VLOOKUP($B34,'Tabelas auxiliares'!$A$111:$E$152,5,FALSE),0)</f>
        <v>325449.72961232072</v>
      </c>
      <c r="G34" s="58">
        <f>SUMIFS(Tabela1[VALOR],Tabela1[DE (ÁREA / ORIGEM)],'Saldos CUSTEIO AEO LOA 23'!A34,Tabela1[CUSTEIO ou INVESTIMENTO?],'Tabelas auxiliares'!$B$221)</f>
        <v>2000</v>
      </c>
      <c r="H34" s="59">
        <f>SUMIFS(Tabela1[VALOR],Tabela1[PARA (ÁREA / DESTINO)],'Saldos CUSTEIO AEO LOA 23'!A34,Tabela1[CUSTEIO ou INVESTIMENTO?],'Tabelas auxiliares'!$B$221)</f>
        <v>0</v>
      </c>
      <c r="I34" s="67">
        <f t="shared" si="1"/>
        <v>1348000</v>
      </c>
      <c r="J34" s="43">
        <f>SUMIFS('1. Pré-Empenhos'!$S$4:$S$320,'1. Pré-Empenhos'!$D$4:$D$320,'Saldos CUSTEIO AEO LOA 23'!B34,'1. Pré-Empenhos'!$R$4:$R$320,'Tabelas auxiliares'!$B$221)</f>
        <v>417788.62</v>
      </c>
      <c r="K34" s="13">
        <f>SUMIFS('2. Empenhos LOA UFABC 2023'!$Z$4:$Z$1000,'2. Empenhos LOA UFABC 2023'!$D$4:$D$1000,'Saldos CUSTEIO AEO LOA 23'!B34,'2. Empenhos LOA UFABC 2023'!$Y$4:$Y$1000,'Tabelas auxiliares'!$B$221)</f>
        <v>1554820.3700000003</v>
      </c>
      <c r="L34" s="24">
        <f t="shared" si="0"/>
        <v>-624608.99000000034</v>
      </c>
    </row>
    <row r="35" spans="1:12" x14ac:dyDescent="0.25">
      <c r="A35" t="s">
        <v>601</v>
      </c>
      <c r="B35" s="39" t="s">
        <v>57</v>
      </c>
      <c r="C35" s="39" t="s">
        <v>58</v>
      </c>
      <c r="D35" s="68">
        <f>IFERROR(VLOOKUP($B35,'Tabelas auxiliares'!$A$111:$E$152,3,FALSE),0)</f>
        <v>140000</v>
      </c>
      <c r="E35" s="41">
        <f>IFERROR(VLOOKUP($B35,'Tabelas auxiliares'!$A$111:$E$152,4,FALSE),0)</f>
        <v>106249.65766983341</v>
      </c>
      <c r="F35" s="42">
        <f>IFERROR(VLOOKUP($B35,'Tabelas auxiliares'!$A$111:$E$152,5,FALSE),0)</f>
        <v>33750.342330166597</v>
      </c>
      <c r="G35" s="58">
        <f>SUMIFS(Tabela1[VALOR],Tabela1[DE (ÁREA / ORIGEM)],'Saldos CUSTEIO AEO LOA 23'!A35,Tabela1[CUSTEIO ou INVESTIMENTO?],'Tabelas auxiliares'!$B$221)</f>
        <v>0</v>
      </c>
      <c r="H35" s="59">
        <f>SUMIFS(Tabela1[VALOR],Tabela1[PARA (ÁREA / DESTINO)],'Saldos CUSTEIO AEO LOA 23'!A35,Tabela1[CUSTEIO ou INVESTIMENTO?],'Tabelas auxiliares'!$B$221)</f>
        <v>0</v>
      </c>
      <c r="I35" s="67">
        <f t="shared" si="1"/>
        <v>140000</v>
      </c>
      <c r="J35" s="43">
        <f>SUMIFS('1. Pré-Empenhos'!$S$4:$S$320,'1. Pré-Empenhos'!$D$4:$D$320,'Saldos CUSTEIO AEO LOA 23'!B35,'1. Pré-Empenhos'!$R$4:$R$320,'Tabelas auxiliares'!$B$221)</f>
        <v>2290</v>
      </c>
      <c r="K35" s="13">
        <f>SUMIFS('2. Empenhos LOA UFABC 2023'!$Z$4:$Z$1000,'2. Empenhos LOA UFABC 2023'!$D$4:$D$1000,'Saldos CUSTEIO AEO LOA 23'!B35,'2. Empenhos LOA UFABC 2023'!$Y$4:$Y$1000,'Tabelas auxiliares'!$B$221)</f>
        <v>12368</v>
      </c>
      <c r="L35" s="24">
        <f t="shared" si="0"/>
        <v>125342</v>
      </c>
    </row>
    <row r="36" spans="1:12" ht="30" x14ac:dyDescent="0.25">
      <c r="A36" t="s">
        <v>602</v>
      </c>
      <c r="B36" s="39" t="s">
        <v>59</v>
      </c>
      <c r="C36" s="39" t="s">
        <v>60</v>
      </c>
      <c r="D36" s="68">
        <f>IFERROR(VLOOKUP($B36,'Tabelas auxiliares'!$A$111:$E$152,3,FALSE),0)</f>
        <v>400000</v>
      </c>
      <c r="E36" s="41">
        <f>IFERROR(VLOOKUP($B36,'Tabelas auxiliares'!$A$111:$E$152,4,FALSE),0)</f>
        <v>303570.45048523828</v>
      </c>
      <c r="F36" s="42">
        <f>IFERROR(VLOOKUP($B36,'Tabelas auxiliares'!$A$111:$E$152,5,FALSE),0)</f>
        <v>96429.549514761704</v>
      </c>
      <c r="G36" s="58">
        <f>SUMIFS(Tabela1[VALOR],Tabela1[DE (ÁREA / ORIGEM)],'Saldos CUSTEIO AEO LOA 23'!A36,Tabela1[CUSTEIO ou INVESTIMENTO?],'Tabelas auxiliares'!$B$221)</f>
        <v>0</v>
      </c>
      <c r="H36" s="59">
        <f>SUMIFS(Tabela1[VALOR],Tabela1[PARA (ÁREA / DESTINO)],'Saldos CUSTEIO AEO LOA 23'!A36,Tabela1[CUSTEIO ou INVESTIMENTO?],'Tabelas auxiliares'!$B$221)</f>
        <v>0</v>
      </c>
      <c r="I36" s="67">
        <f t="shared" si="1"/>
        <v>400000</v>
      </c>
      <c r="J36" s="43">
        <f>SUMIFS('1. Pré-Empenhos'!$S$4:$S$320,'1. Pré-Empenhos'!$D$4:$D$320,'Saldos CUSTEIO AEO LOA 23'!B36,'1. Pré-Empenhos'!$R$4:$R$320,'Tabelas auxiliares'!$B$221)</f>
        <v>0</v>
      </c>
      <c r="K36" s="13">
        <f>SUMIFS('2. Empenhos LOA UFABC 2023'!$Z$4:$Z$1000,'2. Empenhos LOA UFABC 2023'!$D$4:$D$1000,'Saldos CUSTEIO AEO LOA 23'!B36,'2. Empenhos LOA UFABC 2023'!$Y$4:$Y$1000,'Tabelas auxiliares'!$B$221)</f>
        <v>208713.53</v>
      </c>
      <c r="L36" s="24">
        <f t="shared" si="0"/>
        <v>191286.47</v>
      </c>
    </row>
    <row r="37" spans="1:12" x14ac:dyDescent="0.25">
      <c r="A37" t="s">
        <v>603</v>
      </c>
      <c r="B37" s="39" t="s">
        <v>297</v>
      </c>
      <c r="C37" s="39" t="s">
        <v>306</v>
      </c>
      <c r="D37" s="68">
        <f>IFERROR(VLOOKUP($B37,'Tabelas auxiliares'!$A$111:$E$152,3,FALSE),0)</f>
        <v>0</v>
      </c>
      <c r="E37" s="41">
        <f>IFERROR(VLOOKUP($B37,'Tabelas auxiliares'!$A$111:$E$152,4,FALSE),0)</f>
        <v>0</v>
      </c>
      <c r="F37" s="42">
        <f>IFERROR(VLOOKUP($B37,'Tabelas auxiliares'!$A$111:$E$152,5,FALSE),0)</f>
        <v>0</v>
      </c>
      <c r="G37" s="58">
        <f>SUMIFS(Tabela1[VALOR],Tabela1[DE (ÁREA / ORIGEM)],'Saldos CUSTEIO AEO LOA 23'!A37,Tabela1[CUSTEIO ou INVESTIMENTO?],'Tabelas auxiliares'!$B$221)</f>
        <v>0</v>
      </c>
      <c r="H37" s="59">
        <f>SUMIFS(Tabela1[VALOR],Tabela1[PARA (ÁREA / DESTINO)],'Saldos CUSTEIO AEO LOA 23'!A37,Tabela1[CUSTEIO ou INVESTIMENTO?],'Tabelas auxiliares'!$B$221)+SUMIFS('Distribuição TRI'!$N$2:$N$10,'Distribuição TRI'!$J$2:$J$10,'Saldos CUSTEIO AEO LOA 23'!B37)</f>
        <v>10513.66</v>
      </c>
      <c r="I37" s="67">
        <f t="shared" si="1"/>
        <v>10513.66</v>
      </c>
      <c r="J37" s="43">
        <f>SUMIFS('1. Pré-Empenhos'!$S$4:$S$320,'1. Pré-Empenhos'!$D$4:$D$320,'Saldos CUSTEIO AEO LOA 23'!B37,'1. Pré-Empenhos'!$R$4:$R$320,'Tabelas auxiliares'!$B$221)</f>
        <v>0</v>
      </c>
      <c r="K37" s="13">
        <f>SUMIFS('2. Empenhos LOA UFABC 2023'!$Z$4:$Z$1000,'2. Empenhos LOA UFABC 2023'!$D$4:$D$1000,'Saldos CUSTEIO AEO LOA 23'!B37,'2. Empenhos LOA UFABC 2023'!$Y$4:$Y$1000,'Tabelas auxiliares'!$B$221)</f>
        <v>0</v>
      </c>
      <c r="L37" s="24">
        <f t="shared" si="0"/>
        <v>10513.66</v>
      </c>
    </row>
    <row r="38" spans="1:12" ht="30" x14ac:dyDescent="0.25">
      <c r="A38" t="s">
        <v>604</v>
      </c>
      <c r="B38" s="39" t="s">
        <v>61</v>
      </c>
      <c r="C38" s="39" t="s">
        <v>62</v>
      </c>
      <c r="D38" s="68">
        <f>IFERROR(VLOOKUP($B38,'Tabelas auxiliares'!$A$111:$E$152,3,FALSE),0)</f>
        <v>250000</v>
      </c>
      <c r="E38" s="41">
        <f>IFERROR(VLOOKUP($B38,'Tabelas auxiliares'!$A$111:$E$152,4,FALSE),0)</f>
        <v>189731.53155327393</v>
      </c>
      <c r="F38" s="42">
        <f>IFERROR(VLOOKUP($B38,'Tabelas auxiliares'!$A$111:$E$152,5,FALSE),0)</f>
        <v>60268.468446726067</v>
      </c>
      <c r="G38" s="58">
        <f>SUMIFS(Tabela1[VALOR],Tabela1[DE (ÁREA / ORIGEM)],'Saldos CUSTEIO AEO LOA 23'!A38,Tabela1[CUSTEIO ou INVESTIMENTO?],'Tabelas auxiliares'!$B$221)</f>
        <v>0</v>
      </c>
      <c r="H38" s="59">
        <f>SUMIFS(Tabela1[VALOR],Tabela1[PARA (ÁREA / DESTINO)],'Saldos CUSTEIO AEO LOA 23'!A38,Tabela1[CUSTEIO ou INVESTIMENTO?],'Tabelas auxiliares'!$B$221)</f>
        <v>0</v>
      </c>
      <c r="I38" s="67">
        <f t="shared" si="1"/>
        <v>250000</v>
      </c>
      <c r="J38" s="43">
        <f>SUMIFS('1. Pré-Empenhos'!$S$4:$S$320,'1. Pré-Empenhos'!$D$4:$D$320,'Saldos CUSTEIO AEO LOA 23'!B38,'1. Pré-Empenhos'!$R$4:$R$320,'Tabelas auxiliares'!$B$221)</f>
        <v>0</v>
      </c>
      <c r="K38" s="13">
        <f>SUMIFS('2. Empenhos LOA UFABC 2023'!$Z$4:$Z$1000,'2. Empenhos LOA UFABC 2023'!$D$4:$D$1000,'Saldos CUSTEIO AEO LOA 23'!B38,'2. Empenhos LOA UFABC 2023'!$Y$4:$Y$1000,'Tabelas auxiliares'!$B$221)</f>
        <v>234231.59999999998</v>
      </c>
      <c r="L38" s="24">
        <f t="shared" si="0"/>
        <v>15768.400000000023</v>
      </c>
    </row>
    <row r="39" spans="1:12" x14ac:dyDescent="0.25">
      <c r="A39" t="s">
        <v>605</v>
      </c>
      <c r="B39" s="39" t="s">
        <v>63</v>
      </c>
      <c r="C39" s="39" t="s">
        <v>64</v>
      </c>
      <c r="D39" s="68">
        <f>IFERROR(VLOOKUP($B39,'Tabelas auxiliares'!$A$111:$E$152,3,FALSE),0)</f>
        <v>450000</v>
      </c>
      <c r="E39" s="41">
        <f>IFERROR(VLOOKUP($B39,'Tabelas auxiliares'!$A$111:$E$152,4,FALSE),0)</f>
        <v>341516.75679589307</v>
      </c>
      <c r="F39" s="42">
        <f>IFERROR(VLOOKUP($B39,'Tabelas auxiliares'!$A$111:$E$152,5,FALSE),0)</f>
        <v>108483.24320410691</v>
      </c>
      <c r="G39" s="58">
        <f>SUMIFS(Tabela1[VALOR],Tabela1[DE (ÁREA / ORIGEM)],'Saldos CUSTEIO AEO LOA 23'!A39,Tabela1[CUSTEIO ou INVESTIMENTO?],'Tabelas auxiliares'!$B$221)</f>
        <v>0</v>
      </c>
      <c r="H39" s="59">
        <f>SUMIFS(Tabela1[VALOR],Tabela1[PARA (ÁREA / DESTINO)],'Saldos CUSTEIO AEO LOA 23'!A39,Tabela1[CUSTEIO ou INVESTIMENTO?],'Tabelas auxiliares'!$B$221)</f>
        <v>0</v>
      </c>
      <c r="I39" s="67">
        <f t="shared" si="1"/>
        <v>450000</v>
      </c>
      <c r="J39" s="43">
        <f>SUMIFS('1. Pré-Empenhos'!$S$4:$S$320,'1. Pré-Empenhos'!$D$4:$D$320,'Saldos CUSTEIO AEO LOA 23'!B39,'1. Pré-Empenhos'!$R$4:$R$320,'Tabelas auxiliares'!$B$221)</f>
        <v>0</v>
      </c>
      <c r="K39" s="13">
        <f>SUMIFS('2. Empenhos LOA UFABC 2023'!$Z$4:$Z$1000,'2. Empenhos LOA UFABC 2023'!$D$4:$D$1000,'Saldos CUSTEIO AEO LOA 23'!B39,'2. Empenhos LOA UFABC 2023'!$Y$4:$Y$1000,'Tabelas auxiliares'!$B$221)</f>
        <v>366000</v>
      </c>
      <c r="L39" s="24">
        <f t="shared" si="0"/>
        <v>84000</v>
      </c>
    </row>
    <row r="40" spans="1:12" ht="30" x14ac:dyDescent="0.25">
      <c r="A40" t="s">
        <v>606</v>
      </c>
      <c r="B40" s="39" t="s">
        <v>65</v>
      </c>
      <c r="C40" s="39" t="s">
        <v>66</v>
      </c>
      <c r="D40" s="68">
        <f>IFERROR(VLOOKUP($B40,'Tabelas auxiliares'!$A$111:$E$152,3,FALSE),0)</f>
        <v>10000</v>
      </c>
      <c r="E40" s="41">
        <f>IFERROR(VLOOKUP($B40,'Tabelas auxiliares'!$A$111:$E$152,4,FALSE),0)</f>
        <v>7589.2612621309572</v>
      </c>
      <c r="F40" s="42">
        <f>IFERROR(VLOOKUP($B40,'Tabelas auxiliares'!$A$111:$E$152,5,FALSE),0)</f>
        <v>2410.7387378690428</v>
      </c>
      <c r="G40" s="58">
        <f>SUMIFS(Tabela1[VALOR],Tabela1[DE (ÁREA / ORIGEM)],'Saldos CUSTEIO AEO LOA 23'!A40,Tabela1[CUSTEIO ou INVESTIMENTO?],'Tabelas auxiliares'!$B$221)</f>
        <v>0</v>
      </c>
      <c r="H40" s="59">
        <f>SUMIFS(Tabela1[VALOR],Tabela1[PARA (ÁREA / DESTINO)],'Saldos CUSTEIO AEO LOA 23'!A40,Tabela1[CUSTEIO ou INVESTIMENTO?],'Tabelas auxiliares'!$B$221)</f>
        <v>0</v>
      </c>
      <c r="I40" s="67">
        <f t="shared" si="1"/>
        <v>10000</v>
      </c>
      <c r="J40" s="43">
        <f>SUMIFS('1. Pré-Empenhos'!$S$4:$S$320,'1. Pré-Empenhos'!$D$4:$D$320,'Saldos CUSTEIO AEO LOA 23'!B40,'1. Pré-Empenhos'!$R$4:$R$320,'Tabelas auxiliares'!$B$221)</f>
        <v>0</v>
      </c>
      <c r="K40" s="13">
        <f>SUMIFS('2. Empenhos LOA UFABC 2023'!$Z$4:$Z$1000,'2. Empenhos LOA UFABC 2023'!$D$4:$D$1000,'Saldos CUSTEIO AEO LOA 23'!B40,'2. Empenhos LOA UFABC 2023'!$Y$4:$Y$1000,'Tabelas auxiliares'!$B$221)</f>
        <v>10000</v>
      </c>
      <c r="L40" s="24">
        <f t="shared" si="0"/>
        <v>0</v>
      </c>
    </row>
    <row r="41" spans="1:12" x14ac:dyDescent="0.25">
      <c r="A41" t="s">
        <v>607</v>
      </c>
      <c r="B41" s="39" t="s">
        <v>69</v>
      </c>
      <c r="C41" s="39" t="s">
        <v>70</v>
      </c>
      <c r="D41" s="68">
        <f>IFERROR(VLOOKUP($B41,'Tabelas auxiliares'!$A$111:$E$152,3,FALSE),0)</f>
        <v>10000000</v>
      </c>
      <c r="E41" s="41">
        <f>IFERROR(VLOOKUP($B41,'Tabelas auxiliares'!$A$111:$E$152,4,FALSE),0)</f>
        <v>7589261.2621309571</v>
      </c>
      <c r="F41" s="42">
        <f>IFERROR(VLOOKUP($B41,'Tabelas auxiliares'!$A$111:$E$152,5,FALSE),0)</f>
        <v>2410738.7378690424</v>
      </c>
      <c r="G41" s="58">
        <f>SUMIFS(Tabela1[VALOR],Tabela1[DE (ÁREA / ORIGEM)],'Saldos CUSTEIO AEO LOA 23'!A41,Tabela1[CUSTEIO ou INVESTIMENTO?],'Tabelas auxiliares'!$B$221)</f>
        <v>0</v>
      </c>
      <c r="H41" s="59">
        <f>SUMIFS(Tabela1[VALOR],Tabela1[PARA (ÁREA / DESTINO)],'Saldos CUSTEIO AEO LOA 23'!A41,Tabela1[CUSTEIO ou INVESTIMENTO?],'Tabelas auxiliares'!$B$221)</f>
        <v>0</v>
      </c>
      <c r="I41" s="67">
        <f t="shared" si="1"/>
        <v>10000000</v>
      </c>
      <c r="J41" s="43">
        <f>SUMIFS('1. Pré-Empenhos'!$S$4:$S$320,'1. Pré-Empenhos'!$D$4:$D$320,'Saldos CUSTEIO AEO LOA 23'!B41,'1. Pré-Empenhos'!$R$4:$R$320,'Tabelas auxiliares'!$B$221)</f>
        <v>33080</v>
      </c>
      <c r="K41" s="13">
        <f>SUMIFS('2. Empenhos LOA UFABC 2023'!$Z$4:$Z$1000,'2. Empenhos LOA UFABC 2023'!$D$4:$D$1000,'Saldos CUSTEIO AEO LOA 23'!B41,'2. Empenhos LOA UFABC 2023'!$Y$4:$Y$1000,'Tabelas auxiliares'!$B$221)</f>
        <v>8212932.96</v>
      </c>
      <c r="L41" s="24">
        <f t="shared" si="0"/>
        <v>1753987.04</v>
      </c>
    </row>
    <row r="42" spans="1:12" ht="30" x14ac:dyDescent="0.25">
      <c r="A42" t="s">
        <v>608</v>
      </c>
      <c r="B42" s="39" t="s">
        <v>67</v>
      </c>
      <c r="C42" s="39" t="s">
        <v>68</v>
      </c>
      <c r="D42" s="68">
        <f>IFERROR(VLOOKUP($B42,'Tabelas auxiliares'!$A$111:$E$152,3,FALSE),0)</f>
        <v>5800000</v>
      </c>
      <c r="E42" s="41">
        <f>IFERROR(VLOOKUP($B42,'Tabelas auxiliares'!$A$111:$E$152,4,FALSE),0)</f>
        <v>4401771.5320359552</v>
      </c>
      <c r="F42" s="42">
        <f>IFERROR(VLOOKUP($B42,'Tabelas auxiliares'!$A$111:$E$152,5,FALSE),0)</f>
        <v>1398228.4679640448</v>
      </c>
      <c r="G42" s="58">
        <f>SUMIFS(Tabela1[VALOR],Tabela1[DE (ÁREA / ORIGEM)],'Saldos CUSTEIO AEO LOA 23'!A42,Tabela1[CUSTEIO ou INVESTIMENTO?],'Tabelas auxiliares'!$B$221)</f>
        <v>0</v>
      </c>
      <c r="H42" s="59">
        <f>SUMIFS(Tabela1[VALOR],Tabela1[PARA (ÁREA / DESTINO)],'Saldos CUSTEIO AEO LOA 23'!A42,Tabela1[CUSTEIO ou INVESTIMENTO?],'Tabelas auxiliares'!$B$221)</f>
        <v>0</v>
      </c>
      <c r="I42" s="67">
        <f t="shared" si="1"/>
        <v>5800000</v>
      </c>
      <c r="J42" s="43">
        <f>SUMIFS('1. Pré-Empenhos'!$S$4:$S$320,'1. Pré-Empenhos'!$D$4:$D$320,'Saldos CUSTEIO AEO LOA 23'!B42,'1. Pré-Empenhos'!$R$4:$R$320,'Tabelas auxiliares'!$B$221)</f>
        <v>0</v>
      </c>
      <c r="K42" s="13">
        <f>SUMIFS('2. Empenhos LOA UFABC 2023'!$Z$4:$Z$1000,'2. Empenhos LOA UFABC 2023'!$D$4:$D$1000,'Saldos CUSTEIO AEO LOA 23'!B42,'2. Empenhos LOA UFABC 2023'!$Y$4:$Y$1000,'Tabelas auxiliares'!$B$221)</f>
        <v>5598014.29</v>
      </c>
      <c r="L42" s="24">
        <f t="shared" si="0"/>
        <v>201985.70999999996</v>
      </c>
    </row>
    <row r="43" spans="1:12" x14ac:dyDescent="0.25">
      <c r="A43" t="s">
        <v>609</v>
      </c>
      <c r="B43" s="39" t="s">
        <v>307</v>
      </c>
      <c r="C43" s="39" t="s">
        <v>308</v>
      </c>
      <c r="D43" s="68">
        <f>IFERROR(VLOOKUP($B43,'Tabelas auxiliares'!$A$111:$E$152,3,FALSE),0)</f>
        <v>0</v>
      </c>
      <c r="E43" s="41">
        <f>IFERROR(VLOOKUP($B43,'Tabelas auxiliares'!$A$111:$E$152,4,FALSE),0)</f>
        <v>0</v>
      </c>
      <c r="F43" s="42">
        <f>IFERROR(VLOOKUP($B43,'Tabelas auxiliares'!$A$111:$E$152,5,FALSE),0)</f>
        <v>0</v>
      </c>
      <c r="G43" s="58">
        <f>SUMIFS(Tabela1[VALOR],Tabela1[DE (ÁREA / ORIGEM)],'Saldos CUSTEIO AEO LOA 23'!A43,Tabela1[CUSTEIO ou INVESTIMENTO?],'Tabelas auxiliares'!$B$221)</f>
        <v>0</v>
      </c>
      <c r="H43" s="59">
        <f>SUMIFS(Tabela1[VALOR],Tabela1[PARA (ÁREA / DESTINO)],'Saldos CUSTEIO AEO LOA 23'!A43,Tabela1[CUSTEIO ou INVESTIMENTO?],'Tabelas auxiliares'!$B$221)+SUMIFS('Distribuição TRI'!$N$2:$N$10,'Distribuição TRI'!$J$2:$J$10,'Saldos CUSTEIO AEO LOA 23'!B43)</f>
        <v>1947.1599999999999</v>
      </c>
      <c r="I43" s="67">
        <f t="shared" si="1"/>
        <v>1947.1599999999999</v>
      </c>
      <c r="J43" s="43">
        <f>SUMIFS('1. Pré-Empenhos'!$S$4:$S$320,'1. Pré-Empenhos'!$D$4:$D$320,'Saldos CUSTEIO AEO LOA 23'!B43,'1. Pré-Empenhos'!$R$4:$R$320,'Tabelas auxiliares'!$B$221)</f>
        <v>0</v>
      </c>
      <c r="K43" s="13">
        <f>SUMIFS('2. Empenhos LOA UFABC 2023'!$Z$4:$Z$1000,'2. Empenhos LOA UFABC 2023'!$D$4:$D$1000,'Saldos CUSTEIO AEO LOA 23'!B43,'2. Empenhos LOA UFABC 2023'!$Y$4:$Y$1000,'Tabelas auxiliares'!$B$221)</f>
        <v>0</v>
      </c>
      <c r="L43" s="24">
        <f t="shared" si="0"/>
        <v>1947.1599999999999</v>
      </c>
    </row>
    <row r="44" spans="1:12" ht="30" x14ac:dyDescent="0.25">
      <c r="A44" t="s">
        <v>610</v>
      </c>
      <c r="B44" s="39" t="s">
        <v>71</v>
      </c>
      <c r="C44" s="39" t="s">
        <v>72</v>
      </c>
      <c r="D44" s="68">
        <f>IFERROR(VLOOKUP($B44,'Tabelas auxiliares'!$A$111:$E$152,3,FALSE),0)</f>
        <v>500000</v>
      </c>
      <c r="E44" s="41">
        <f>IFERROR(VLOOKUP($B44,'Tabelas auxiliares'!$A$111:$E$152,4,FALSE),0)</f>
        <v>379463.06310654787</v>
      </c>
      <c r="F44" s="42">
        <f>IFERROR(VLOOKUP($B44,'Tabelas auxiliares'!$A$111:$E$152,5,FALSE),0)</f>
        <v>120536.93689345213</v>
      </c>
      <c r="G44" s="58">
        <f>SUMIFS(Tabela1[VALOR],Tabela1[DE (ÁREA / ORIGEM)],'Saldos CUSTEIO AEO LOA 23'!A44,Tabela1[CUSTEIO ou INVESTIMENTO?],'Tabelas auxiliares'!$B$221)</f>
        <v>0</v>
      </c>
      <c r="H44" s="59">
        <f>SUMIFS(Tabela1[VALOR],Tabela1[PARA (ÁREA / DESTINO)],'Saldos CUSTEIO AEO LOA 23'!A44,Tabela1[CUSTEIO ou INVESTIMENTO?],'Tabelas auxiliares'!$B$221)</f>
        <v>0</v>
      </c>
      <c r="I44" s="67">
        <f t="shared" si="1"/>
        <v>500000</v>
      </c>
      <c r="J44" s="43">
        <f>SUMIFS('1. Pré-Empenhos'!$S$4:$S$320,'1. Pré-Empenhos'!$D$4:$D$320,'Saldos CUSTEIO AEO LOA 23'!B44,'1. Pré-Empenhos'!$R$4:$R$320,'Tabelas auxiliares'!$B$221)</f>
        <v>15368.15</v>
      </c>
      <c r="K44" s="13">
        <f>SUMIFS('2. Empenhos LOA UFABC 2023'!$Z$4:$Z$1000,'2. Empenhos LOA UFABC 2023'!$D$4:$D$1000,'Saldos CUSTEIO AEO LOA 23'!B44,'2. Empenhos LOA UFABC 2023'!$Y$4:$Y$1000,'Tabelas auxiliares'!$B$221)</f>
        <v>393970</v>
      </c>
      <c r="L44" s="24">
        <f t="shared" si="0"/>
        <v>90661.849999999977</v>
      </c>
    </row>
    <row r="45" spans="1:12" ht="30" x14ac:dyDescent="0.25">
      <c r="A45" t="s">
        <v>611</v>
      </c>
      <c r="B45" s="39" t="s">
        <v>73</v>
      </c>
      <c r="C45" s="39" t="s">
        <v>74</v>
      </c>
      <c r="D45" s="68">
        <f>IFERROR(VLOOKUP($B45,'Tabelas auxiliares'!$A$111:$E$152,3,FALSE),0)</f>
        <v>3800000</v>
      </c>
      <c r="E45" s="41">
        <f>IFERROR(VLOOKUP($B45,'Tabelas auxiliares'!$A$111:$E$152,4,FALSE),0)</f>
        <v>2883919.279609764</v>
      </c>
      <c r="F45" s="42">
        <f>IFERROR(VLOOKUP($B45,'Tabelas auxiliares'!$A$111:$E$152,5,FALSE),0)</f>
        <v>916080.72039023624</v>
      </c>
      <c r="G45" s="58">
        <f>SUMIFS(Tabela1[VALOR],Tabela1[DE (ÁREA / ORIGEM)],'Saldos CUSTEIO AEO LOA 23'!A45,Tabela1[CUSTEIO ou INVESTIMENTO?],'Tabelas auxiliares'!$B$221)</f>
        <v>0</v>
      </c>
      <c r="H45" s="59">
        <f>SUMIFS(Tabela1[VALOR],Tabela1[PARA (ÁREA / DESTINO)],'Saldos CUSTEIO AEO LOA 23'!A45,Tabela1[CUSTEIO ou INVESTIMENTO?],'Tabelas auxiliares'!$B$221)</f>
        <v>0</v>
      </c>
      <c r="I45" s="67">
        <f t="shared" si="1"/>
        <v>3800000</v>
      </c>
      <c r="J45" s="43">
        <f>SUMIFS('1. Pré-Empenhos'!$S$4:$S$320,'1. Pré-Empenhos'!$D$4:$D$320,'Saldos CUSTEIO AEO LOA 23'!B45,'1. Pré-Empenhos'!$R$4:$R$320,'Tabelas auxiliares'!$B$221)</f>
        <v>1600</v>
      </c>
      <c r="K45" s="13">
        <f>SUMIFS('2. Empenhos LOA UFABC 2023'!$Z$4:$Z$1000,'2. Empenhos LOA UFABC 2023'!$D$4:$D$1000,'Saldos CUSTEIO AEO LOA 23'!B45,'2. Empenhos LOA UFABC 2023'!$Y$4:$Y$1000,'Tabelas auxiliares'!$B$221)</f>
        <v>2287807.34</v>
      </c>
      <c r="L45" s="24">
        <f t="shared" si="0"/>
        <v>1510592.6600000001</v>
      </c>
    </row>
    <row r="46" spans="1:12" x14ac:dyDescent="0.25">
      <c r="A46" t="s">
        <v>612</v>
      </c>
      <c r="B46" s="39" t="s">
        <v>309</v>
      </c>
      <c r="C46" s="39" t="s">
        <v>310</v>
      </c>
      <c r="D46" s="68">
        <f>IFERROR(VLOOKUP($B46,'Tabelas auxiliares'!$A$111:$E$152,3,FALSE),0)</f>
        <v>0</v>
      </c>
      <c r="E46" s="41">
        <f>IFERROR(VLOOKUP($B46,'Tabelas auxiliares'!$A$111:$E$152,4,FALSE),0)</f>
        <v>0</v>
      </c>
      <c r="F46" s="42">
        <f>IFERROR(VLOOKUP($B46,'Tabelas auxiliares'!$A$111:$E$152,5,FALSE),0)</f>
        <v>0</v>
      </c>
      <c r="G46" s="58">
        <f>SUMIFS(Tabela1[VALOR],Tabela1[DE (ÁREA / ORIGEM)],'Saldos CUSTEIO AEO LOA 23'!A46,Tabela1[CUSTEIO ou INVESTIMENTO?],'Tabelas auxiliares'!$B$221)</f>
        <v>0</v>
      </c>
      <c r="H46" s="59">
        <f>SUMIFS(Tabela1[VALOR],Tabela1[PARA (ÁREA / DESTINO)],'Saldos CUSTEIO AEO LOA 23'!A46,Tabela1[CUSTEIO ou INVESTIMENTO?],'Tabelas auxiliares'!$B$221)+SUMIFS('Distribuição TRI'!$N$2:$N$10,'Distribuição TRI'!$J$2:$J$10,'Saldos CUSTEIO AEO LOA 23'!B46)</f>
        <v>10763.66</v>
      </c>
      <c r="I46" s="67">
        <f t="shared" si="1"/>
        <v>10763.66</v>
      </c>
      <c r="J46" s="43">
        <f>SUMIFS('1. Pré-Empenhos'!$S$4:$S$320,'1. Pré-Empenhos'!$D$4:$D$320,'Saldos CUSTEIO AEO LOA 23'!B46,'1. Pré-Empenhos'!$R$4:$R$320,'Tabelas auxiliares'!$B$221)</f>
        <v>0</v>
      </c>
      <c r="K46" s="13">
        <f>SUMIFS('2. Empenhos LOA UFABC 2023'!$Z$4:$Z$1000,'2. Empenhos LOA UFABC 2023'!$D$4:$D$1000,'Saldos CUSTEIO AEO LOA 23'!B46,'2. Empenhos LOA UFABC 2023'!$Y$4:$Y$1000,'Tabelas auxiliares'!$B$221)</f>
        <v>5402.65</v>
      </c>
      <c r="L46" s="24">
        <f t="shared" si="0"/>
        <v>5361.01</v>
      </c>
    </row>
    <row r="47" spans="1:12" ht="15.75" customHeight="1" x14ac:dyDescent="0.25">
      <c r="A47" t="s">
        <v>613</v>
      </c>
      <c r="B47" s="39" t="s">
        <v>75</v>
      </c>
      <c r="C47" s="39" t="s">
        <v>76</v>
      </c>
      <c r="D47" s="68">
        <f>IFERROR(VLOOKUP($B47,'Tabelas auxiliares'!$A$111:$E$152,3,FALSE),0)</f>
        <v>1195000</v>
      </c>
      <c r="E47" s="41">
        <f>IFERROR(VLOOKUP($B47,'Tabelas auxiliares'!$A$111:$E$152,4,FALSE),0)</f>
        <v>906916.72082464944</v>
      </c>
      <c r="F47" s="42">
        <f>IFERROR(VLOOKUP($B47,'Tabelas auxiliares'!$A$111:$E$152,5,FALSE),0)</f>
        <v>288083.27917535062</v>
      </c>
      <c r="G47" s="58">
        <f>SUMIFS(Tabela1[VALOR],Tabela1[DE (ÁREA / ORIGEM)],'Saldos CUSTEIO AEO LOA 23'!A47,Tabela1[CUSTEIO ou INVESTIMENTO?],'Tabelas auxiliares'!$B$221)</f>
        <v>0</v>
      </c>
      <c r="H47" s="59">
        <f>SUMIFS(Tabela1[VALOR],Tabela1[PARA (ÁREA / DESTINO)],'Saldos CUSTEIO AEO LOA 23'!A47,Tabela1[CUSTEIO ou INVESTIMENTO?],'Tabelas auxiliares'!$B$221)</f>
        <v>0</v>
      </c>
      <c r="I47" s="67">
        <f t="shared" si="1"/>
        <v>1195000</v>
      </c>
      <c r="J47" s="43">
        <f>SUMIFS('1. Pré-Empenhos'!$S$4:$S$320,'1. Pré-Empenhos'!$D$4:$D$320,'Saldos CUSTEIO AEO LOA 23'!B47,'1. Pré-Empenhos'!$R$4:$R$320,'Tabelas auxiliares'!$B$221)</f>
        <v>471800.66000000003</v>
      </c>
      <c r="K47" s="13">
        <f>SUMIFS('2. Empenhos LOA UFABC 2023'!$Z$4:$Z$1000,'2. Empenhos LOA UFABC 2023'!$D$4:$D$1000,'Saldos CUSTEIO AEO LOA 23'!B47,'2. Empenhos LOA UFABC 2023'!$Y$4:$Y$1000,'Tabelas auxiliares'!$B$221)</f>
        <v>1121931.1700000002</v>
      </c>
      <c r="L47" s="24">
        <f t="shared" si="0"/>
        <v>-398731.83000000019</v>
      </c>
    </row>
    <row r="48" spans="1:12" ht="30" x14ac:dyDescent="0.25">
      <c r="A48" t="s">
        <v>614</v>
      </c>
      <c r="B48" s="39" t="s">
        <v>77</v>
      </c>
      <c r="C48" s="39" t="s">
        <v>78</v>
      </c>
      <c r="D48" s="68">
        <f>IFERROR(VLOOKUP($B48,'Tabelas auxiliares'!$A$111:$E$152,3,FALSE),0)</f>
        <v>1200000</v>
      </c>
      <c r="E48" s="41">
        <f>IFERROR(VLOOKUP($B48,'Tabelas auxiliares'!$A$111:$E$152,4,FALSE),0)</f>
        <v>910711.3514557149</v>
      </c>
      <c r="F48" s="42">
        <f>IFERROR(VLOOKUP($B48,'Tabelas auxiliares'!$A$111:$E$152,5,FALSE),0)</f>
        <v>289288.6485442851</v>
      </c>
      <c r="G48" s="58">
        <f>SUMIFS(Tabela1[VALOR],Tabela1[DE (ÁREA / ORIGEM)],'Saldos CUSTEIO AEO LOA 23'!A48,Tabela1[CUSTEIO ou INVESTIMENTO?],'Tabelas auxiliares'!$B$221)</f>
        <v>0</v>
      </c>
      <c r="H48" s="59">
        <f>SUMIFS(Tabela1[VALOR],Tabela1[PARA (ÁREA / DESTINO)],'Saldos CUSTEIO AEO LOA 23'!A48,Tabela1[CUSTEIO ou INVESTIMENTO?],'Tabelas auxiliares'!$B$221)</f>
        <v>0</v>
      </c>
      <c r="I48" s="67">
        <f t="shared" si="1"/>
        <v>1200000</v>
      </c>
      <c r="J48" s="43">
        <f>SUMIFS('1. Pré-Empenhos'!$S$4:$S$320,'1. Pré-Empenhos'!$D$4:$D$320,'Saldos CUSTEIO AEO LOA 23'!B48,'1. Pré-Empenhos'!$R$4:$R$320,'Tabelas auxiliares'!$B$221)</f>
        <v>450309.62</v>
      </c>
      <c r="K48" s="13">
        <f>SUMIFS('2. Empenhos LOA UFABC 2023'!$Z$4:$Z$1000,'2. Empenhos LOA UFABC 2023'!$D$4:$D$1000,'Saldos CUSTEIO AEO LOA 23'!B48,'2. Empenhos LOA UFABC 2023'!$Y$4:$Y$1000,'Tabelas auxiliares'!$B$221)</f>
        <v>454526.20000000007</v>
      </c>
      <c r="L48" s="24">
        <f t="shared" si="0"/>
        <v>295164.17999999993</v>
      </c>
    </row>
    <row r="49" spans="1:12" ht="30" x14ac:dyDescent="0.25">
      <c r="A49" t="s">
        <v>615</v>
      </c>
      <c r="B49" s="39" t="s">
        <v>159</v>
      </c>
      <c r="C49" s="39" t="s">
        <v>160</v>
      </c>
      <c r="D49" s="68">
        <f>IFERROR(VLOOKUP($B49,'Tabelas auxiliares'!$A$111:$E$152,3,FALSE),0)</f>
        <v>0</v>
      </c>
      <c r="E49" s="41">
        <f>IFERROR(VLOOKUP($B49,'Tabelas auxiliares'!$A$111:$E$152,4,FALSE),0)</f>
        <v>0</v>
      </c>
      <c r="F49" s="42">
        <f>IFERROR(VLOOKUP($B49,'Tabelas auxiliares'!$A$111:$E$152,5,FALSE),0)</f>
        <v>0</v>
      </c>
      <c r="G49" s="58">
        <f>SUMIFS(Tabela1[VALOR],Tabela1[DE (ÁREA / ORIGEM)],'Saldos CUSTEIO AEO LOA 23'!A49,Tabela1[CUSTEIO ou INVESTIMENTO?],'Tabelas auxiliares'!$B$221)</f>
        <v>0</v>
      </c>
      <c r="H49" s="59">
        <f>SUMIFS(Tabela1[VALOR],Tabela1[PARA (ÁREA / DESTINO)],'Saldos CUSTEIO AEO LOA 23'!A49,Tabela1[CUSTEIO ou INVESTIMENTO?],'Tabelas auxiliares'!$B$221)</f>
        <v>0</v>
      </c>
      <c r="I49" s="67">
        <f t="shared" si="1"/>
        <v>0</v>
      </c>
      <c r="J49" s="43">
        <f>SUMIFS('1. Pré-Empenhos'!$S$4:$S$320,'1. Pré-Empenhos'!$D$4:$D$320,'Saldos CUSTEIO AEO LOA 23'!B49,'1. Pré-Empenhos'!$R$4:$R$320,'Tabelas auxiliares'!$B$221)</f>
        <v>0</v>
      </c>
      <c r="K49" s="13">
        <f>SUMIFS('2. Empenhos LOA UFABC 2023'!$Z$4:$Z$1000,'2. Empenhos LOA UFABC 2023'!$D$4:$D$1000,'Saldos CUSTEIO AEO LOA 23'!B49,'2. Empenhos LOA UFABC 2023'!$Y$4:$Y$1000,'Tabelas auxiliares'!$B$221)</f>
        <v>0</v>
      </c>
      <c r="L49" s="24">
        <f t="shared" si="0"/>
        <v>0</v>
      </c>
    </row>
    <row r="50" spans="1:12" ht="30" x14ac:dyDescent="0.25">
      <c r="A50" t="s">
        <v>616</v>
      </c>
      <c r="B50" s="39" t="s">
        <v>79</v>
      </c>
      <c r="C50" s="39" t="s">
        <v>80</v>
      </c>
      <c r="D50" s="68">
        <f>IFERROR(VLOOKUP($B50,'Tabelas auxiliares'!$A$111:$E$152,3,FALSE),0)</f>
        <v>105000</v>
      </c>
      <c r="E50" s="41">
        <f>IFERROR(VLOOKUP($B50,'Tabelas auxiliares'!$A$111:$E$152,4,FALSE),0)</f>
        <v>79687.243252375047</v>
      </c>
      <c r="F50" s="42">
        <f>IFERROR(VLOOKUP($B50,'Tabelas auxiliares'!$A$111:$E$152,5,FALSE),0)</f>
        <v>25312.756747624946</v>
      </c>
      <c r="G50" s="58">
        <f>SUMIFS(Tabela1[VALOR],Tabela1[DE (ÁREA / ORIGEM)],'Saldos CUSTEIO AEO LOA 23'!A50,Tabela1[CUSTEIO ou INVESTIMENTO?],'Tabelas auxiliares'!$B$221)</f>
        <v>0</v>
      </c>
      <c r="H50" s="59">
        <f>SUMIFS(Tabela1[VALOR],Tabela1[PARA (ÁREA / DESTINO)],'Saldos CUSTEIO AEO LOA 23'!A50,Tabela1[CUSTEIO ou INVESTIMENTO?],'Tabelas auxiliares'!$B$221)</f>
        <v>0</v>
      </c>
      <c r="I50" s="67">
        <f t="shared" si="1"/>
        <v>105000</v>
      </c>
      <c r="J50" s="43">
        <f>SUMIFS('1. Pré-Empenhos'!$S$4:$S$320,'1. Pré-Empenhos'!$D$4:$D$320,'Saldos CUSTEIO AEO LOA 23'!B50,'1. Pré-Empenhos'!$R$4:$R$320,'Tabelas auxiliares'!$B$221)</f>
        <v>0</v>
      </c>
      <c r="K50" s="13">
        <f>SUMIFS('2. Empenhos LOA UFABC 2023'!$Z$4:$Z$1000,'2. Empenhos LOA UFABC 2023'!$D$4:$D$1000,'Saldos CUSTEIO AEO LOA 23'!B50,'2. Empenhos LOA UFABC 2023'!$Y$4:$Y$1000,'Tabelas auxiliares'!$B$221)</f>
        <v>47862</v>
      </c>
      <c r="L50" s="24">
        <f t="shared" si="0"/>
        <v>57138</v>
      </c>
    </row>
    <row r="51" spans="1:12" x14ac:dyDescent="0.25">
      <c r="A51" t="s">
        <v>617</v>
      </c>
      <c r="B51" s="39" t="s">
        <v>81</v>
      </c>
      <c r="C51" s="39" t="s">
        <v>405</v>
      </c>
      <c r="D51" s="68">
        <f>IFERROR(VLOOKUP($B51,'Tabelas auxiliares'!$A$111:$E$152,3,FALSE),0)</f>
        <v>1200000</v>
      </c>
      <c r="E51" s="41">
        <f>IFERROR(VLOOKUP($B51,'Tabelas auxiliares'!$A$111:$E$152,4,FALSE),0)</f>
        <v>910711.3514557149</v>
      </c>
      <c r="F51" s="42">
        <f>IFERROR(VLOOKUP($B51,'Tabelas auxiliares'!$A$111:$E$152,5,FALSE),0)</f>
        <v>289288.6485442851</v>
      </c>
      <c r="G51" s="58">
        <f>SUMIFS(Tabela1[VALOR],Tabela1[DE (ÁREA / ORIGEM)],'Saldos CUSTEIO AEO LOA 23'!A51,Tabela1[CUSTEIO ou INVESTIMENTO?],'Tabelas auxiliares'!$B$221)</f>
        <v>0</v>
      </c>
      <c r="H51" s="59">
        <f>SUMIFS(Tabela1[VALOR],Tabela1[PARA (ÁREA / DESTINO)],'Saldos CUSTEIO AEO LOA 23'!A51,Tabela1[CUSTEIO ou INVESTIMENTO?],'Tabelas auxiliares'!$B$221)</f>
        <v>0</v>
      </c>
      <c r="I51" s="67">
        <f t="shared" si="1"/>
        <v>1200000</v>
      </c>
      <c r="J51" s="43">
        <f>SUMIFS('1. Pré-Empenhos'!$S$4:$S$320,'1. Pré-Empenhos'!$D$4:$D$320,'Saldos CUSTEIO AEO LOA 23'!B51,'1. Pré-Empenhos'!$R$4:$R$320,'Tabelas auxiliares'!$B$221)</f>
        <v>0</v>
      </c>
      <c r="K51" s="13">
        <f>SUMIFS('2. Empenhos LOA UFABC 2023'!$Z$4:$Z$1000,'2. Empenhos LOA UFABC 2023'!$D$4:$D$1000,'Saldos CUSTEIO AEO LOA 23'!B51,'2. Empenhos LOA UFABC 2023'!$Y$4:$Y$1000,'Tabelas auxiliares'!$B$221)</f>
        <v>0</v>
      </c>
      <c r="L51" s="24">
        <f t="shared" si="0"/>
        <v>1200000</v>
      </c>
    </row>
    <row r="52" spans="1:12" x14ac:dyDescent="0.25">
      <c r="A52" t="s">
        <v>618</v>
      </c>
      <c r="B52" s="39" t="s">
        <v>296</v>
      </c>
      <c r="C52" s="39" t="s">
        <v>314</v>
      </c>
      <c r="D52" s="68">
        <f>IFERROR(VLOOKUP($B52,'Tabelas auxiliares'!$A$111:$E$152,3,FALSE),0)</f>
        <v>0</v>
      </c>
      <c r="E52" s="41">
        <f>IFERROR(VLOOKUP($B52,'Tabelas auxiliares'!$A$111:$E$152,4,FALSE),0)</f>
        <v>0</v>
      </c>
      <c r="F52" s="42">
        <f>IFERROR(VLOOKUP($B52,'Tabelas auxiliares'!$A$111:$E$152,5,FALSE),0)</f>
        <v>0</v>
      </c>
      <c r="G52" s="58">
        <f>SUMIFS(Tabela1[VALOR],Tabela1[DE (ÁREA / ORIGEM)],'Saldos CUSTEIO AEO LOA 23'!A52,Tabela1[CUSTEIO ou INVESTIMENTO?],'Tabelas auxiliares'!$B$221)</f>
        <v>0</v>
      </c>
      <c r="H52" s="59">
        <f>SUMIFS(Tabela1[VALOR],Tabela1[PARA (ÁREA / DESTINO)],'Saldos CUSTEIO AEO LOA 23'!A52,Tabela1[CUSTEIO ou INVESTIMENTO?],'Tabelas auxiliares'!$B$221)</f>
        <v>0</v>
      </c>
      <c r="I52" s="67">
        <f t="shared" si="1"/>
        <v>0</v>
      </c>
      <c r="J52" s="43">
        <f>SUMIFS('1. Pré-Empenhos'!$S$4:$S$320,'1. Pré-Empenhos'!$D$4:$D$320,'Saldos CUSTEIO AEO LOA 23'!B52,'1. Pré-Empenhos'!$R$4:$R$320,'Tabelas auxiliares'!$B$221)</f>
        <v>81455.55</v>
      </c>
      <c r="K52" s="13">
        <f>SUMIFS('2. Empenhos LOA UFABC 2023'!$Z$4:$Z$1000,'2. Empenhos LOA UFABC 2023'!$D$4:$D$1000,'Saldos CUSTEIO AEO LOA 23'!B52,'2. Empenhos LOA UFABC 2023'!$Y$4:$Y$1000,'Tabelas auxiliares'!$B$221)</f>
        <v>1515903.95</v>
      </c>
      <c r="L52" s="24">
        <f t="shared" si="0"/>
        <v>-1597359.5</v>
      </c>
    </row>
    <row r="53" spans="1:12" ht="30" x14ac:dyDescent="0.25">
      <c r="A53" t="s">
        <v>619</v>
      </c>
      <c r="B53" s="39" t="s">
        <v>313</v>
      </c>
      <c r="C53" s="39" t="s">
        <v>315</v>
      </c>
      <c r="D53" s="68">
        <f>IFERROR(VLOOKUP($B53,'Tabelas auxiliares'!$A$111:$E$152,3,FALSE),0)</f>
        <v>0</v>
      </c>
      <c r="E53" s="41">
        <f>IFERROR(VLOOKUP($B53,'Tabelas auxiliares'!$A$111:$E$152,4,FALSE),0)</f>
        <v>0</v>
      </c>
      <c r="F53" s="42">
        <f>IFERROR(VLOOKUP($B53,'Tabelas auxiliares'!$A$111:$E$152,5,FALSE),0)</f>
        <v>0</v>
      </c>
      <c r="G53" s="58">
        <f>SUMIFS(Tabela1[VALOR],Tabela1[DE (ÁREA / ORIGEM)],'Saldos CUSTEIO AEO LOA 23'!A53,Tabela1[CUSTEIO ou INVESTIMENTO?],'Tabelas auxiliares'!$B$221)</f>
        <v>0</v>
      </c>
      <c r="H53" s="59">
        <f>SUMIFS(Tabela1[VALOR],Tabela1[PARA (ÁREA / DESTINO)],'Saldos CUSTEIO AEO LOA 23'!A53,Tabela1[CUSTEIO ou INVESTIMENTO?],'Tabelas auxiliares'!$B$221)</f>
        <v>0</v>
      </c>
      <c r="I53" s="67">
        <f t="shared" si="1"/>
        <v>0</v>
      </c>
      <c r="J53" s="43">
        <f>SUMIFS('1. Pré-Empenhos'!$S$4:$S$320,'1. Pré-Empenhos'!$D$4:$D$320,'Saldos CUSTEIO AEO LOA 23'!B53,'1. Pré-Empenhos'!$R$4:$R$320,'Tabelas auxiliares'!$B$221)</f>
        <v>0</v>
      </c>
      <c r="K53" s="13">
        <f>SUMIFS('2. Empenhos LOA UFABC 2023'!$Z$4:$Z$1000,'2. Empenhos LOA UFABC 2023'!$D$4:$D$1000,'Saldos CUSTEIO AEO LOA 23'!B53,'2. Empenhos LOA UFABC 2023'!$Y$4:$Y$1000,'Tabelas auxiliares'!$B$221)</f>
        <v>0</v>
      </c>
      <c r="L53" s="24">
        <f t="shared" si="0"/>
        <v>0</v>
      </c>
    </row>
    <row r="54" spans="1:12" ht="30" x14ac:dyDescent="0.25">
      <c r="A54" t="s">
        <v>620</v>
      </c>
      <c r="B54" s="39" t="s">
        <v>83</v>
      </c>
      <c r="C54" s="39" t="s">
        <v>404</v>
      </c>
      <c r="D54" s="68">
        <f>IFERROR(VLOOKUP($B54,'Tabelas auxiliares'!$A$111:$E$152,3,FALSE),0)</f>
        <v>125000</v>
      </c>
      <c r="E54" s="41">
        <f>IFERROR(VLOOKUP($B54,'Tabelas auxiliares'!$A$111:$E$152,4,FALSE),0)</f>
        <v>94865.765776636967</v>
      </c>
      <c r="F54" s="42">
        <f>IFERROR(VLOOKUP($B54,'Tabelas auxiliares'!$A$111:$E$152,5,FALSE),0)</f>
        <v>30134.234223363033</v>
      </c>
      <c r="G54" s="58">
        <f>SUMIFS(Tabela1[VALOR],Tabela1[DE (ÁREA / ORIGEM)],'Saldos CUSTEIO AEO LOA 23'!A54,Tabela1[CUSTEIO ou INVESTIMENTO?],'Tabelas auxiliares'!$B$221)</f>
        <v>0</v>
      </c>
      <c r="H54" s="59">
        <f>SUMIFS(Tabela1[VALOR],Tabela1[PARA (ÁREA / DESTINO)],'Saldos CUSTEIO AEO LOA 23'!A54,Tabela1[CUSTEIO ou INVESTIMENTO?],'Tabelas auxiliares'!$B$221)</f>
        <v>0</v>
      </c>
      <c r="I54" s="67">
        <f t="shared" si="1"/>
        <v>125000</v>
      </c>
      <c r="J54" s="43">
        <f>SUMIFS('1. Pré-Empenhos'!$S$4:$S$320,'1. Pré-Empenhos'!$D$4:$D$320,'Saldos CUSTEIO AEO LOA 23'!B54,'1. Pré-Empenhos'!$R$4:$R$320,'Tabelas auxiliares'!$B$221)</f>
        <v>11900</v>
      </c>
      <c r="K54" s="13">
        <f>SUMIFS('2. Empenhos LOA UFABC 2023'!$Z$4:$Z$1000,'2. Empenhos LOA UFABC 2023'!$D$4:$D$1000,'Saldos CUSTEIO AEO LOA 23'!B54,'2. Empenhos LOA UFABC 2023'!$Y$4:$Y$1000,'Tabelas auxiliares'!$B$221)</f>
        <v>163200</v>
      </c>
      <c r="L54" s="24">
        <f t="shared" si="0"/>
        <v>-50100</v>
      </c>
    </row>
    <row r="55" spans="1:12" x14ac:dyDescent="0.25">
      <c r="A55" t="s">
        <v>621</v>
      </c>
      <c r="B55" s="39" t="s">
        <v>84</v>
      </c>
      <c r="C55" s="39" t="s">
        <v>85</v>
      </c>
      <c r="D55" s="68">
        <f>IFERROR(VLOOKUP($B55,'Tabelas auxiliares'!$A$111:$E$152,3,FALSE),0)</f>
        <v>125000</v>
      </c>
      <c r="E55" s="41">
        <f>IFERROR(VLOOKUP($B55,'Tabelas auxiliares'!$A$111:$E$152,4,FALSE),0)</f>
        <v>94865.765776636967</v>
      </c>
      <c r="F55" s="42">
        <f>IFERROR(VLOOKUP($B55,'Tabelas auxiliares'!$A$111:$E$152,5,FALSE),0)</f>
        <v>30134.234223363033</v>
      </c>
      <c r="G55" s="58">
        <f>SUMIFS(Tabela1[VALOR],Tabela1[DE (ÁREA / ORIGEM)],'Saldos CUSTEIO AEO LOA 23'!A55,Tabela1[CUSTEIO ou INVESTIMENTO?],'Tabelas auxiliares'!$B$221)</f>
        <v>0</v>
      </c>
      <c r="H55" s="59">
        <f>SUMIFS(Tabela1[VALOR],Tabela1[PARA (ÁREA / DESTINO)],'Saldos CUSTEIO AEO LOA 23'!A55,Tabela1[CUSTEIO ou INVESTIMENTO?],'Tabelas auxiliares'!$B$221)</f>
        <v>0</v>
      </c>
      <c r="I55" s="67">
        <f t="shared" si="1"/>
        <v>125000</v>
      </c>
      <c r="J55" s="43">
        <f>SUMIFS('1. Pré-Empenhos'!$S$4:$S$320,'1. Pré-Empenhos'!$D$4:$D$320,'Saldos CUSTEIO AEO LOA 23'!B55,'1. Pré-Empenhos'!$R$4:$R$320,'Tabelas auxiliares'!$B$221)</f>
        <v>0</v>
      </c>
      <c r="K55" s="13">
        <f>SUMIFS('2. Empenhos LOA UFABC 2023'!$Z$4:$Z$1000,'2. Empenhos LOA UFABC 2023'!$D$4:$D$1000,'Saldos CUSTEIO AEO LOA 23'!B55,'2. Empenhos LOA UFABC 2023'!$Y$4:$Y$1000,'Tabelas auxiliares'!$B$221)</f>
        <v>136576.88</v>
      </c>
      <c r="L55" s="24">
        <f t="shared" si="0"/>
        <v>-11576.880000000005</v>
      </c>
    </row>
    <row r="56" spans="1:12" ht="30" x14ac:dyDescent="0.25">
      <c r="A56" t="s">
        <v>622</v>
      </c>
      <c r="B56" s="39" t="s">
        <v>88</v>
      </c>
      <c r="C56" s="39" t="s">
        <v>89</v>
      </c>
      <c r="D56" s="68">
        <f>IFERROR(VLOOKUP($B56,'Tabelas auxiliares'!$A$111:$E$152,3,FALSE),0)</f>
        <v>450000</v>
      </c>
      <c r="E56" s="41">
        <f>IFERROR(VLOOKUP($B56,'Tabelas auxiliares'!$A$111:$E$152,4,FALSE),0)</f>
        <v>341516.75679589307</v>
      </c>
      <c r="F56" s="42">
        <f>IFERROR(VLOOKUP($B56,'Tabelas auxiliares'!$A$111:$E$152,5,FALSE),0)</f>
        <v>108483.24320410691</v>
      </c>
      <c r="G56" s="58">
        <f>SUMIFS(Tabela1[VALOR],Tabela1[DE (ÁREA / ORIGEM)],'Saldos CUSTEIO AEO LOA 23'!A56,Tabela1[CUSTEIO ou INVESTIMENTO?],'Tabelas auxiliares'!$B$221)</f>
        <v>0</v>
      </c>
      <c r="H56" s="59">
        <f>SUMIFS(Tabela1[VALOR],Tabela1[PARA (ÁREA / DESTINO)],'Saldos CUSTEIO AEO LOA 23'!A56,Tabela1[CUSTEIO ou INVESTIMENTO?],'Tabelas auxiliares'!$B$221)</f>
        <v>0</v>
      </c>
      <c r="I56" s="67">
        <f t="shared" si="1"/>
        <v>450000</v>
      </c>
      <c r="J56" s="43">
        <f>SUMIFS('1. Pré-Empenhos'!$S$4:$S$320,'1. Pré-Empenhos'!$D$4:$D$320,'Saldos CUSTEIO AEO LOA 23'!B56,'1. Pré-Empenhos'!$R$4:$R$320,'Tabelas auxiliares'!$B$221)</f>
        <v>23611.300000000003</v>
      </c>
      <c r="K56" s="13">
        <f>SUMIFS('2. Empenhos LOA UFABC 2023'!$Z$4:$Z$1000,'2. Empenhos LOA UFABC 2023'!$D$4:$D$1000,'Saldos CUSTEIO AEO LOA 23'!B56,'2. Empenhos LOA UFABC 2023'!$Y$4:$Y$1000,'Tabelas auxiliares'!$B$221)</f>
        <v>476424.87000000005</v>
      </c>
      <c r="L56" s="24">
        <f t="shared" si="0"/>
        <v>-50036.170000000042</v>
      </c>
    </row>
    <row r="57" spans="1:12" ht="30" x14ac:dyDescent="0.25">
      <c r="A57" t="s">
        <v>623</v>
      </c>
      <c r="B57" s="39" t="s">
        <v>90</v>
      </c>
      <c r="C57" s="39" t="s">
        <v>91</v>
      </c>
      <c r="D57" s="68">
        <f>IFERROR(VLOOKUP($B57,'Tabelas auxiliares'!$A$111:$E$152,3,FALSE),0)</f>
        <v>2208348</v>
      </c>
      <c r="E57" s="41">
        <f>IFERROR(VLOOKUP($B57,'Tabelas auxiliares'!$A$111:$E$152,4,FALSE),0)</f>
        <v>1675972.9929704375</v>
      </c>
      <c r="F57" s="42">
        <f>IFERROR(VLOOKUP($B57,'Tabelas auxiliares'!$A$111:$E$152,5,FALSE),0)</f>
        <v>532375.00702956249</v>
      </c>
      <c r="G57" s="58">
        <f>SUMIFS(Tabela1[VALOR],Tabela1[DE (ÁREA / ORIGEM)],'Saldos CUSTEIO AEO LOA 23'!A57,Tabela1[CUSTEIO ou INVESTIMENTO?],'Tabelas auxiliares'!$B$221)</f>
        <v>0</v>
      </c>
      <c r="H57" s="59">
        <f>SUMIFS(Tabela1[VALOR],Tabela1[PARA (ÁREA / DESTINO)],'Saldos CUSTEIO AEO LOA 23'!A57,Tabela1[CUSTEIO ou INVESTIMENTO?],'Tabelas auxiliares'!$B$221)</f>
        <v>0</v>
      </c>
      <c r="I57" s="67">
        <f t="shared" si="1"/>
        <v>2208348</v>
      </c>
      <c r="J57" s="43">
        <f>SUMIFS('1. Pré-Empenhos'!$S$4:$S$320,'1. Pré-Empenhos'!$D$4:$D$320,'Saldos CUSTEIO AEO LOA 23'!B57,'1. Pré-Empenhos'!$R$4:$R$320,'Tabelas auxiliares'!$B$221)</f>
        <v>0</v>
      </c>
      <c r="K57" s="13">
        <f>SUMIFS('2. Empenhos LOA UFABC 2023'!$Z$4:$Z$1000,'2. Empenhos LOA UFABC 2023'!$D$4:$D$1000,'Saldos CUSTEIO AEO LOA 23'!B57,'2. Empenhos LOA UFABC 2023'!$Y$4:$Y$1000,'Tabelas auxiliares'!$B$221)</f>
        <v>1687070.34</v>
      </c>
      <c r="L57" s="24">
        <f t="shared" si="0"/>
        <v>521277.65999999992</v>
      </c>
    </row>
    <row r="58" spans="1:12" ht="30" x14ac:dyDescent="0.25">
      <c r="A58" t="s">
        <v>624</v>
      </c>
      <c r="B58" s="39" t="s">
        <v>92</v>
      </c>
      <c r="C58" s="39" t="s">
        <v>93</v>
      </c>
      <c r="D58" s="68">
        <f>IFERROR(VLOOKUP($B58,'Tabelas auxiliares'!$A$111:$E$152,3,FALSE),0)</f>
        <v>600000</v>
      </c>
      <c r="E58" s="41">
        <f>IFERROR(VLOOKUP($B58,'Tabelas auxiliares'!$A$111:$E$152,4,FALSE),0)</f>
        <v>455355.67572785745</v>
      </c>
      <c r="F58" s="42">
        <f>IFERROR(VLOOKUP($B58,'Tabelas auxiliares'!$A$111:$E$152,5,FALSE),0)</f>
        <v>144644.32427214255</v>
      </c>
      <c r="G58" s="58">
        <f>SUMIFS(Tabela1[VALOR],Tabela1[DE (ÁREA / ORIGEM)],'Saldos CUSTEIO AEO LOA 23'!A58,Tabela1[CUSTEIO ou INVESTIMENTO?],'Tabelas auxiliares'!$B$221)</f>
        <v>0</v>
      </c>
      <c r="H58" s="59">
        <f>SUMIFS(Tabela1[VALOR],Tabela1[PARA (ÁREA / DESTINO)],'Saldos CUSTEIO AEO LOA 23'!A58,Tabela1[CUSTEIO ou INVESTIMENTO?],'Tabelas auxiliares'!$B$221)</f>
        <v>0</v>
      </c>
      <c r="I58" s="67">
        <f t="shared" si="1"/>
        <v>600000</v>
      </c>
      <c r="J58" s="43">
        <f>SUMIFS('1. Pré-Empenhos'!$S$4:$S$320,'1. Pré-Empenhos'!$D$4:$D$320,'Saldos CUSTEIO AEO LOA 23'!B58,'1. Pré-Empenhos'!$R$4:$R$320,'Tabelas auxiliares'!$B$221)</f>
        <v>0</v>
      </c>
      <c r="K58" s="13">
        <f>SUMIFS('2. Empenhos LOA UFABC 2023'!$Z$4:$Z$1000,'2. Empenhos LOA UFABC 2023'!$D$4:$D$1000,'Saldos CUSTEIO AEO LOA 23'!B58,'2. Empenhos LOA UFABC 2023'!$Y$4:$Y$1000,'Tabelas auxiliares'!$B$221)</f>
        <v>348128.9</v>
      </c>
      <c r="L58" s="24">
        <f t="shared" si="0"/>
        <v>251871.09999999998</v>
      </c>
    </row>
    <row r="59" spans="1:12" x14ac:dyDescent="0.25">
      <c r="A59" t="s">
        <v>625</v>
      </c>
      <c r="B59" s="39" t="s">
        <v>86</v>
      </c>
      <c r="C59" s="39" t="s">
        <v>87</v>
      </c>
      <c r="D59" s="68">
        <f>IFERROR(VLOOKUP($B59,'Tabelas auxiliares'!$A$111:$E$152,3,FALSE),0)</f>
        <v>300000</v>
      </c>
      <c r="E59" s="41">
        <f>IFERROR(VLOOKUP($B59,'Tabelas auxiliares'!$A$111:$E$152,4,FALSE),0)</f>
        <v>227677.83786392873</v>
      </c>
      <c r="F59" s="42">
        <f>IFERROR(VLOOKUP($B59,'Tabelas auxiliares'!$A$111:$E$152,5,FALSE),0)</f>
        <v>72322.162136071274</v>
      </c>
      <c r="G59" s="58">
        <f>SUMIFS(Tabela1[VALOR],Tabela1[DE (ÁREA / ORIGEM)],'Saldos CUSTEIO AEO LOA 23'!A59,Tabela1[CUSTEIO ou INVESTIMENTO?],'Tabelas auxiliares'!$B$221)</f>
        <v>0</v>
      </c>
      <c r="H59" s="59">
        <f>SUMIFS(Tabela1[VALOR],Tabela1[PARA (ÁREA / DESTINO)],'Saldos CUSTEIO AEO LOA 23'!A59,Tabela1[CUSTEIO ou INVESTIMENTO?],'Tabelas auxiliares'!$B$221)</f>
        <v>0</v>
      </c>
      <c r="I59" s="67">
        <f t="shared" si="1"/>
        <v>300000</v>
      </c>
      <c r="J59" s="43">
        <f>SUMIFS('1. Pré-Empenhos'!$S$4:$S$320,'1. Pré-Empenhos'!$D$4:$D$320,'Saldos CUSTEIO AEO LOA 23'!B59,'1. Pré-Empenhos'!$R$4:$R$320,'Tabelas auxiliares'!$B$221)</f>
        <v>0</v>
      </c>
      <c r="K59" s="13">
        <f>SUMIFS('2. Empenhos LOA UFABC 2023'!$Z$4:$Z$1000,'2. Empenhos LOA UFABC 2023'!$D$4:$D$1000,'Saldos CUSTEIO AEO LOA 23'!B59,'2. Empenhos LOA UFABC 2023'!$Y$4:$Y$1000,'Tabelas auxiliares'!$B$221)</f>
        <v>72124</v>
      </c>
      <c r="L59" s="24">
        <f t="shared" si="0"/>
        <v>227876</v>
      </c>
    </row>
    <row r="60" spans="1:12" x14ac:dyDescent="0.25">
      <c r="A60" t="s">
        <v>569</v>
      </c>
      <c r="B60" s="39" t="s">
        <v>96</v>
      </c>
      <c r="C60" s="39" t="s">
        <v>97</v>
      </c>
      <c r="D60" s="68">
        <f>IFERROR(VLOOKUP($B60,'Tabelas auxiliares'!$A$111:$E$152,3,FALSE),0)</f>
        <v>3808077.0000000298</v>
      </c>
      <c r="E60" s="41">
        <f>IFERROR(VLOOKUP($B60,'Tabelas auxiliares'!$A$111:$E$152,4,FALSE),0)</f>
        <v>2890049.1259312094</v>
      </c>
      <c r="F60" s="42">
        <f>IFERROR(VLOOKUP($B60,'Tabelas auxiliares'!$A$111:$E$152,5,FALSE),0)</f>
        <v>918027.87406882015</v>
      </c>
      <c r="G60" s="58">
        <f>SUMIFS(Tabela1[VALOR],Tabela1[DE (ÁREA / ORIGEM)],'Saldos CUSTEIO AEO LOA 23'!A60,Tabela1[CUSTEIO ou INVESTIMENTO?],'Tabelas auxiliares'!$B$221)</f>
        <v>69912.2</v>
      </c>
      <c r="H60" s="59">
        <f>SUMIFS(Tabela1[VALOR],Tabela1[PARA (ÁREA / DESTINO)],'Saldos CUSTEIO AEO LOA 23'!A60,Tabela1[CUSTEIO ou INVESTIMENTO?],'Tabelas auxiliares'!$B$221)</f>
        <v>0</v>
      </c>
      <c r="I60" s="67">
        <f>D60-G60+H60-(H61-G61)</f>
        <v>3632514.0300000296</v>
      </c>
      <c r="J60" s="43">
        <f>SUMIFS('1. Pré-Empenhos'!$S$4:$S$320,'1. Pré-Empenhos'!$D$4:$D$320,'Saldos CUSTEIO AEO LOA 23'!B60,'1. Pré-Empenhos'!$R$4:$R$320,'Tabelas auxiliares'!$B$221)</f>
        <v>0</v>
      </c>
      <c r="K60" s="13">
        <f>SUMIFS('2. Empenhos LOA UFABC 2023'!$Z$4:$Z$1000,'2. Empenhos LOA UFABC 2023'!$D$4:$D$1000,'Saldos CUSTEIO AEO LOA 23'!B60,'2. Empenhos LOA UFABC 2023'!$Y$4:$Y$1000,'Tabelas auxiliares'!$B$221)</f>
        <v>0</v>
      </c>
      <c r="L60" s="24">
        <f t="shared" si="0"/>
        <v>3632514.0300000296</v>
      </c>
    </row>
    <row r="61" spans="1:12" x14ac:dyDescent="0.25">
      <c r="B61" s="51"/>
      <c r="C61" s="110" t="s">
        <v>98</v>
      </c>
      <c r="D61" s="111">
        <f t="shared" ref="D61:L61" si="8">SUBTOTAL(9,D2:D60)</f>
        <v>60909765.00000003</v>
      </c>
      <c r="E61" s="111">
        <f t="shared" si="8"/>
        <v>46226012.000000022</v>
      </c>
      <c r="F61" s="111">
        <f t="shared" si="8"/>
        <v>14683753.000000009</v>
      </c>
      <c r="G61" s="111">
        <f t="shared" si="8"/>
        <v>71912.2</v>
      </c>
      <c r="H61" s="111">
        <f t="shared" si="8"/>
        <v>177562.97</v>
      </c>
      <c r="I61" s="111">
        <f t="shared" si="8"/>
        <v>60909765.00000003</v>
      </c>
      <c r="J61" s="111">
        <f t="shared" si="8"/>
        <v>3912675.27</v>
      </c>
      <c r="K61" s="111">
        <f t="shared" si="8"/>
        <v>48735076.910000011</v>
      </c>
      <c r="L61" s="24">
        <f t="shared" si="8"/>
        <v>8262012.8200000264</v>
      </c>
    </row>
    <row r="62" spans="1:12" hidden="1" x14ac:dyDescent="0.25">
      <c r="D62" s="86"/>
      <c r="E62" s="86"/>
      <c r="F62" s="86"/>
    </row>
    <row r="63" spans="1:12" hidden="1" x14ac:dyDescent="0.25">
      <c r="I63" s="19"/>
    </row>
  </sheetData>
  <sheetProtection password="BD64" sheet="1" objects="1" scenarios="1" autoFilter="0"/>
  <autoFilter ref="B1:L60"/>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16" workbookViewId="0">
      <selection activeCell="L28" sqref="L28"/>
    </sheetView>
  </sheetViews>
  <sheetFormatPr defaultColWidth="0" defaultRowHeight="15" zeroHeight="1" x14ac:dyDescent="0.25"/>
  <cols>
    <col min="1" max="1" width="9.140625" customWidth="1"/>
    <col min="2" max="2" width="8.28515625" customWidth="1"/>
    <col min="3" max="3" width="37" customWidth="1"/>
    <col min="4" max="4" width="19.28515625" customWidth="1"/>
    <col min="5" max="5" width="19.42578125" hidden="1" customWidth="1"/>
    <col min="6" max="6" width="22.5703125" hidden="1"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27" t="s">
        <v>7</v>
      </c>
      <c r="C1" s="127"/>
      <c r="D1" s="2" t="s">
        <v>108</v>
      </c>
      <c r="E1" s="1" t="s">
        <v>109</v>
      </c>
      <c r="F1" s="1" t="s">
        <v>110</v>
      </c>
      <c r="G1" s="1" t="s">
        <v>395</v>
      </c>
      <c r="H1" s="1" t="s">
        <v>396</v>
      </c>
      <c r="I1" s="69" t="s">
        <v>111</v>
      </c>
      <c r="J1" s="1" t="s">
        <v>113</v>
      </c>
      <c r="K1" s="1" t="s">
        <v>114</v>
      </c>
      <c r="L1" s="69" t="s">
        <v>112</v>
      </c>
    </row>
    <row r="2" spans="1:12" ht="30" x14ac:dyDescent="0.25">
      <c r="A2" t="s">
        <v>570</v>
      </c>
      <c r="B2" s="39" t="s">
        <v>15</v>
      </c>
      <c r="C2" s="39" t="s">
        <v>16</v>
      </c>
      <c r="D2" s="68">
        <f>IFERROR(VLOOKUP($B2,'Tabelas auxiliares'!$A$160:$C$215,3,FALSE),0)</f>
        <v>560000</v>
      </c>
      <c r="E2" s="41">
        <f>IFERROR(VLOOKUP($B2,'Tabelas auxiliares'!$A$111:$E$152,4,FALSE),0)</f>
        <v>1062496.576698334</v>
      </c>
      <c r="F2" s="42">
        <f>IFERROR(VLOOKUP($B2,'Tabelas auxiliares'!$A$111:$E$152,5,FALSE),0)</f>
        <v>337503.42330166599</v>
      </c>
      <c r="G2" s="58">
        <f>SUMIFS(Tabela1[VALOR],Tabela1[DE (ÁREA / ORIGEM)],'Saldos INVESTIMENTO AEO LOA 23'!A2,Tabela1[CUSTEIO ou INVESTIMENTO?],'Tabelas auxiliares'!$B$222)</f>
        <v>21342</v>
      </c>
      <c r="H2" s="59">
        <f>SUMIFS(Tabela1[VALOR],Tabela1[PARA (ÁREA / DESTINO)],'Saldos INVESTIMENTO AEO LOA 23'!A2,Tabela1[CUSTEIO ou INVESTIMENTO?],'Tabelas auxiliares'!$B$222)</f>
        <v>0</v>
      </c>
      <c r="I2" s="67">
        <f>D2-G2+H2</f>
        <v>538658</v>
      </c>
      <c r="J2" s="43">
        <f>SUMIFS('1. Pré-Empenhos'!$S$4:$S$320,'1. Pré-Empenhos'!$D$4:$D$320,'Saldos INVESTIMENTO AEO LOA 23'!B2,'1. Pré-Empenhos'!$R$4:$R$320,'Tabelas auxiliares'!$B$222)</f>
        <v>30184.61</v>
      </c>
      <c r="K2" s="13">
        <f>SUMIFS('2. Empenhos LOA UFABC 2023'!$Z$4:$Z$1000,'2. Empenhos LOA UFABC 2023'!$D$4:$D$1000,'Saldos INVESTIMENTO AEO LOA 23'!B2,'2. Empenhos LOA UFABC 2023'!$Y$4:$Y$1000,'Tabelas auxiliares'!$B$222)</f>
        <v>336959</v>
      </c>
      <c r="L2" s="24">
        <f t="shared" ref="L2:L60" si="0">I2-J2-K2</f>
        <v>171514.39</v>
      </c>
    </row>
    <row r="3" spans="1:12" x14ac:dyDescent="0.25">
      <c r="A3" t="s">
        <v>571</v>
      </c>
      <c r="B3" s="39" t="s">
        <v>21</v>
      </c>
      <c r="C3" s="39" t="s">
        <v>22</v>
      </c>
      <c r="D3" s="68">
        <f>IFERROR(VLOOKUP($B3,'Tabelas auxiliares'!$A$160:$C$215,3,FALSE),0)</f>
        <v>0</v>
      </c>
      <c r="E3" s="41">
        <f>IFERROR(VLOOKUP($B3,'Tabelas auxiliares'!$A$111:$E$152,4,FALSE),0)</f>
        <v>83481.873883440538</v>
      </c>
      <c r="F3" s="42">
        <f>IFERROR(VLOOKUP($B3,'Tabelas auxiliares'!$A$111:$E$152,5,FALSE),0)</f>
        <v>26518.12611655947</v>
      </c>
      <c r="G3" s="58">
        <f>SUMIFS(Tabela1[VALOR],Tabela1[DE (ÁREA / ORIGEM)],'Saldos INVESTIMENTO AEO LOA 23'!A3,Tabela1[CUSTEIO ou INVESTIMENTO?],'Tabelas auxiliares'!$B$222)</f>
        <v>0</v>
      </c>
      <c r="H3" s="59">
        <f>SUMIFS(Tabela1[VALOR],Tabela1[PARA (ÁREA / DESTINO)],'Saldos INVESTIMENTO AEO LOA 23'!A3,Tabela1[CUSTEIO ou INVESTIMENTO?],'Tabelas auxiliares'!$B$222)</f>
        <v>0</v>
      </c>
      <c r="I3" s="67">
        <f t="shared" ref="I3:I60" si="1">D3-G3+H3</f>
        <v>0</v>
      </c>
      <c r="J3" s="43">
        <f>SUMIFS('1. Pré-Empenhos'!$S$4:$S$320,'1. Pré-Empenhos'!$D$4:$D$320,'Saldos INVESTIMENTO AEO LOA 23'!B3,'1. Pré-Empenhos'!$R$4:$R$320,'Tabelas auxiliares'!$B$222)</f>
        <v>0</v>
      </c>
      <c r="K3" s="13">
        <f>SUMIFS('2. Empenhos LOA UFABC 2023'!$Z$4:$Z$1000,'2. Empenhos LOA UFABC 2023'!$D$4:$D$1000,'Saldos INVESTIMENTO AEO LOA 23'!B3,'2. Empenhos LOA UFABC 2023'!$Y$4:$Y$1000,'Tabelas auxiliares'!$B$222)</f>
        <v>0</v>
      </c>
      <c r="L3" s="24">
        <f t="shared" si="0"/>
        <v>0</v>
      </c>
    </row>
    <row r="4" spans="1:12" x14ac:dyDescent="0.25">
      <c r="A4" t="s">
        <v>572</v>
      </c>
      <c r="B4" s="39" t="s">
        <v>295</v>
      </c>
      <c r="C4" s="39" t="s">
        <v>311</v>
      </c>
      <c r="D4" s="68">
        <f>IFERROR(VLOOKUP($B4,'Tabelas auxiliares'!$A$160:$C$215,3,FALSE),0)</f>
        <v>0</v>
      </c>
      <c r="E4" s="41">
        <f>IFERROR(VLOOKUP($B4,'Tabelas auxiliares'!$A$111:$E$152,4,FALSE),0)</f>
        <v>0</v>
      </c>
      <c r="F4" s="42">
        <f>IFERROR(VLOOKUP($B4,'Tabelas auxiliares'!$A$111:$E$152,5,FALSE),0)</f>
        <v>0</v>
      </c>
      <c r="G4" s="58">
        <f>SUMIFS(Tabela1[VALOR],Tabela1[DE (ÁREA / ORIGEM)],'Saldos INVESTIMENTO AEO LOA 23'!A4,Tabela1[CUSTEIO ou INVESTIMENTO?],'Tabelas auxiliares'!$B$222)</f>
        <v>0</v>
      </c>
      <c r="H4" s="59">
        <f>SUMIFS(Tabela1[VALOR],Tabela1[PARA (ÁREA / DESTINO)],'Saldos INVESTIMENTO AEO LOA 23'!A4,Tabela1[CUSTEIO ou INVESTIMENTO?],'Tabelas auxiliares'!$B$222)</f>
        <v>0</v>
      </c>
      <c r="I4" s="67">
        <f t="shared" si="1"/>
        <v>0</v>
      </c>
      <c r="J4" s="43">
        <f>SUMIFS('1. Pré-Empenhos'!$S$4:$S$320,'1. Pré-Empenhos'!$D$4:$D$320,'Saldos INVESTIMENTO AEO LOA 23'!B4,'1. Pré-Empenhos'!$R$4:$R$320,'Tabelas auxiliares'!$B$222)</f>
        <v>0</v>
      </c>
      <c r="K4" s="13">
        <f>SUMIFS('2. Empenhos LOA UFABC 2023'!$Z$4:$Z$1000,'2. Empenhos LOA UFABC 2023'!$D$4:$D$1000,'Saldos INVESTIMENTO AEO LOA 23'!B4,'2. Empenhos LOA UFABC 2023'!$Y$4:$Y$1000,'Tabelas auxiliares'!$B$222)</f>
        <v>0</v>
      </c>
      <c r="L4" s="24">
        <f t="shared" si="0"/>
        <v>0</v>
      </c>
    </row>
    <row r="5" spans="1:12" x14ac:dyDescent="0.25">
      <c r="A5" t="s">
        <v>573</v>
      </c>
      <c r="B5" s="39" t="s">
        <v>17</v>
      </c>
      <c r="C5" s="39" t="s">
        <v>18</v>
      </c>
      <c r="D5" s="68">
        <f>IFERROR(VLOOKUP($B5,'Tabelas auxiliares'!$A$160:$C$215,3,FALSE),0)</f>
        <v>0</v>
      </c>
      <c r="E5" s="41">
        <f>IFERROR(VLOOKUP($B5,'Tabelas auxiliares'!$A$111:$E$152,4,FALSE),0)</f>
        <v>75892.61262130957</v>
      </c>
      <c r="F5" s="42">
        <f>IFERROR(VLOOKUP($B5,'Tabelas auxiliares'!$A$111:$E$152,5,FALSE),0)</f>
        <v>24107.387378690426</v>
      </c>
      <c r="G5" s="58">
        <f>SUMIFS(Tabela1[VALOR],Tabela1[DE (ÁREA / ORIGEM)],'Saldos INVESTIMENTO AEO LOA 23'!A5,Tabela1[CUSTEIO ou INVESTIMENTO?],'Tabelas auxiliares'!$B$222)</f>
        <v>0</v>
      </c>
      <c r="H5" s="59">
        <f>SUMIFS(Tabela1[VALOR],Tabela1[PARA (ÁREA / DESTINO)],'Saldos INVESTIMENTO AEO LOA 23'!A5,Tabela1[CUSTEIO ou INVESTIMENTO?],'Tabelas auxiliares'!$B$222)</f>
        <v>0</v>
      </c>
      <c r="I5" s="67">
        <f t="shared" si="1"/>
        <v>0</v>
      </c>
      <c r="J5" s="43">
        <f>SUMIFS('1. Pré-Empenhos'!$S$4:$S$320,'1. Pré-Empenhos'!$D$4:$D$320,'Saldos INVESTIMENTO AEO LOA 23'!B5,'1. Pré-Empenhos'!$R$4:$R$320,'Tabelas auxiliares'!$B$222)</f>
        <v>0</v>
      </c>
      <c r="K5" s="13">
        <f>SUMIFS('2. Empenhos LOA UFABC 2023'!$Z$4:$Z$1000,'2. Empenhos LOA UFABC 2023'!$D$4:$D$1000,'Saldos INVESTIMENTO AEO LOA 23'!B5,'2. Empenhos LOA UFABC 2023'!$Y$4:$Y$1000,'Tabelas auxiliares'!$B$222)</f>
        <v>0</v>
      </c>
      <c r="L5" s="24">
        <f t="shared" si="0"/>
        <v>0</v>
      </c>
    </row>
    <row r="6" spans="1:12" x14ac:dyDescent="0.25">
      <c r="A6" t="s">
        <v>574</v>
      </c>
      <c r="B6" s="39" t="s">
        <v>19</v>
      </c>
      <c r="C6" s="39" t="s">
        <v>20</v>
      </c>
      <c r="D6" s="68">
        <f>IFERROR(VLOOKUP($B6,'Tabelas auxiliares'!$A$160:$C$215,3,FALSE),0)</f>
        <v>0</v>
      </c>
      <c r="E6" s="41">
        <f>IFERROR(VLOOKUP($B6,'Tabelas auxiliares'!$A$111:$E$152,4,FALSE),0)</f>
        <v>2656.2414417458349</v>
      </c>
      <c r="F6" s="42">
        <f>IFERROR(VLOOKUP($B6,'Tabelas auxiliares'!$A$111:$E$152,5,FALSE),0)</f>
        <v>843.75855825416488</v>
      </c>
      <c r="G6" s="58">
        <f>SUMIFS(Tabela1[VALOR],Tabela1[DE (ÁREA / ORIGEM)],'Saldos INVESTIMENTO AEO LOA 23'!A6,Tabela1[CUSTEIO ou INVESTIMENTO?],'Tabelas auxiliares'!$B$222)</f>
        <v>0</v>
      </c>
      <c r="H6" s="59">
        <f>SUMIFS(Tabela1[VALOR],Tabela1[PARA (ÁREA / DESTINO)],'Saldos INVESTIMENTO AEO LOA 23'!A6,Tabela1[CUSTEIO ou INVESTIMENTO?],'Tabelas auxiliares'!$B$222)</f>
        <v>0</v>
      </c>
      <c r="I6" s="67">
        <f t="shared" si="1"/>
        <v>0</v>
      </c>
      <c r="J6" s="43">
        <f>SUMIFS('1. Pré-Empenhos'!$S$4:$S$320,'1. Pré-Empenhos'!$D$4:$D$320,'Saldos INVESTIMENTO AEO LOA 23'!B6,'1. Pré-Empenhos'!$R$4:$R$320,'Tabelas auxiliares'!$B$222)</f>
        <v>0</v>
      </c>
      <c r="K6" s="13">
        <f>SUMIFS('2. Empenhos LOA UFABC 2023'!$Z$4:$Z$1000,'2. Empenhos LOA UFABC 2023'!$D$4:$D$1000,'Saldos INVESTIMENTO AEO LOA 23'!B6,'2. Empenhos LOA UFABC 2023'!$Y$4:$Y$1000,'Tabelas auxiliares'!$B$222)</f>
        <v>0</v>
      </c>
      <c r="L6" s="24">
        <f t="shared" si="0"/>
        <v>0</v>
      </c>
    </row>
    <row r="7" spans="1:12" x14ac:dyDescent="0.25">
      <c r="A7" t="s">
        <v>575</v>
      </c>
      <c r="B7" s="39" t="s">
        <v>23</v>
      </c>
      <c r="C7" s="39" t="s">
        <v>24</v>
      </c>
      <c r="D7" s="68">
        <f>IFERROR(VLOOKUP($B7,'Tabelas auxiliares'!$A$160:$C$215,3,FALSE),0)</f>
        <v>0</v>
      </c>
      <c r="E7" s="41">
        <f>IFERROR(VLOOKUP($B7,'Tabelas auxiliares'!$A$111:$E$152,4,FALSE),0)</f>
        <v>1775.8871353386439</v>
      </c>
      <c r="F7" s="42">
        <f>IFERROR(VLOOKUP($B7,'Tabelas auxiliares'!$A$111:$E$152,5,FALSE),0)</f>
        <v>564.11286466135596</v>
      </c>
      <c r="G7" s="58">
        <f>SUMIFS(Tabela1[VALOR],Tabela1[DE (ÁREA / ORIGEM)],'Saldos INVESTIMENTO AEO LOA 23'!A7,Tabela1[CUSTEIO ou INVESTIMENTO?],'Tabelas auxiliares'!$B$222)</f>
        <v>0</v>
      </c>
      <c r="H7" s="59">
        <f>SUMIFS(Tabela1[VALOR],Tabela1[PARA (ÁREA / DESTINO)],'Saldos INVESTIMENTO AEO LOA 23'!A7,Tabela1[CUSTEIO ou INVESTIMENTO?],'Tabelas auxiliares'!$B$222)</f>
        <v>0</v>
      </c>
      <c r="I7" s="67">
        <f t="shared" si="1"/>
        <v>0</v>
      </c>
      <c r="J7" s="43">
        <f>SUMIFS('1. Pré-Empenhos'!$S$4:$S$320,'1. Pré-Empenhos'!$D$4:$D$320,'Saldos INVESTIMENTO AEO LOA 23'!B7,'1. Pré-Empenhos'!$R$4:$R$320,'Tabelas auxiliares'!$B$222)</f>
        <v>0</v>
      </c>
      <c r="K7" s="13">
        <f>SUMIFS('2. Empenhos LOA UFABC 2023'!$Z$4:$Z$1000,'2. Empenhos LOA UFABC 2023'!$D$4:$D$1000,'Saldos INVESTIMENTO AEO LOA 23'!B7,'2. Empenhos LOA UFABC 2023'!$Y$4:$Y$1000,'Tabelas auxiliares'!$B$222)</f>
        <v>0</v>
      </c>
      <c r="L7" s="24">
        <f t="shared" si="0"/>
        <v>0</v>
      </c>
    </row>
    <row r="8" spans="1:12" x14ac:dyDescent="0.25">
      <c r="A8" t="s">
        <v>576</v>
      </c>
      <c r="B8" s="39" t="s">
        <v>94</v>
      </c>
      <c r="C8" s="39" t="s">
        <v>95</v>
      </c>
      <c r="D8" s="68">
        <f>IFERROR(VLOOKUP($B8,'Tabelas auxiliares'!$A$160:$C$215,3,FALSE),0)</f>
        <v>0</v>
      </c>
      <c r="E8" s="41">
        <f>IFERROR(VLOOKUP($B8,'Tabelas auxiliares'!$A$111:$E$152,4,FALSE),0)</f>
        <v>258034.88291245257</v>
      </c>
      <c r="F8" s="42">
        <f>IFERROR(VLOOKUP($B8,'Tabelas auxiliares'!$A$111:$E$152,5,FALSE),0)</f>
        <v>81965.117087547449</v>
      </c>
      <c r="G8" s="58">
        <f>SUMIFS(Tabela1[VALOR],Tabela1[DE (ÁREA / ORIGEM)],'Saldos INVESTIMENTO AEO LOA 23'!A8,Tabela1[CUSTEIO ou INVESTIMENTO?],'Tabelas auxiliares'!$B$222)</f>
        <v>0</v>
      </c>
      <c r="H8" s="59">
        <f>SUMIFS(Tabela1[VALOR],Tabela1[PARA (ÁREA / DESTINO)],'Saldos INVESTIMENTO AEO LOA 23'!A8,Tabela1[CUSTEIO ou INVESTIMENTO?],'Tabelas auxiliares'!$B$222)</f>
        <v>0</v>
      </c>
      <c r="I8" s="67">
        <f t="shared" si="1"/>
        <v>0</v>
      </c>
      <c r="J8" s="43">
        <f>SUMIFS('1. Pré-Empenhos'!$S$4:$S$320,'1. Pré-Empenhos'!$D$4:$D$320,'Saldos INVESTIMENTO AEO LOA 23'!B8,'1. Pré-Empenhos'!$R$4:$R$320,'Tabelas auxiliares'!$B$222)</f>
        <v>0</v>
      </c>
      <c r="K8" s="13">
        <f>SUMIFS('2. Empenhos LOA UFABC 2023'!$Z$4:$Z$1000,'2. Empenhos LOA UFABC 2023'!$D$4:$D$1000,'Saldos INVESTIMENTO AEO LOA 23'!B8,'2. Empenhos LOA UFABC 2023'!$Y$4:$Y$1000,'Tabelas auxiliares'!$B$222)</f>
        <v>0</v>
      </c>
      <c r="L8" s="24">
        <f t="shared" si="0"/>
        <v>0</v>
      </c>
    </row>
    <row r="9" spans="1:12" x14ac:dyDescent="0.25">
      <c r="A9" t="s">
        <v>855</v>
      </c>
      <c r="B9" s="12" t="s">
        <v>839</v>
      </c>
      <c r="C9" s="12" t="s">
        <v>854</v>
      </c>
      <c r="D9" s="68">
        <f>IFERROR(VLOOKUP($B9,'Tabelas auxiliares'!$A$160:$C$215,3,FALSE),0)</f>
        <v>0</v>
      </c>
      <c r="E9" s="41">
        <f>IFERROR(VLOOKUP($B9,'Tabelas auxiliares'!$A$111:$E$152,4,FALSE),0)</f>
        <v>0</v>
      </c>
      <c r="F9" s="42">
        <f>IFERROR(VLOOKUP($B9,'Tabelas auxiliares'!$A$111:$E$152,5,FALSE),0)</f>
        <v>0</v>
      </c>
      <c r="G9" s="58">
        <f>SUMIFS(Tabela1[VALOR],Tabela1[DE (ÁREA / ORIGEM)],'Saldos INVESTIMENTO AEO LOA 23'!A9,Tabela1[CUSTEIO ou INVESTIMENTO?],'Tabelas auxiliares'!$B$222)</f>
        <v>0</v>
      </c>
      <c r="H9" s="59">
        <f>SUMIFS(Tabela1[VALOR],Tabela1[PARA (ÁREA / DESTINO)],'Saldos INVESTIMENTO AEO LOA 23'!A9,Tabela1[CUSTEIO ou INVESTIMENTO?],'Tabelas auxiliares'!$B$222)</f>
        <v>0</v>
      </c>
      <c r="I9" s="67">
        <f t="shared" ref="I9" si="2">D9-G9+H9</f>
        <v>0</v>
      </c>
      <c r="J9" s="43">
        <f>SUMIFS('1. Pré-Empenhos'!$S$4:$S$320,'1. Pré-Empenhos'!$D$4:$D$320,'Saldos INVESTIMENTO AEO LOA 23'!B9,'1. Pré-Empenhos'!$R$4:$R$320,'Tabelas auxiliares'!$B$222)</f>
        <v>0</v>
      </c>
      <c r="K9" s="13">
        <f>SUMIFS('2. Empenhos LOA UFABC 2023'!$Z$4:$Z$1000,'2. Empenhos LOA UFABC 2023'!$D$4:$D$1000,'Saldos INVESTIMENTO AEO LOA 23'!B9,'2. Empenhos LOA UFABC 2023'!$Y$4:$Y$1000,'Tabelas auxiliares'!$B$222)</f>
        <v>0</v>
      </c>
      <c r="L9" s="24">
        <f t="shared" ref="L9" si="3">I9-J9-K9</f>
        <v>0</v>
      </c>
    </row>
    <row r="10" spans="1:12" x14ac:dyDescent="0.25">
      <c r="A10" t="s">
        <v>577</v>
      </c>
      <c r="B10" s="39" t="s">
        <v>25</v>
      </c>
      <c r="C10" s="39" t="s">
        <v>26</v>
      </c>
      <c r="D10" s="68">
        <f>IFERROR(VLOOKUP($B10,'Tabelas auxiliares'!$A$160:$C$215,3,FALSE),0)</f>
        <v>0</v>
      </c>
      <c r="E10" s="41">
        <f>IFERROR(VLOOKUP($B10,'Tabelas auxiliares'!$A$111:$E$152,4,FALSE),0)</f>
        <v>6071.4090097047656</v>
      </c>
      <c r="F10" s="42">
        <f>IFERROR(VLOOKUP($B10,'Tabelas auxiliares'!$A$111:$E$152,5,FALSE),0)</f>
        <v>1928.590990295234</v>
      </c>
      <c r="G10" s="58">
        <f>SUMIFS(Tabela1[VALOR],Tabela1[DE (ÁREA / ORIGEM)],'Saldos INVESTIMENTO AEO LOA 23'!A10,Tabela1[CUSTEIO ou INVESTIMENTO?],'Tabelas auxiliares'!$B$222)</f>
        <v>0</v>
      </c>
      <c r="H10" s="59">
        <f>SUMIFS(Tabela1[VALOR],Tabela1[PARA (ÁREA / DESTINO)],'Saldos INVESTIMENTO AEO LOA 23'!A10,Tabela1[CUSTEIO ou INVESTIMENTO?],'Tabelas auxiliares'!$B$222)</f>
        <v>0</v>
      </c>
      <c r="I10" s="67">
        <f t="shared" si="1"/>
        <v>0</v>
      </c>
      <c r="J10" s="43">
        <f>SUMIFS('1. Pré-Empenhos'!$S$4:$S$320,'1. Pré-Empenhos'!$D$4:$D$320,'Saldos INVESTIMENTO AEO LOA 23'!B10,'1. Pré-Empenhos'!$R$4:$R$320,'Tabelas auxiliares'!$B$222)</f>
        <v>0</v>
      </c>
      <c r="K10" s="13">
        <f>SUMIFS('2. Empenhos LOA UFABC 2023'!$Z$4:$Z$1000,'2. Empenhos LOA UFABC 2023'!$D$4:$D$1000,'Saldos INVESTIMENTO AEO LOA 23'!B10,'2. Empenhos LOA UFABC 2023'!$Y$4:$Y$1000,'Tabelas auxiliares'!$B$222)</f>
        <v>0</v>
      </c>
      <c r="L10" s="24">
        <f t="shared" si="0"/>
        <v>0</v>
      </c>
    </row>
    <row r="11" spans="1:12" ht="30" x14ac:dyDescent="0.25">
      <c r="A11" t="s">
        <v>578</v>
      </c>
      <c r="B11" s="39" t="s">
        <v>27</v>
      </c>
      <c r="C11" s="39" t="s">
        <v>28</v>
      </c>
      <c r="D11" s="68">
        <f>IFERROR(VLOOKUP($B11,'Tabelas auxiliares'!$A$160:$C$215,3,FALSE),0)</f>
        <v>100000</v>
      </c>
      <c r="E11" s="41">
        <f>IFERROR(VLOOKUP($B11,'Tabelas auxiliares'!$A$111:$E$152,4,FALSE),0)</f>
        <v>41740.936941720269</v>
      </c>
      <c r="F11" s="42">
        <f>IFERROR(VLOOKUP($B11,'Tabelas auxiliares'!$A$111:$E$152,5,FALSE),0)</f>
        <v>13259.063058279735</v>
      </c>
      <c r="G11" s="58">
        <f>SUMIFS(Tabela1[VALOR],Tabela1[DE (ÁREA / ORIGEM)],'Saldos INVESTIMENTO AEO LOA 23'!A11,Tabela1[CUSTEIO ou INVESTIMENTO?],'Tabelas auxiliares'!$B$222)</f>
        <v>103800</v>
      </c>
      <c r="H11" s="59">
        <f>SUMIFS(Tabela1[VALOR],Tabela1[PARA (ÁREA / DESTINO)],'Saldos INVESTIMENTO AEO LOA 23'!A11,Tabela1[CUSTEIO ou INVESTIMENTO?],'Tabelas auxiliares'!$B$222)</f>
        <v>0</v>
      </c>
      <c r="I11" s="67">
        <f t="shared" si="1"/>
        <v>-3800</v>
      </c>
      <c r="J11" s="43">
        <f>SUMIFS('1. Pré-Empenhos'!$S$4:$S$320,'1. Pré-Empenhos'!$D$4:$D$320,'Saldos INVESTIMENTO AEO LOA 23'!B11,'1. Pré-Empenhos'!$R$4:$R$320,'Tabelas auxiliares'!$B$222)</f>
        <v>0</v>
      </c>
      <c r="K11" s="13">
        <f>SUMIFS('2. Empenhos LOA UFABC 2023'!$Z$4:$Z$1000,'2. Empenhos LOA UFABC 2023'!$D$4:$D$1000,'Saldos INVESTIMENTO AEO LOA 23'!B11,'2. Empenhos LOA UFABC 2023'!$Y$4:$Y$1000,'Tabelas auxiliares'!$B$222)</f>
        <v>0</v>
      </c>
      <c r="L11" s="24">
        <f t="shared" si="0"/>
        <v>-3800</v>
      </c>
    </row>
    <row r="12" spans="1:12" x14ac:dyDescent="0.25">
      <c r="A12" t="s">
        <v>579</v>
      </c>
      <c r="B12" s="39" t="s">
        <v>31</v>
      </c>
      <c r="C12" s="39" t="s">
        <v>32</v>
      </c>
      <c r="D12" s="68">
        <f>IFERROR(VLOOKUP($B12,'Tabelas auxiliares'!$A$160:$C$215,3,FALSE),0)</f>
        <v>0</v>
      </c>
      <c r="E12" s="41">
        <f>IFERROR(VLOOKUP($B12,'Tabelas auxiliares'!$A$111:$E$152,4,FALSE),0)</f>
        <v>30357.045048523829</v>
      </c>
      <c r="F12" s="42">
        <f>IFERROR(VLOOKUP($B12,'Tabelas auxiliares'!$A$111:$E$152,5,FALSE),0)</f>
        <v>9642.9549514761711</v>
      </c>
      <c r="G12" s="58">
        <f>SUMIFS(Tabela1[VALOR],Tabela1[DE (ÁREA / ORIGEM)],'Saldos INVESTIMENTO AEO LOA 23'!A12,Tabela1[CUSTEIO ou INVESTIMENTO?],'Tabelas auxiliares'!$B$222)</f>
        <v>0</v>
      </c>
      <c r="H12" s="59">
        <f>SUMIFS(Tabela1[VALOR],Tabela1[PARA (ÁREA / DESTINO)],'Saldos INVESTIMENTO AEO LOA 23'!A12,Tabela1[CUSTEIO ou INVESTIMENTO?],'Tabelas auxiliares'!$B$222)</f>
        <v>0</v>
      </c>
      <c r="I12" s="67">
        <f t="shared" si="1"/>
        <v>0</v>
      </c>
      <c r="J12" s="43">
        <f>SUMIFS('1. Pré-Empenhos'!$S$4:$S$320,'1. Pré-Empenhos'!$D$4:$D$320,'Saldos INVESTIMENTO AEO LOA 23'!B12,'1. Pré-Empenhos'!$R$4:$R$320,'Tabelas auxiliares'!$B$222)</f>
        <v>0</v>
      </c>
      <c r="K12" s="13">
        <f>SUMIFS('2. Empenhos LOA UFABC 2023'!$Z$4:$Z$1000,'2. Empenhos LOA UFABC 2023'!$D$4:$D$1000,'Saldos INVESTIMENTO AEO LOA 23'!B12,'2. Empenhos LOA UFABC 2023'!$Y$4:$Y$1000,'Tabelas auxiliares'!$B$222)</f>
        <v>0</v>
      </c>
      <c r="L12" s="24">
        <f t="shared" si="0"/>
        <v>0</v>
      </c>
    </row>
    <row r="13" spans="1:12" x14ac:dyDescent="0.25">
      <c r="A13" t="s">
        <v>580</v>
      </c>
      <c r="B13" s="39" t="s">
        <v>33</v>
      </c>
      <c r="C13" s="39" t="s">
        <v>34</v>
      </c>
      <c r="D13" s="68">
        <f>IFERROR(VLOOKUP($B13,'Tabelas auxiliares'!$A$160:$C$215,3,FALSE),0)</f>
        <v>0</v>
      </c>
      <c r="E13" s="41">
        <f>IFERROR(VLOOKUP($B13,'Tabelas auxiliares'!$A$111:$E$152,4,FALSE),0)</f>
        <v>75892.61262130957</v>
      </c>
      <c r="F13" s="42">
        <f>IFERROR(VLOOKUP($B13,'Tabelas auxiliares'!$A$111:$E$152,5,FALSE),0)</f>
        <v>24107.387378690426</v>
      </c>
      <c r="G13" s="58">
        <f>SUMIFS(Tabela1[VALOR],Tabela1[DE (ÁREA / ORIGEM)],'Saldos INVESTIMENTO AEO LOA 23'!A13,Tabela1[CUSTEIO ou INVESTIMENTO?],'Tabelas auxiliares'!$B$222)</f>
        <v>0</v>
      </c>
      <c r="H13" s="59">
        <f>SUMIFS(Tabela1[VALOR],Tabela1[PARA (ÁREA / DESTINO)],'Saldos INVESTIMENTO AEO LOA 23'!A13,Tabela1[CUSTEIO ou INVESTIMENTO?],'Tabelas auxiliares'!$B$222)</f>
        <v>0</v>
      </c>
      <c r="I13" s="67">
        <f t="shared" si="1"/>
        <v>0</v>
      </c>
      <c r="J13" s="43">
        <f>SUMIFS('1. Pré-Empenhos'!$S$4:$S$320,'1. Pré-Empenhos'!$D$4:$D$320,'Saldos INVESTIMENTO AEO LOA 23'!B13,'1. Pré-Empenhos'!$R$4:$R$320,'Tabelas auxiliares'!$B$222)</f>
        <v>0</v>
      </c>
      <c r="K13" s="13">
        <f>SUMIFS('2. Empenhos LOA UFABC 2023'!$Z$4:$Z$1000,'2. Empenhos LOA UFABC 2023'!$D$4:$D$1000,'Saldos INVESTIMENTO AEO LOA 23'!B13,'2. Empenhos LOA UFABC 2023'!$Y$4:$Y$1000,'Tabelas auxiliares'!$B$222)</f>
        <v>0</v>
      </c>
      <c r="L13" s="24">
        <f t="shared" si="0"/>
        <v>0</v>
      </c>
    </row>
    <row r="14" spans="1:12" x14ac:dyDescent="0.25">
      <c r="A14" t="s">
        <v>568</v>
      </c>
      <c r="B14" s="39" t="s">
        <v>35</v>
      </c>
      <c r="C14" s="39" t="s">
        <v>36</v>
      </c>
      <c r="D14" s="68">
        <f>IFERROR(VLOOKUP($B14,'Tabelas auxiliares'!$A$160:$C$215,3,FALSE),0)</f>
        <v>400000</v>
      </c>
      <c r="E14" s="41">
        <f>IFERROR(VLOOKUP($B14,'Tabelas auxiliares'!$A$111:$E$152,4,FALSE),0)</f>
        <v>16696374.776688106</v>
      </c>
      <c r="F14" s="42">
        <f>IFERROR(VLOOKUP($B14,'Tabelas auxiliares'!$A$111:$E$152,5,FALSE),0)</f>
        <v>5303625.2233118936</v>
      </c>
      <c r="G14" s="58">
        <f>SUMIFS(Tabela1[VALOR],Tabela1[DE (ÁREA / ORIGEM)],'Saldos INVESTIMENTO AEO LOA 23'!A14,Tabela1[CUSTEIO ou INVESTIMENTO?],'Tabelas auxiliares'!$B$222)</f>
        <v>0</v>
      </c>
      <c r="H14" s="59">
        <f>SUMIFS(Tabela1[VALOR],Tabela1[PARA (ÁREA / DESTINO)],'Saldos INVESTIMENTO AEO LOA 23'!A14,Tabela1[CUSTEIO ou INVESTIMENTO?],'Tabelas auxiliares'!$B$222)</f>
        <v>0</v>
      </c>
      <c r="I14" s="67">
        <f t="shared" si="1"/>
        <v>400000</v>
      </c>
      <c r="J14" s="43">
        <f>SUMIFS('1. Pré-Empenhos'!$S$4:$S$320,'1. Pré-Empenhos'!$D$4:$D$320,'Saldos INVESTIMENTO AEO LOA 23'!B14,'1. Pré-Empenhos'!$R$4:$R$320,'Tabelas auxiliares'!$B$222)</f>
        <v>0</v>
      </c>
      <c r="K14" s="13">
        <f>SUMIFS('2. Empenhos LOA UFABC 2023'!$Z$4:$Z$1000,'2. Empenhos LOA UFABC 2023'!$D$4:$D$1000,'Saldos INVESTIMENTO AEO LOA 23'!B14,'2. Empenhos LOA UFABC 2023'!$Y$4:$Y$1000,'Tabelas auxiliares'!$B$222)</f>
        <v>6875.24</v>
      </c>
      <c r="L14" s="24">
        <f t="shared" si="0"/>
        <v>393124.76</v>
      </c>
    </row>
    <row r="15" spans="1:12" x14ac:dyDescent="0.25">
      <c r="A15" t="s">
        <v>581</v>
      </c>
      <c r="B15" s="39" t="s">
        <v>37</v>
      </c>
      <c r="C15" s="39" t="s">
        <v>38</v>
      </c>
      <c r="D15" s="68">
        <f>IFERROR(VLOOKUP($B15,'Tabelas auxiliares'!$A$160:$C$215,3,FALSE),0)</f>
        <v>0</v>
      </c>
      <c r="E15" s="41">
        <f>IFERROR(VLOOKUP($B15,'Tabelas auxiliares'!$A$111:$E$152,4,FALSE),0)</f>
        <v>189731.53155327393</v>
      </c>
      <c r="F15" s="42">
        <f>IFERROR(VLOOKUP($B15,'Tabelas auxiliares'!$A$111:$E$152,5,FALSE),0)</f>
        <v>60268.468446726067</v>
      </c>
      <c r="G15" s="58">
        <f>SUMIFS(Tabela1[VALOR],Tabela1[DE (ÁREA / ORIGEM)],'Saldos INVESTIMENTO AEO LOA 23'!A15,Tabela1[CUSTEIO ou INVESTIMENTO?],'Tabelas auxiliares'!$B$222)</f>
        <v>0</v>
      </c>
      <c r="H15" s="59">
        <f>SUMIFS(Tabela1[VALOR],Tabela1[PARA (ÁREA / DESTINO)],'Saldos INVESTIMENTO AEO LOA 23'!A15,Tabela1[CUSTEIO ou INVESTIMENTO?],'Tabelas auxiliares'!$B$222)</f>
        <v>0</v>
      </c>
      <c r="I15" s="67">
        <f t="shared" si="1"/>
        <v>0</v>
      </c>
      <c r="J15" s="43">
        <f>SUMIFS('1. Pré-Empenhos'!$S$4:$S$320,'1. Pré-Empenhos'!$D$4:$D$320,'Saldos INVESTIMENTO AEO LOA 23'!B15,'1. Pré-Empenhos'!$R$4:$R$320,'Tabelas auxiliares'!$B$222)</f>
        <v>0</v>
      </c>
      <c r="K15" s="13">
        <f>SUMIFS('2. Empenhos LOA UFABC 2023'!$Z$4:$Z$1000,'2. Empenhos LOA UFABC 2023'!$D$4:$D$1000,'Saldos INVESTIMENTO AEO LOA 23'!B15,'2. Empenhos LOA UFABC 2023'!$Y$4:$Y$1000,'Tabelas auxiliares'!$B$222)</f>
        <v>0</v>
      </c>
      <c r="L15" s="24">
        <f t="shared" si="0"/>
        <v>0</v>
      </c>
    </row>
    <row r="16" spans="1:12" x14ac:dyDescent="0.25">
      <c r="A16" t="s">
        <v>582</v>
      </c>
      <c r="B16" s="39" t="s">
        <v>158</v>
      </c>
      <c r="C16" s="39" t="s">
        <v>162</v>
      </c>
      <c r="D16" s="68">
        <f>IFERROR(VLOOKUP($B16,'Tabelas auxiliares'!$A$160:$C$215,3,FALSE),0)</f>
        <v>800000</v>
      </c>
      <c r="E16" s="41">
        <f>IFERROR(VLOOKUP($B16,'Tabelas auxiliares'!$A$111:$E$152,4,FALSE),0)</f>
        <v>0</v>
      </c>
      <c r="F16" s="42">
        <f>IFERROR(VLOOKUP($B16,'Tabelas auxiliares'!$A$111:$E$152,5,FALSE),0)</f>
        <v>0</v>
      </c>
      <c r="G16" s="58">
        <f>SUMIFS(Tabela1[VALOR],Tabela1[DE (ÁREA / ORIGEM)],'Saldos INVESTIMENTO AEO LOA 23'!A16,Tabela1[CUSTEIO ou INVESTIMENTO?],'Tabelas auxiliares'!$B$222)</f>
        <v>0</v>
      </c>
      <c r="H16" s="59">
        <f>SUMIFS(Tabela1[VALOR],Tabela1[PARA (ÁREA / DESTINO)],'Saldos INVESTIMENTO AEO LOA 23'!A16,Tabela1[CUSTEIO ou INVESTIMENTO?],'Tabelas auxiliares'!$B$222)</f>
        <v>0</v>
      </c>
      <c r="I16" s="67">
        <f t="shared" si="1"/>
        <v>800000</v>
      </c>
      <c r="J16" s="43">
        <f>SUMIFS('1. Pré-Empenhos'!$S$4:$S$320,'1. Pré-Empenhos'!$D$4:$D$320,'Saldos INVESTIMENTO AEO LOA 23'!B16,'1. Pré-Empenhos'!$R$4:$R$320,'Tabelas auxiliares'!$B$222)</f>
        <v>9585.42</v>
      </c>
      <c r="K16" s="13">
        <f>SUMIFS('2. Empenhos LOA UFABC 2023'!$Z$4:$Z$1000,'2. Empenhos LOA UFABC 2023'!$D$4:$D$1000,'Saldos INVESTIMENTO AEO LOA 23'!B16,'2. Empenhos LOA UFABC 2023'!$Y$4:$Y$1000,'Tabelas auxiliares'!$B$222)</f>
        <v>156569.76</v>
      </c>
      <c r="L16" s="24">
        <f t="shared" si="0"/>
        <v>633844.81999999995</v>
      </c>
    </row>
    <row r="17" spans="1:12" x14ac:dyDescent="0.25">
      <c r="A17" t="s">
        <v>583</v>
      </c>
      <c r="B17" s="39" t="s">
        <v>161</v>
      </c>
      <c r="C17" s="39" t="s">
        <v>163</v>
      </c>
      <c r="D17" s="68">
        <f>IFERROR(VLOOKUP($B17,'Tabelas auxiliares'!$A$160:$C$215,3,FALSE),0)</f>
        <v>800000</v>
      </c>
      <c r="E17" s="41">
        <f>IFERROR(VLOOKUP($B17,'Tabelas auxiliares'!$A$111:$E$152,4,FALSE),0)</f>
        <v>0</v>
      </c>
      <c r="F17" s="42">
        <f>IFERROR(VLOOKUP($B17,'Tabelas auxiliares'!$A$111:$E$152,5,FALSE),0)</f>
        <v>0</v>
      </c>
      <c r="G17" s="58">
        <f>SUMIFS(Tabela1[VALOR],Tabela1[DE (ÁREA / ORIGEM)],'Saldos INVESTIMENTO AEO LOA 23'!A17,Tabela1[CUSTEIO ou INVESTIMENTO?],'Tabelas auxiliares'!$B$222)</f>
        <v>0</v>
      </c>
      <c r="H17" s="59">
        <f>SUMIFS(Tabela1[VALOR],Tabela1[PARA (ÁREA / DESTINO)],'Saldos INVESTIMENTO AEO LOA 23'!A17,Tabela1[CUSTEIO ou INVESTIMENTO?],'Tabelas auxiliares'!$B$222)</f>
        <v>0</v>
      </c>
      <c r="I17" s="67">
        <f t="shared" si="1"/>
        <v>800000</v>
      </c>
      <c r="J17" s="43">
        <f>SUMIFS('1. Pré-Empenhos'!$S$4:$S$320,'1. Pré-Empenhos'!$D$4:$D$320,'Saldos INVESTIMENTO AEO LOA 23'!B17,'1. Pré-Empenhos'!$R$4:$R$320,'Tabelas auxiliares'!$B$222)</f>
        <v>0</v>
      </c>
      <c r="K17" s="13">
        <f>SUMIFS('2. Empenhos LOA UFABC 2023'!$Z$4:$Z$1000,'2. Empenhos LOA UFABC 2023'!$D$4:$D$1000,'Saldos INVESTIMENTO AEO LOA 23'!B17,'2. Empenhos LOA UFABC 2023'!$Y$4:$Y$1000,'Tabelas auxiliares'!$B$222)</f>
        <v>0</v>
      </c>
      <c r="L17" s="24">
        <f t="shared" si="0"/>
        <v>800000</v>
      </c>
    </row>
    <row r="18" spans="1:12" x14ac:dyDescent="0.25">
      <c r="A18" t="s">
        <v>584</v>
      </c>
      <c r="B18" s="39" t="s">
        <v>39</v>
      </c>
      <c r="C18" s="39" t="s">
        <v>40</v>
      </c>
      <c r="D18" s="68">
        <f>IFERROR(VLOOKUP($B18,'Tabelas auxiliares'!$A$160:$C$215,3,FALSE),0)</f>
        <v>0</v>
      </c>
      <c r="E18" s="41">
        <f>IFERROR(VLOOKUP($B18,'Tabelas auxiliares'!$A$111:$E$152,4,FALSE),0)</f>
        <v>227677.83786392873</v>
      </c>
      <c r="F18" s="42">
        <f>IFERROR(VLOOKUP($B18,'Tabelas auxiliares'!$A$111:$E$152,5,FALSE),0)</f>
        <v>72322.162136071274</v>
      </c>
      <c r="G18" s="58">
        <f>SUMIFS(Tabela1[VALOR],Tabela1[DE (ÁREA / ORIGEM)],'Saldos INVESTIMENTO AEO LOA 23'!A18,Tabela1[CUSTEIO ou INVESTIMENTO?],'Tabelas auxiliares'!$B$222)</f>
        <v>0</v>
      </c>
      <c r="H18" s="59">
        <f>SUMIFS(Tabela1[VALOR],Tabela1[PARA (ÁREA / DESTINO)],'Saldos INVESTIMENTO AEO LOA 23'!A18,Tabela1[CUSTEIO ou INVESTIMENTO?],'Tabelas auxiliares'!$B$222)</f>
        <v>0</v>
      </c>
      <c r="I18" s="67">
        <f t="shared" si="1"/>
        <v>0</v>
      </c>
      <c r="J18" s="43">
        <f>SUMIFS('1. Pré-Empenhos'!$S$4:$S$320,'1. Pré-Empenhos'!$D$4:$D$320,'Saldos INVESTIMENTO AEO LOA 23'!B18,'1. Pré-Empenhos'!$R$4:$R$320,'Tabelas auxiliares'!$B$222)</f>
        <v>0</v>
      </c>
      <c r="K18" s="13">
        <f>SUMIFS('2. Empenhos LOA UFABC 2023'!$Z$4:$Z$1000,'2. Empenhos LOA UFABC 2023'!$D$4:$D$1000,'Saldos INVESTIMENTO AEO LOA 23'!B18,'2. Empenhos LOA UFABC 2023'!$Y$4:$Y$1000,'Tabelas auxiliares'!$B$222)</f>
        <v>0</v>
      </c>
      <c r="L18" s="24">
        <f t="shared" si="0"/>
        <v>0</v>
      </c>
    </row>
    <row r="19" spans="1:12" x14ac:dyDescent="0.25">
      <c r="A19" t="s">
        <v>585</v>
      </c>
      <c r="B19" s="39" t="s">
        <v>29</v>
      </c>
      <c r="C19" s="39" t="s">
        <v>30</v>
      </c>
      <c r="D19" s="68">
        <f>IFERROR(VLOOKUP($B19,'Tabelas auxiliares'!$A$160:$C$215,3,FALSE),0)</f>
        <v>0</v>
      </c>
      <c r="E19" s="41">
        <f>IFERROR(VLOOKUP($B19,'Tabelas auxiliares'!$A$111:$E$152,4,FALSE),0)</f>
        <v>37946.306310654785</v>
      </c>
      <c r="F19" s="42">
        <f>IFERROR(VLOOKUP($B19,'Tabelas auxiliares'!$A$111:$E$152,5,FALSE),0)</f>
        <v>12053.693689345213</v>
      </c>
      <c r="G19" s="58">
        <f>SUMIFS(Tabela1[VALOR],Tabela1[DE (ÁREA / ORIGEM)],'Saldos INVESTIMENTO AEO LOA 23'!A19,Tabela1[CUSTEIO ou INVESTIMENTO?],'Tabelas auxiliares'!$B$222)</f>
        <v>0</v>
      </c>
      <c r="H19" s="59">
        <f>SUMIFS(Tabela1[VALOR],Tabela1[PARA (ÁREA / DESTINO)],'Saldos INVESTIMENTO AEO LOA 23'!A19,Tabela1[CUSTEIO ou INVESTIMENTO?],'Tabelas auxiliares'!$B$222)</f>
        <v>0</v>
      </c>
      <c r="I19" s="67">
        <f t="shared" si="1"/>
        <v>0</v>
      </c>
      <c r="J19" s="43">
        <f>SUMIFS('1. Pré-Empenhos'!$S$4:$S$320,'1. Pré-Empenhos'!$D$4:$D$320,'Saldos INVESTIMENTO AEO LOA 23'!B19,'1. Pré-Empenhos'!$R$4:$R$320,'Tabelas auxiliares'!$B$222)</f>
        <v>0</v>
      </c>
      <c r="K19" s="13">
        <f>SUMIFS('2. Empenhos LOA UFABC 2023'!$Z$4:$Z$1000,'2. Empenhos LOA UFABC 2023'!$D$4:$D$1000,'Saldos INVESTIMENTO AEO LOA 23'!B19,'2. Empenhos LOA UFABC 2023'!$Y$4:$Y$1000,'Tabelas auxiliares'!$B$222)</f>
        <v>0</v>
      </c>
      <c r="L19" s="24">
        <f t="shared" si="0"/>
        <v>0</v>
      </c>
    </row>
    <row r="20" spans="1:12" ht="30" x14ac:dyDescent="0.25">
      <c r="A20" t="s">
        <v>586</v>
      </c>
      <c r="B20" s="39" t="s">
        <v>41</v>
      </c>
      <c r="C20" s="39" t="s">
        <v>42</v>
      </c>
      <c r="D20" s="68">
        <f>IFERROR(VLOOKUP($B20,'Tabelas auxiliares'!$A$160:$C$215,3,FALSE),0)</f>
        <v>270000</v>
      </c>
      <c r="E20" s="41">
        <f>IFERROR(VLOOKUP($B20,'Tabelas auxiliares'!$A$111:$E$152,4,FALSE),0)</f>
        <v>113838.91893196436</v>
      </c>
      <c r="F20" s="42">
        <f>IFERROR(VLOOKUP($B20,'Tabelas auxiliares'!$A$111:$E$152,5,FALSE),0)</f>
        <v>36161.081068035637</v>
      </c>
      <c r="G20" s="58">
        <f>SUMIFS(Tabela1[VALOR],Tabela1[DE (ÁREA / ORIGEM)],'Saldos INVESTIMENTO AEO LOA 23'!A20,Tabela1[CUSTEIO ou INVESTIMENTO?],'Tabelas auxiliares'!$B$222)</f>
        <v>121885</v>
      </c>
      <c r="H20" s="59">
        <f>SUMIFS(Tabela1[VALOR],Tabela1[PARA (ÁREA / DESTINO)],'Saldos INVESTIMENTO AEO LOA 23'!A20,Tabela1[CUSTEIO ou INVESTIMENTO?],'Tabelas auxiliares'!$B$222)</f>
        <v>0</v>
      </c>
      <c r="I20" s="67">
        <f t="shared" si="1"/>
        <v>148115</v>
      </c>
      <c r="J20" s="43">
        <f>SUMIFS('1. Pré-Empenhos'!$S$4:$S$320,'1. Pré-Empenhos'!$D$4:$D$320,'Saldos INVESTIMENTO AEO LOA 23'!B20,'1. Pré-Empenhos'!$R$4:$R$320,'Tabelas auxiliares'!$B$222)</f>
        <v>83012.929999999993</v>
      </c>
      <c r="K20" s="13">
        <f>SUMIFS('2. Empenhos LOA UFABC 2023'!$Z$4:$Z$1000,'2. Empenhos LOA UFABC 2023'!$D$4:$D$1000,'Saldos INVESTIMENTO AEO LOA 23'!B20,'2. Empenhos LOA UFABC 2023'!$Y$4:$Y$1000,'Tabelas auxiliares'!$B$222)</f>
        <v>81905.180000000022</v>
      </c>
      <c r="L20" s="24">
        <f t="shared" si="0"/>
        <v>-16803.110000000015</v>
      </c>
    </row>
    <row r="21" spans="1:12" x14ac:dyDescent="0.25">
      <c r="A21" t="s">
        <v>587</v>
      </c>
      <c r="B21" s="39" t="s">
        <v>43</v>
      </c>
      <c r="C21" s="39" t="s">
        <v>44</v>
      </c>
      <c r="D21" s="68">
        <f>IFERROR(VLOOKUP($B21,'Tabelas auxiliares'!$A$160:$C$215,3,FALSE),0)</f>
        <v>0</v>
      </c>
      <c r="E21" s="41">
        <f>IFERROR(VLOOKUP($B21,'Tabelas auxiliares'!$A$111:$E$152,4,FALSE),0)</f>
        <v>64129.257665006589</v>
      </c>
      <c r="F21" s="42">
        <f>IFERROR(VLOOKUP($B21,'Tabelas auxiliares'!$A$111:$E$152,5,FALSE),0)</f>
        <v>20370.742334993411</v>
      </c>
      <c r="G21" s="58">
        <f>SUMIFS(Tabela1[VALOR],Tabela1[DE (ÁREA / ORIGEM)],'Saldos INVESTIMENTO AEO LOA 23'!A21,Tabela1[CUSTEIO ou INVESTIMENTO?],'Tabelas auxiliares'!$B$222)</f>
        <v>0</v>
      </c>
      <c r="H21" s="59">
        <f>SUMIFS(Tabela1[VALOR],Tabela1[PARA (ÁREA / DESTINO)],'Saldos INVESTIMENTO AEO LOA 23'!A21,Tabela1[CUSTEIO ou INVESTIMENTO?],'Tabelas auxiliares'!$B$222)</f>
        <v>0</v>
      </c>
      <c r="I21" s="67">
        <f t="shared" si="1"/>
        <v>0</v>
      </c>
      <c r="J21" s="43">
        <f>SUMIFS('1. Pré-Empenhos'!$S$4:$S$320,'1. Pré-Empenhos'!$D$4:$D$320,'Saldos INVESTIMENTO AEO LOA 23'!B21,'1. Pré-Empenhos'!$R$4:$R$320,'Tabelas auxiliares'!$B$222)</f>
        <v>0</v>
      </c>
      <c r="K21" s="13">
        <f>SUMIFS('2. Empenhos LOA UFABC 2023'!$Z$4:$Z$1000,'2. Empenhos LOA UFABC 2023'!$D$4:$D$1000,'Saldos INVESTIMENTO AEO LOA 23'!B21,'2. Empenhos LOA UFABC 2023'!$Y$4:$Y$1000,'Tabelas auxiliares'!$B$222)</f>
        <v>0</v>
      </c>
      <c r="L21" s="24">
        <f t="shared" si="0"/>
        <v>0</v>
      </c>
    </row>
    <row r="22" spans="1:12" x14ac:dyDescent="0.25">
      <c r="A22" t="s">
        <v>588</v>
      </c>
      <c r="B22" s="39" t="s">
        <v>301</v>
      </c>
      <c r="C22" s="39" t="s">
        <v>298</v>
      </c>
      <c r="D22" s="68">
        <f>IFERROR(VLOOKUP($B22,'Tabelas auxiliares'!$A$160:$C$215,3,FALSE),0)</f>
        <v>0</v>
      </c>
      <c r="E22" s="41">
        <f>IFERROR(VLOOKUP($B22,'Tabelas auxiliares'!$A$111:$E$152,4,FALSE),0)</f>
        <v>0</v>
      </c>
      <c r="F22" s="42">
        <f>IFERROR(VLOOKUP($B22,'Tabelas auxiliares'!$A$111:$E$152,5,FALSE),0)</f>
        <v>0</v>
      </c>
      <c r="G22" s="58">
        <f>SUMIFS(Tabela1[VALOR],Tabela1[DE (ÁREA / ORIGEM)],'Saldos INVESTIMENTO AEO LOA 23'!A22,Tabela1[CUSTEIO ou INVESTIMENTO?],'Tabelas auxiliares'!$B$222)</f>
        <v>0</v>
      </c>
      <c r="H22" s="59">
        <f>SUMIFS(Tabela1[VALOR],Tabela1[PARA (ÁREA / DESTINO)],'Saldos INVESTIMENTO AEO LOA 23'!A22,Tabela1[CUSTEIO ou INVESTIMENTO?],'Tabelas auxiliares'!$B$222)</f>
        <v>0</v>
      </c>
      <c r="I22" s="67">
        <f t="shared" si="1"/>
        <v>0</v>
      </c>
      <c r="J22" s="43">
        <f>SUMIFS('1. Pré-Empenhos'!$S$4:$S$320,'1. Pré-Empenhos'!$D$4:$D$320,'Saldos INVESTIMENTO AEO LOA 23'!B22,'1. Pré-Empenhos'!$R$4:$R$320,'Tabelas auxiliares'!$B$222)</f>
        <v>0</v>
      </c>
      <c r="K22" s="13">
        <f>SUMIFS('2. Empenhos LOA UFABC 2023'!$Z$4:$Z$1000,'2. Empenhos LOA UFABC 2023'!$D$4:$D$1000,'Saldos INVESTIMENTO AEO LOA 23'!B22,'2. Empenhos LOA UFABC 2023'!$Y$4:$Y$1000,'Tabelas auxiliares'!$B$222)</f>
        <v>0</v>
      </c>
      <c r="L22" s="24">
        <f t="shared" si="0"/>
        <v>0</v>
      </c>
    </row>
    <row r="23" spans="1:12" x14ac:dyDescent="0.25">
      <c r="A23" t="s">
        <v>589</v>
      </c>
      <c r="B23" s="39" t="s">
        <v>294</v>
      </c>
      <c r="C23" s="39" t="s">
        <v>312</v>
      </c>
      <c r="D23" s="68">
        <f>IFERROR(VLOOKUP($B23,'Tabelas auxiliares'!$A$160:$C$215,3,FALSE),0)</f>
        <v>0</v>
      </c>
      <c r="E23" s="41">
        <f>IFERROR(VLOOKUP($B23,'Tabelas auxiliares'!$A$111:$E$152,4,FALSE),0)</f>
        <v>0</v>
      </c>
      <c r="F23" s="42">
        <f>IFERROR(VLOOKUP($B23,'Tabelas auxiliares'!$A$111:$E$152,5,FALSE),0)</f>
        <v>0</v>
      </c>
      <c r="G23" s="58">
        <f>SUMIFS(Tabela1[VALOR],Tabela1[DE (ÁREA / ORIGEM)],'Saldos INVESTIMENTO AEO LOA 23'!A23,Tabela1[CUSTEIO ou INVESTIMENTO?],'Tabelas auxiliares'!$B$222)</f>
        <v>0</v>
      </c>
      <c r="H23" s="59">
        <f>SUMIFS(Tabela1[VALOR],Tabela1[PARA (ÁREA / DESTINO)],'Saldos INVESTIMENTO AEO LOA 23'!A23,Tabela1[CUSTEIO ou INVESTIMENTO?],'Tabelas auxiliares'!$B$222)</f>
        <v>0</v>
      </c>
      <c r="I23" s="67">
        <f t="shared" si="1"/>
        <v>0</v>
      </c>
      <c r="J23" s="43">
        <f>SUMIFS('1. Pré-Empenhos'!$S$4:$S$320,'1. Pré-Empenhos'!$D$4:$D$320,'Saldos INVESTIMENTO AEO LOA 23'!B23,'1. Pré-Empenhos'!$R$4:$R$320,'Tabelas auxiliares'!$B$222)</f>
        <v>0</v>
      </c>
      <c r="K23" s="13">
        <f>SUMIFS('2. Empenhos LOA UFABC 2023'!$Z$4:$Z$1000,'2. Empenhos LOA UFABC 2023'!$D$4:$D$1000,'Saldos INVESTIMENTO AEO LOA 23'!B23,'2. Empenhos LOA UFABC 2023'!$Y$4:$Y$1000,'Tabelas auxiliares'!$B$222)</f>
        <v>0</v>
      </c>
      <c r="L23" s="24">
        <f t="shared" si="0"/>
        <v>0</v>
      </c>
    </row>
    <row r="24" spans="1:12" ht="30" x14ac:dyDescent="0.25">
      <c r="A24" t="s">
        <v>590</v>
      </c>
      <c r="B24" s="39" t="s">
        <v>45</v>
      </c>
      <c r="C24" s="39" t="s">
        <v>46</v>
      </c>
      <c r="D24" s="68">
        <f>IFERROR(VLOOKUP($B24,'Tabelas auxiliares'!$A$160:$C$215,3,FALSE),0)</f>
        <v>270000</v>
      </c>
      <c r="E24" s="41">
        <f>IFERROR(VLOOKUP($B24,'Tabelas auxiliares'!$A$111:$E$152,4,FALSE),0)</f>
        <v>113838.91893196436</v>
      </c>
      <c r="F24" s="42">
        <f>IFERROR(VLOOKUP($B24,'Tabelas auxiliares'!$A$111:$E$152,5,FALSE),0)</f>
        <v>36161.081068035637</v>
      </c>
      <c r="G24" s="58">
        <f>SUMIFS(Tabela1[VALOR],Tabela1[DE (ÁREA / ORIGEM)],'Saldos INVESTIMENTO AEO LOA 23'!A24,Tabela1[CUSTEIO ou INVESTIMENTO?],'Tabelas auxiliares'!$B$222)</f>
        <v>188105.64</v>
      </c>
      <c r="H24" s="59">
        <f>SUMIFS(Tabela1[VALOR],Tabela1[PARA (ÁREA / DESTINO)],'Saldos INVESTIMENTO AEO LOA 23'!A24,Tabela1[CUSTEIO ou INVESTIMENTO?],'Tabelas auxiliares'!$B$222)</f>
        <v>0</v>
      </c>
      <c r="I24" s="67">
        <f t="shared" si="1"/>
        <v>81894.359999999986</v>
      </c>
      <c r="J24" s="43">
        <f>SUMIFS('1. Pré-Empenhos'!$S$4:$S$320,'1. Pré-Empenhos'!$D$4:$D$320,'Saldos INVESTIMENTO AEO LOA 23'!B24,'1. Pré-Empenhos'!$R$4:$R$320,'Tabelas auxiliares'!$B$222)</f>
        <v>22539.5</v>
      </c>
      <c r="K24" s="13">
        <f>SUMIFS('2. Empenhos LOA UFABC 2023'!$Z$4:$Z$1000,'2. Empenhos LOA UFABC 2023'!$D$4:$D$1000,'Saldos INVESTIMENTO AEO LOA 23'!B24,'2. Empenhos LOA UFABC 2023'!$Y$4:$Y$1000,'Tabelas auxiliares'!$B$222)</f>
        <v>57320</v>
      </c>
      <c r="L24" s="24">
        <f t="shared" si="0"/>
        <v>2034.859999999986</v>
      </c>
    </row>
    <row r="25" spans="1:12" x14ac:dyDescent="0.25">
      <c r="A25" t="s">
        <v>591</v>
      </c>
      <c r="B25" s="39" t="s">
        <v>47</v>
      </c>
      <c r="C25" s="39" t="s">
        <v>48</v>
      </c>
      <c r="D25" s="68">
        <f>IFERROR(VLOOKUP($B25,'Tabelas auxiliares'!$A$160:$C$215,3,FALSE),0)</f>
        <v>0</v>
      </c>
      <c r="E25" s="41">
        <f>IFERROR(VLOOKUP($B25,'Tabelas auxiliares'!$A$111:$E$152,4,FALSE),0)</f>
        <v>75892.61262130957</v>
      </c>
      <c r="F25" s="42">
        <f>IFERROR(VLOOKUP($B25,'Tabelas auxiliares'!$A$111:$E$152,5,FALSE),0)</f>
        <v>24107.387378690426</v>
      </c>
      <c r="G25" s="58">
        <f>SUMIFS(Tabela1[VALOR],Tabela1[DE (ÁREA / ORIGEM)],'Saldos INVESTIMENTO AEO LOA 23'!A25,Tabela1[CUSTEIO ou INVESTIMENTO?],'Tabelas auxiliares'!$B$222)</f>
        <v>0</v>
      </c>
      <c r="H25" s="59">
        <f>SUMIFS(Tabela1[VALOR],Tabela1[PARA (ÁREA / DESTINO)],'Saldos INVESTIMENTO AEO LOA 23'!A25,Tabela1[CUSTEIO ou INVESTIMENTO?],'Tabelas auxiliares'!$B$222)</f>
        <v>0</v>
      </c>
      <c r="I25" s="67">
        <f t="shared" si="1"/>
        <v>0</v>
      </c>
      <c r="J25" s="43">
        <f>SUMIFS('1. Pré-Empenhos'!$S$4:$S$320,'1. Pré-Empenhos'!$D$4:$D$320,'Saldos INVESTIMENTO AEO LOA 23'!B25,'1. Pré-Empenhos'!$R$4:$R$320,'Tabelas auxiliares'!$B$222)</f>
        <v>0</v>
      </c>
      <c r="K25" s="13">
        <f>SUMIFS('2. Empenhos LOA UFABC 2023'!$Z$4:$Z$1000,'2. Empenhos LOA UFABC 2023'!$D$4:$D$1000,'Saldos INVESTIMENTO AEO LOA 23'!B25,'2. Empenhos LOA UFABC 2023'!$Y$4:$Y$1000,'Tabelas auxiliares'!$B$222)</f>
        <v>0</v>
      </c>
      <c r="L25" s="24">
        <f t="shared" si="0"/>
        <v>0</v>
      </c>
    </row>
    <row r="26" spans="1:12" x14ac:dyDescent="0.25">
      <c r="A26" t="s">
        <v>592</v>
      </c>
      <c r="B26" s="39" t="s">
        <v>302</v>
      </c>
      <c r="C26" s="39" t="s">
        <v>299</v>
      </c>
      <c r="D26" s="68">
        <f>IFERROR(VLOOKUP($B26,'Tabelas auxiliares'!$A$160:$C$215,3,FALSE),0)</f>
        <v>0</v>
      </c>
      <c r="E26" s="41">
        <f>IFERROR(VLOOKUP($B26,'Tabelas auxiliares'!$A$111:$E$152,4,FALSE),0)</f>
        <v>0</v>
      </c>
      <c r="F26" s="42">
        <f>IFERROR(VLOOKUP($B26,'Tabelas auxiliares'!$A$111:$E$152,5,FALSE),0)</f>
        <v>0</v>
      </c>
      <c r="G26" s="58">
        <f>SUMIFS(Tabela1[VALOR],Tabela1[DE (ÁREA / ORIGEM)],'Saldos INVESTIMENTO AEO LOA 23'!A26,Tabela1[CUSTEIO ou INVESTIMENTO?],'Tabelas auxiliares'!$B$222)</f>
        <v>0</v>
      </c>
      <c r="H26" s="59">
        <f>SUMIFS(Tabela1[VALOR],Tabela1[PARA (ÁREA / DESTINO)],'Saldos INVESTIMENTO AEO LOA 23'!A26,Tabela1[CUSTEIO ou INVESTIMENTO?],'Tabelas auxiliares'!$B$222)</f>
        <v>0</v>
      </c>
      <c r="I26" s="67">
        <f t="shared" si="1"/>
        <v>0</v>
      </c>
      <c r="J26" s="43">
        <f>SUMIFS('1. Pré-Empenhos'!$S$4:$S$320,'1. Pré-Empenhos'!$D$4:$D$320,'Saldos INVESTIMENTO AEO LOA 23'!B26,'1. Pré-Empenhos'!$R$4:$R$320,'Tabelas auxiliares'!$B$222)</f>
        <v>0</v>
      </c>
      <c r="K26" s="13">
        <f>SUMIFS('2. Empenhos LOA UFABC 2023'!$Z$4:$Z$1000,'2. Empenhos LOA UFABC 2023'!$D$4:$D$1000,'Saldos INVESTIMENTO AEO LOA 23'!B26,'2. Empenhos LOA UFABC 2023'!$Y$4:$Y$1000,'Tabelas auxiliares'!$B$222)</f>
        <v>0</v>
      </c>
      <c r="L26" s="24">
        <f t="shared" si="0"/>
        <v>0</v>
      </c>
    </row>
    <row r="27" spans="1:12" x14ac:dyDescent="0.25">
      <c r="A27" t="s">
        <v>593</v>
      </c>
      <c r="B27" s="39" t="s">
        <v>564</v>
      </c>
      <c r="C27" s="39" t="s">
        <v>565</v>
      </c>
      <c r="D27" s="68">
        <f>IFERROR(VLOOKUP($B27,'Tabelas auxiliares'!$A$160:$C$215,3,FALSE),0)</f>
        <v>0</v>
      </c>
      <c r="E27" s="41">
        <f>IFERROR(VLOOKUP($B27,'Tabelas auxiliares'!$A$111:$E$152,4,FALSE),0)</f>
        <v>0</v>
      </c>
      <c r="F27" s="42">
        <f>IFERROR(VLOOKUP($B27,'Tabelas auxiliares'!$A$111:$E$152,5,FALSE),0)</f>
        <v>0</v>
      </c>
      <c r="G27" s="58">
        <f>SUMIFS(Tabela1[VALOR],Tabela1[DE (ÁREA / ORIGEM)],'Saldos INVESTIMENTO AEO LOA 23'!A27,Tabela1[CUSTEIO ou INVESTIMENTO?],'Tabelas auxiliares'!$B$222)</f>
        <v>0</v>
      </c>
      <c r="H27" s="59">
        <f>SUMIFS(Tabela1[VALOR],Tabela1[PARA (ÁREA / DESTINO)],'Saldos INVESTIMENTO AEO LOA 23'!A27,Tabela1[CUSTEIO ou INVESTIMENTO?],'Tabelas auxiliares'!$B$222)</f>
        <v>0</v>
      </c>
      <c r="I27" s="67">
        <f t="shared" ref="I27" si="4">D27-G27+H27</f>
        <v>0</v>
      </c>
      <c r="J27" s="43">
        <f>SUMIFS('1. Pré-Empenhos'!$S$4:$S$320,'1. Pré-Empenhos'!$D$4:$D$320,'Saldos INVESTIMENTO AEO LOA 23'!B27,'1. Pré-Empenhos'!$R$4:$R$320,'Tabelas auxiliares'!$B$222)</f>
        <v>0</v>
      </c>
      <c r="K27" s="13">
        <f>SUMIFS('2. Empenhos LOA UFABC 2023'!$Z$4:$Z$1000,'2. Empenhos LOA UFABC 2023'!$D$4:$D$1000,'Saldos INVESTIMENTO AEO LOA 23'!B27,'2. Empenhos LOA UFABC 2023'!$Y$4:$Y$1000,'Tabelas auxiliares'!$B$222)</f>
        <v>0</v>
      </c>
      <c r="L27" s="24">
        <f t="shared" ref="L27" si="5">I27-J27-K27</f>
        <v>0</v>
      </c>
    </row>
    <row r="28" spans="1:12" ht="30" x14ac:dyDescent="0.25">
      <c r="A28" t="s">
        <v>594</v>
      </c>
      <c r="B28" s="39" t="s">
        <v>49</v>
      </c>
      <c r="C28" s="39" t="s">
        <v>50</v>
      </c>
      <c r="D28" s="68">
        <f>IFERROR(VLOOKUP($B28,'Tabelas auxiliares'!$A$160:$C$215,3,FALSE),0)</f>
        <v>161165.96</v>
      </c>
      <c r="E28" s="41">
        <f>IFERROR(VLOOKUP($B28,'Tabelas auxiliares'!$A$111:$E$152,4,FALSE),0)</f>
        <v>113838.91893196436</v>
      </c>
      <c r="F28" s="42">
        <f>IFERROR(VLOOKUP($B28,'Tabelas auxiliares'!$A$111:$E$152,5,FALSE),0)</f>
        <v>36161.081068035637</v>
      </c>
      <c r="G28" s="58">
        <f>SUMIFS(Tabela1[VALOR],Tabela1[DE (ÁREA / ORIGEM)],'Saldos INVESTIMENTO AEO LOA 23'!A28,Tabela1[CUSTEIO ou INVESTIMENTO?],'Tabelas auxiliares'!$B$222)</f>
        <v>69912.2</v>
      </c>
      <c r="H28" s="59">
        <f>SUMIFS(Tabela1[VALOR],Tabela1[PARA (ÁREA / DESTINO)],'Saldos INVESTIMENTO AEO LOA 23'!A28,Tabela1[CUSTEIO ou INVESTIMENTO?],'Tabelas auxiliares'!$B$222)</f>
        <v>0</v>
      </c>
      <c r="I28" s="67">
        <f t="shared" si="1"/>
        <v>91253.759999999995</v>
      </c>
      <c r="J28" s="43">
        <f>SUMIFS('1. Pré-Empenhos'!$S$4:$S$320,'1. Pré-Empenhos'!$D$4:$D$320,'Saldos INVESTIMENTO AEO LOA 23'!B28,'1. Pré-Empenhos'!$R$4:$R$320,'Tabelas auxiliares'!$B$222)</f>
        <v>20461.400000000001</v>
      </c>
      <c r="K28" s="13">
        <f>SUMIFS('2. Empenhos LOA UFABC 2023'!$Z$4:$Z$1000,'2. Empenhos LOA UFABC 2023'!$D$4:$D$1000,'Saldos INVESTIMENTO AEO LOA 23'!B28,'2. Empenhos LOA UFABC 2023'!$Y$4:$Y$1000,'Tabelas auxiliares'!$B$222)</f>
        <v>39827.019999999997</v>
      </c>
      <c r="L28" s="24">
        <f t="shared" si="0"/>
        <v>30965.339999999989</v>
      </c>
    </row>
    <row r="29" spans="1:12" x14ac:dyDescent="0.25">
      <c r="A29" t="s">
        <v>595</v>
      </c>
      <c r="B29" s="39" t="s">
        <v>51</v>
      </c>
      <c r="C29" s="39" t="s">
        <v>52</v>
      </c>
      <c r="D29" s="68">
        <f>IFERROR(VLOOKUP($B29,'Tabelas auxiliares'!$A$160:$C$215,3,FALSE),0)</f>
        <v>0</v>
      </c>
      <c r="E29" s="41">
        <f>IFERROR(VLOOKUP($B29,'Tabelas auxiliares'!$A$111:$E$152,4,FALSE),0)</f>
        <v>265624.14417458349</v>
      </c>
      <c r="F29" s="42">
        <f>IFERROR(VLOOKUP($B29,'Tabelas auxiliares'!$A$111:$E$152,5,FALSE),0)</f>
        <v>84375.855825416496</v>
      </c>
      <c r="G29" s="58">
        <f>SUMIFS(Tabela1[VALOR],Tabela1[DE (ÁREA / ORIGEM)],'Saldos INVESTIMENTO AEO LOA 23'!A29,Tabela1[CUSTEIO ou INVESTIMENTO?],'Tabelas auxiliares'!$B$222)</f>
        <v>0</v>
      </c>
      <c r="H29" s="59">
        <f>SUMIFS(Tabela1[VALOR],Tabela1[PARA (ÁREA / DESTINO)],'Saldos INVESTIMENTO AEO LOA 23'!A29,Tabela1[CUSTEIO ou INVESTIMENTO?],'Tabelas auxiliares'!$B$222)</f>
        <v>0</v>
      </c>
      <c r="I29" s="67">
        <f t="shared" si="1"/>
        <v>0</v>
      </c>
      <c r="J29" s="43">
        <f>SUMIFS('1. Pré-Empenhos'!$S$4:$S$320,'1. Pré-Empenhos'!$D$4:$D$320,'Saldos INVESTIMENTO AEO LOA 23'!B29,'1. Pré-Empenhos'!$R$4:$R$320,'Tabelas auxiliares'!$B$222)</f>
        <v>0</v>
      </c>
      <c r="K29" s="13">
        <f>SUMIFS('2. Empenhos LOA UFABC 2023'!$Z$4:$Z$1000,'2. Empenhos LOA UFABC 2023'!$D$4:$D$1000,'Saldos INVESTIMENTO AEO LOA 23'!B29,'2. Empenhos LOA UFABC 2023'!$Y$4:$Y$1000,'Tabelas auxiliares'!$B$222)</f>
        <v>0</v>
      </c>
      <c r="L29" s="24">
        <f t="shared" si="0"/>
        <v>0</v>
      </c>
    </row>
    <row r="30" spans="1:12" x14ac:dyDescent="0.25">
      <c r="A30" t="s">
        <v>596</v>
      </c>
      <c r="B30" s="39" t="s">
        <v>303</v>
      </c>
      <c r="C30" s="39" t="s">
        <v>300</v>
      </c>
      <c r="D30" s="68">
        <f>IFERROR(VLOOKUP($B30,'Tabelas auxiliares'!$A$160:$C$215,3,FALSE),0)</f>
        <v>0</v>
      </c>
      <c r="E30" s="41">
        <f>IFERROR(VLOOKUP($B30,'Tabelas auxiliares'!$A$111:$E$152,4,FALSE),0)</f>
        <v>0</v>
      </c>
      <c r="F30" s="42">
        <f>IFERROR(VLOOKUP($B30,'Tabelas auxiliares'!$A$111:$E$152,5,FALSE),0)</f>
        <v>0</v>
      </c>
      <c r="G30" s="58">
        <f>SUMIFS(Tabela1[VALOR],Tabela1[DE (ÁREA / ORIGEM)],'Saldos INVESTIMENTO AEO LOA 23'!A30,Tabela1[CUSTEIO ou INVESTIMENTO?],'Tabelas auxiliares'!$B$222)</f>
        <v>0</v>
      </c>
      <c r="H30" s="59">
        <f>SUMIFS(Tabela1[VALOR],Tabela1[PARA (ÁREA / DESTINO)],'Saldos INVESTIMENTO AEO LOA 23'!A30,Tabela1[CUSTEIO ou INVESTIMENTO?],'Tabelas auxiliares'!$B$222)</f>
        <v>0</v>
      </c>
      <c r="I30" s="67">
        <f t="shared" si="1"/>
        <v>0</v>
      </c>
      <c r="J30" s="43">
        <f>SUMIFS('1. Pré-Empenhos'!$S$4:$S$320,'1. Pré-Empenhos'!$D$4:$D$320,'Saldos INVESTIMENTO AEO LOA 23'!B30,'1. Pré-Empenhos'!$R$4:$R$320,'Tabelas auxiliares'!$B$222)</f>
        <v>0</v>
      </c>
      <c r="K30" s="13">
        <f>SUMIFS('2. Empenhos LOA UFABC 2023'!$Z$4:$Z$1000,'2. Empenhos LOA UFABC 2023'!$D$4:$D$1000,'Saldos INVESTIMENTO AEO LOA 23'!B30,'2. Empenhos LOA UFABC 2023'!$Y$4:$Y$1000,'Tabelas auxiliares'!$B$222)</f>
        <v>0</v>
      </c>
      <c r="L30" s="24">
        <f t="shared" si="0"/>
        <v>0</v>
      </c>
    </row>
    <row r="31" spans="1:12" x14ac:dyDescent="0.25">
      <c r="A31" t="s">
        <v>597</v>
      </c>
      <c r="B31" s="39" t="s">
        <v>566</v>
      </c>
      <c r="C31" s="39" t="s">
        <v>567</v>
      </c>
      <c r="D31" s="68">
        <f>IFERROR(VLOOKUP($B31,'Tabelas auxiliares'!$A$160:$C$215,3,FALSE),0)</f>
        <v>0</v>
      </c>
      <c r="E31" s="41">
        <f>IFERROR(VLOOKUP($B31,'Tabelas auxiliares'!$A$111:$E$152,4,FALSE),0)</f>
        <v>0</v>
      </c>
      <c r="F31" s="42">
        <f>IFERROR(VLOOKUP($B31,'Tabelas auxiliares'!$A$111:$E$152,5,FALSE),0)</f>
        <v>0</v>
      </c>
      <c r="G31" s="58">
        <f>SUMIFS(Tabela1[VALOR],Tabela1[DE (ÁREA / ORIGEM)],'Saldos INVESTIMENTO AEO LOA 23'!A31,Tabela1[CUSTEIO ou INVESTIMENTO?],'Tabelas auxiliares'!$B$222)</f>
        <v>0</v>
      </c>
      <c r="H31" s="59">
        <f>SUMIFS(Tabela1[VALOR],Tabela1[PARA (ÁREA / DESTINO)],'Saldos INVESTIMENTO AEO LOA 23'!A31,Tabela1[CUSTEIO ou INVESTIMENTO?],'Tabelas auxiliares'!$B$222)</f>
        <v>0</v>
      </c>
      <c r="I31" s="67">
        <f t="shared" ref="I31" si="6">D31-G31+H31</f>
        <v>0</v>
      </c>
      <c r="J31" s="43">
        <f>SUMIFS('1. Pré-Empenhos'!$S$4:$S$320,'1. Pré-Empenhos'!$D$4:$D$320,'Saldos INVESTIMENTO AEO LOA 23'!B31,'1. Pré-Empenhos'!$R$4:$R$320,'Tabelas auxiliares'!$B$222)</f>
        <v>0</v>
      </c>
      <c r="K31" s="13">
        <f>SUMIFS('2. Empenhos LOA UFABC 2023'!$Z$4:$Z$1000,'2. Empenhos LOA UFABC 2023'!$D$4:$D$1000,'Saldos INVESTIMENTO AEO LOA 23'!B31,'2. Empenhos LOA UFABC 2023'!$Y$4:$Y$1000,'Tabelas auxiliares'!$B$222)</f>
        <v>0</v>
      </c>
      <c r="L31" s="24">
        <f t="shared" ref="L31" si="7">I31-J31-K31</f>
        <v>0</v>
      </c>
    </row>
    <row r="32" spans="1:12" ht="30" x14ac:dyDescent="0.25">
      <c r="A32" t="s">
        <v>598</v>
      </c>
      <c r="B32" s="39" t="s">
        <v>53</v>
      </c>
      <c r="C32" s="39" t="s">
        <v>54</v>
      </c>
      <c r="D32" s="68">
        <f>IFERROR(VLOOKUP($B32,'Tabelas auxiliares'!$A$160:$C$215,3,FALSE),0)</f>
        <v>1000000</v>
      </c>
      <c r="E32" s="41">
        <f>IFERROR(VLOOKUP($B32,'Tabelas auxiliares'!$A$111:$E$152,4,FALSE),0)</f>
        <v>872765.04514506005</v>
      </c>
      <c r="F32" s="42">
        <f>IFERROR(VLOOKUP($B32,'Tabelas auxiliares'!$A$111:$E$152,5,FALSE),0)</f>
        <v>277234.95485493989</v>
      </c>
      <c r="G32" s="58">
        <f>SUMIFS(Tabela1[VALOR],Tabela1[DE (ÁREA / ORIGEM)],'Saldos INVESTIMENTO AEO LOA 23'!A32,Tabela1[CUSTEIO ou INVESTIMENTO?],'Tabelas auxiliares'!$B$222)</f>
        <v>0</v>
      </c>
      <c r="H32" s="59">
        <f>SUMIFS(Tabela1[VALOR],Tabela1[PARA (ÁREA / DESTINO)],'Saldos INVESTIMENTO AEO LOA 23'!A32,Tabela1[CUSTEIO ou INVESTIMENTO?],'Tabelas auxiliares'!$B$222)</f>
        <v>0</v>
      </c>
      <c r="I32" s="67">
        <f t="shared" si="1"/>
        <v>1000000</v>
      </c>
      <c r="J32" s="43">
        <f>SUMIFS('1. Pré-Empenhos'!$S$4:$S$320,'1. Pré-Empenhos'!$D$4:$D$320,'Saldos INVESTIMENTO AEO LOA 23'!B32,'1. Pré-Empenhos'!$R$4:$R$320,'Tabelas auxiliares'!$B$222)</f>
        <v>604841.27</v>
      </c>
      <c r="K32" s="13">
        <f>SUMIFS('2. Empenhos LOA UFABC 2023'!$Z$4:$Z$1000,'2. Empenhos LOA UFABC 2023'!$D$4:$D$1000,'Saldos INVESTIMENTO AEO LOA 23'!B32,'2. Empenhos LOA UFABC 2023'!$Y$4:$Y$1000,'Tabelas auxiliares'!$B$222)</f>
        <v>339362.86</v>
      </c>
      <c r="L32" s="24">
        <f t="shared" si="0"/>
        <v>55795.869999999995</v>
      </c>
    </row>
    <row r="33" spans="1:12" x14ac:dyDescent="0.25">
      <c r="A33" t="s">
        <v>599</v>
      </c>
      <c r="B33" s="39" t="s">
        <v>304</v>
      </c>
      <c r="C33" s="39" t="s">
        <v>305</v>
      </c>
      <c r="D33" s="68">
        <f>IFERROR(VLOOKUP($B33,'Tabelas auxiliares'!$A$160:$C$215,3,FALSE),0)</f>
        <v>0</v>
      </c>
      <c r="E33" s="41">
        <f>IFERROR(VLOOKUP($B33,'Tabelas auxiliares'!$A$111:$E$152,4,FALSE),0)</f>
        <v>0</v>
      </c>
      <c r="F33" s="42">
        <f>IFERROR(VLOOKUP($B33,'Tabelas auxiliares'!$A$111:$E$152,5,FALSE),0)</f>
        <v>0</v>
      </c>
      <c r="G33" s="58">
        <f>SUMIFS(Tabela1[VALOR],Tabela1[DE (ÁREA / ORIGEM)],'Saldos INVESTIMENTO AEO LOA 23'!A33,Tabela1[CUSTEIO ou INVESTIMENTO?],'Tabelas auxiliares'!$B$222)</f>
        <v>0</v>
      </c>
      <c r="H33" s="59">
        <f>SUMIFS(Tabela1[VALOR],Tabela1[PARA (ÁREA / DESTINO)],'Saldos INVESTIMENTO AEO LOA 23'!A33,Tabela1[CUSTEIO ou INVESTIMENTO?],'Tabelas auxiliares'!$B$222)</f>
        <v>0</v>
      </c>
      <c r="I33" s="67">
        <f t="shared" si="1"/>
        <v>0</v>
      </c>
      <c r="J33" s="43">
        <f>SUMIFS('1. Pré-Empenhos'!$S$4:$S$320,'1. Pré-Empenhos'!$D$4:$D$320,'Saldos INVESTIMENTO AEO LOA 23'!B33,'1. Pré-Empenhos'!$R$4:$R$320,'Tabelas auxiliares'!$B$222)</f>
        <v>0</v>
      </c>
      <c r="K33" s="13">
        <f>SUMIFS('2. Empenhos LOA UFABC 2023'!$Z$4:$Z$1000,'2. Empenhos LOA UFABC 2023'!$D$4:$D$1000,'Saldos INVESTIMENTO AEO LOA 23'!B33,'2. Empenhos LOA UFABC 2023'!$Y$4:$Y$1000,'Tabelas auxiliares'!$B$222)</f>
        <v>0</v>
      </c>
      <c r="L33" s="24">
        <f t="shared" si="0"/>
        <v>0</v>
      </c>
    </row>
    <row r="34" spans="1:12" ht="30" x14ac:dyDescent="0.25">
      <c r="A34" t="s">
        <v>600</v>
      </c>
      <c r="B34" s="39" t="s">
        <v>55</v>
      </c>
      <c r="C34" s="39" t="s">
        <v>56</v>
      </c>
      <c r="D34" s="68">
        <f>IFERROR(VLOOKUP($B34,'Tabelas auxiliares'!$A$160:$C$215,3,FALSE),0)</f>
        <v>65938.28</v>
      </c>
      <c r="E34" s="41">
        <f>IFERROR(VLOOKUP($B34,'Tabelas auxiliares'!$A$111:$E$152,4,FALSE),0)</f>
        <v>1024550.2703876792</v>
      </c>
      <c r="F34" s="42">
        <f>IFERROR(VLOOKUP($B34,'Tabelas auxiliares'!$A$111:$E$152,5,FALSE),0)</f>
        <v>325449.72961232072</v>
      </c>
      <c r="G34" s="58">
        <f>SUMIFS(Tabela1[VALOR],Tabela1[DE (ÁREA / ORIGEM)],'Saldos INVESTIMENTO AEO LOA 23'!A34,Tabela1[CUSTEIO ou INVESTIMENTO?],'Tabelas auxiliares'!$B$222)</f>
        <v>0</v>
      </c>
      <c r="H34" s="59">
        <f>SUMIFS(Tabela1[VALOR],Tabela1[PARA (ÁREA / DESTINO)],'Saldos INVESTIMENTO AEO LOA 23'!A34,Tabela1[CUSTEIO ou INVESTIMENTO?],'Tabelas auxiliares'!$B$222)</f>
        <v>0</v>
      </c>
      <c r="I34" s="67">
        <f t="shared" si="1"/>
        <v>65938.28</v>
      </c>
      <c r="J34" s="43">
        <f>SUMIFS('1. Pré-Empenhos'!$S$4:$S$320,'1. Pré-Empenhos'!$D$4:$D$320,'Saldos INVESTIMENTO AEO LOA 23'!B34,'1. Pré-Empenhos'!$R$4:$R$320,'Tabelas auxiliares'!$B$222)</f>
        <v>0</v>
      </c>
      <c r="K34" s="13">
        <f>SUMIFS('2. Empenhos LOA UFABC 2023'!$Z$4:$Z$1000,'2. Empenhos LOA UFABC 2023'!$D$4:$D$1000,'Saldos INVESTIMENTO AEO LOA 23'!B34,'2. Empenhos LOA UFABC 2023'!$Y$4:$Y$1000,'Tabelas auxiliares'!$B$222)</f>
        <v>0</v>
      </c>
      <c r="L34" s="24">
        <f t="shared" si="0"/>
        <v>65938.28</v>
      </c>
    </row>
    <row r="35" spans="1:12" x14ac:dyDescent="0.25">
      <c r="A35" t="s">
        <v>601</v>
      </c>
      <c r="B35" s="39" t="s">
        <v>57</v>
      </c>
      <c r="C35" s="39" t="s">
        <v>58</v>
      </c>
      <c r="D35" s="68">
        <f>IFERROR(VLOOKUP($B35,'Tabelas auxiliares'!$A$160:$C$215,3,FALSE),0)</f>
        <v>0</v>
      </c>
      <c r="E35" s="41">
        <f>IFERROR(VLOOKUP($B35,'Tabelas auxiliares'!$A$111:$E$152,4,FALSE),0)</f>
        <v>106249.65766983341</v>
      </c>
      <c r="F35" s="42">
        <f>IFERROR(VLOOKUP($B35,'Tabelas auxiliares'!$A$111:$E$152,5,FALSE),0)</f>
        <v>33750.342330166597</v>
      </c>
      <c r="G35" s="58">
        <f>SUMIFS(Tabela1[VALOR],Tabela1[DE (ÁREA / ORIGEM)],'Saldos INVESTIMENTO AEO LOA 23'!A35,Tabela1[CUSTEIO ou INVESTIMENTO?],'Tabelas auxiliares'!$B$222)</f>
        <v>0</v>
      </c>
      <c r="H35" s="59">
        <f>SUMIFS(Tabela1[VALOR],Tabela1[PARA (ÁREA / DESTINO)],'Saldos INVESTIMENTO AEO LOA 23'!A35,Tabela1[CUSTEIO ou INVESTIMENTO?],'Tabelas auxiliares'!$B$222)</f>
        <v>0</v>
      </c>
      <c r="I35" s="67">
        <f t="shared" si="1"/>
        <v>0</v>
      </c>
      <c r="J35" s="43">
        <f>SUMIFS('1. Pré-Empenhos'!$S$4:$S$320,'1. Pré-Empenhos'!$D$4:$D$320,'Saldos INVESTIMENTO AEO LOA 23'!B35,'1. Pré-Empenhos'!$R$4:$R$320,'Tabelas auxiliares'!$B$222)</f>
        <v>0</v>
      </c>
      <c r="K35" s="13">
        <f>SUMIFS('2. Empenhos LOA UFABC 2023'!$Z$4:$Z$1000,'2. Empenhos LOA UFABC 2023'!$D$4:$D$1000,'Saldos INVESTIMENTO AEO LOA 23'!B35,'2. Empenhos LOA UFABC 2023'!$Y$4:$Y$1000,'Tabelas auxiliares'!$B$222)</f>
        <v>0</v>
      </c>
      <c r="L35" s="24">
        <f t="shared" si="0"/>
        <v>0</v>
      </c>
    </row>
    <row r="36" spans="1:12" ht="30" x14ac:dyDescent="0.25">
      <c r="A36" t="s">
        <v>602</v>
      </c>
      <c r="B36" s="39" t="s">
        <v>59</v>
      </c>
      <c r="C36" s="39" t="s">
        <v>60</v>
      </c>
      <c r="D36" s="68">
        <f>IFERROR(VLOOKUP($B36,'Tabelas auxiliares'!$A$160:$C$215,3,FALSE),0)</f>
        <v>0</v>
      </c>
      <c r="E36" s="41">
        <f>IFERROR(VLOOKUP($B36,'Tabelas auxiliares'!$A$111:$E$152,4,FALSE),0)</f>
        <v>303570.45048523828</v>
      </c>
      <c r="F36" s="42">
        <f>IFERROR(VLOOKUP($B36,'Tabelas auxiliares'!$A$111:$E$152,5,FALSE),0)</f>
        <v>96429.549514761704</v>
      </c>
      <c r="G36" s="58">
        <f>SUMIFS(Tabela1[VALOR],Tabela1[DE (ÁREA / ORIGEM)],'Saldos INVESTIMENTO AEO LOA 23'!A36,Tabela1[CUSTEIO ou INVESTIMENTO?],'Tabelas auxiliares'!$B$222)</f>
        <v>0</v>
      </c>
      <c r="H36" s="59">
        <f>SUMIFS(Tabela1[VALOR],Tabela1[PARA (ÁREA / DESTINO)],'Saldos INVESTIMENTO AEO LOA 23'!A36,Tabela1[CUSTEIO ou INVESTIMENTO?],'Tabelas auxiliares'!$B$222)</f>
        <v>0</v>
      </c>
      <c r="I36" s="67">
        <f t="shared" si="1"/>
        <v>0</v>
      </c>
      <c r="J36" s="43">
        <f>SUMIFS('1. Pré-Empenhos'!$S$4:$S$320,'1. Pré-Empenhos'!$D$4:$D$320,'Saldos INVESTIMENTO AEO LOA 23'!B36,'1. Pré-Empenhos'!$R$4:$R$320,'Tabelas auxiliares'!$B$222)</f>
        <v>0</v>
      </c>
      <c r="K36" s="13">
        <f>SUMIFS('2. Empenhos LOA UFABC 2023'!$Z$4:$Z$1000,'2. Empenhos LOA UFABC 2023'!$D$4:$D$1000,'Saldos INVESTIMENTO AEO LOA 23'!B36,'2. Empenhos LOA UFABC 2023'!$Y$4:$Y$1000,'Tabelas auxiliares'!$B$222)</f>
        <v>0</v>
      </c>
      <c r="L36" s="24">
        <f t="shared" si="0"/>
        <v>0</v>
      </c>
    </row>
    <row r="37" spans="1:12" x14ac:dyDescent="0.25">
      <c r="A37" t="s">
        <v>603</v>
      </c>
      <c r="B37" s="39" t="s">
        <v>297</v>
      </c>
      <c r="C37" s="39" t="s">
        <v>306</v>
      </c>
      <c r="D37" s="68">
        <f>IFERROR(VLOOKUP($B37,'Tabelas auxiliares'!$A$160:$C$215,3,FALSE),0)</f>
        <v>0</v>
      </c>
      <c r="E37" s="41">
        <f>IFERROR(VLOOKUP($B37,'Tabelas auxiliares'!$A$111:$E$152,4,FALSE),0)</f>
        <v>0</v>
      </c>
      <c r="F37" s="42">
        <f>IFERROR(VLOOKUP($B37,'Tabelas auxiliares'!$A$111:$E$152,5,FALSE),0)</f>
        <v>0</v>
      </c>
      <c r="G37" s="58">
        <f>SUMIFS(Tabela1[VALOR],Tabela1[DE (ÁREA / ORIGEM)],'Saldos INVESTIMENTO AEO LOA 23'!A37,Tabela1[CUSTEIO ou INVESTIMENTO?],'Tabelas auxiliares'!$B$222)</f>
        <v>0</v>
      </c>
      <c r="H37" s="59">
        <f>SUMIFS(Tabela1[VALOR],Tabela1[PARA (ÁREA / DESTINO)],'Saldos INVESTIMENTO AEO LOA 23'!A37,Tabela1[CUSTEIO ou INVESTIMENTO?],'Tabelas auxiliares'!$B$222)</f>
        <v>0</v>
      </c>
      <c r="I37" s="67">
        <f t="shared" si="1"/>
        <v>0</v>
      </c>
      <c r="J37" s="43">
        <f>SUMIFS('1. Pré-Empenhos'!$S$4:$S$320,'1. Pré-Empenhos'!$D$4:$D$320,'Saldos INVESTIMENTO AEO LOA 23'!B37,'1. Pré-Empenhos'!$R$4:$R$320,'Tabelas auxiliares'!$B$222)</f>
        <v>0</v>
      </c>
      <c r="K37" s="13">
        <f>SUMIFS('2. Empenhos LOA UFABC 2023'!$Z$4:$Z$1000,'2. Empenhos LOA UFABC 2023'!$D$4:$D$1000,'Saldos INVESTIMENTO AEO LOA 23'!B37,'2. Empenhos LOA UFABC 2023'!$Y$4:$Y$1000,'Tabelas auxiliares'!$B$222)</f>
        <v>0</v>
      </c>
      <c r="L37" s="24">
        <f t="shared" si="0"/>
        <v>0</v>
      </c>
    </row>
    <row r="38" spans="1:12" ht="30" x14ac:dyDescent="0.25">
      <c r="A38" t="s">
        <v>604</v>
      </c>
      <c r="B38" s="39" t="s">
        <v>61</v>
      </c>
      <c r="C38" s="39" t="s">
        <v>62</v>
      </c>
      <c r="D38" s="68">
        <f>IFERROR(VLOOKUP($B38,'Tabelas auxiliares'!$A$160:$C$215,3,FALSE),0)</f>
        <v>0</v>
      </c>
      <c r="E38" s="41">
        <f>IFERROR(VLOOKUP($B38,'Tabelas auxiliares'!$A$111:$E$152,4,FALSE),0)</f>
        <v>189731.53155327393</v>
      </c>
      <c r="F38" s="42">
        <f>IFERROR(VLOOKUP($B38,'Tabelas auxiliares'!$A$111:$E$152,5,FALSE),0)</f>
        <v>60268.468446726067</v>
      </c>
      <c r="G38" s="58">
        <f>SUMIFS(Tabela1[VALOR],Tabela1[DE (ÁREA / ORIGEM)],'Saldos INVESTIMENTO AEO LOA 23'!A38,Tabela1[CUSTEIO ou INVESTIMENTO?],'Tabelas auxiliares'!$B$222)</f>
        <v>0</v>
      </c>
      <c r="H38" s="59">
        <f>SUMIFS(Tabela1[VALOR],Tabela1[PARA (ÁREA / DESTINO)],'Saldos INVESTIMENTO AEO LOA 23'!A38,Tabela1[CUSTEIO ou INVESTIMENTO?],'Tabelas auxiliares'!$B$222)</f>
        <v>0</v>
      </c>
      <c r="I38" s="67">
        <f t="shared" si="1"/>
        <v>0</v>
      </c>
      <c r="J38" s="43">
        <f>SUMIFS('1. Pré-Empenhos'!$S$4:$S$320,'1. Pré-Empenhos'!$D$4:$D$320,'Saldos INVESTIMENTO AEO LOA 23'!B38,'1. Pré-Empenhos'!$R$4:$R$320,'Tabelas auxiliares'!$B$222)</f>
        <v>0</v>
      </c>
      <c r="K38" s="13">
        <f>SUMIFS('2. Empenhos LOA UFABC 2023'!$Z$4:$Z$1000,'2. Empenhos LOA UFABC 2023'!$D$4:$D$1000,'Saldos INVESTIMENTO AEO LOA 23'!B38,'2. Empenhos LOA UFABC 2023'!$Y$4:$Y$1000,'Tabelas auxiliares'!$B$222)</f>
        <v>0</v>
      </c>
      <c r="L38" s="24">
        <f t="shared" si="0"/>
        <v>0</v>
      </c>
    </row>
    <row r="39" spans="1:12" x14ac:dyDescent="0.25">
      <c r="A39" t="s">
        <v>605</v>
      </c>
      <c r="B39" s="39" t="s">
        <v>63</v>
      </c>
      <c r="C39" s="39" t="s">
        <v>64</v>
      </c>
      <c r="D39" s="68">
        <f>IFERROR(VLOOKUP($B39,'Tabelas auxiliares'!$A$160:$C$215,3,FALSE),0)</f>
        <v>0</v>
      </c>
      <c r="E39" s="41">
        <f>IFERROR(VLOOKUP($B39,'Tabelas auxiliares'!$A$111:$E$152,4,FALSE),0)</f>
        <v>341516.75679589307</v>
      </c>
      <c r="F39" s="42">
        <f>IFERROR(VLOOKUP($B39,'Tabelas auxiliares'!$A$111:$E$152,5,FALSE),0)</f>
        <v>108483.24320410691</v>
      </c>
      <c r="G39" s="58">
        <f>SUMIFS(Tabela1[VALOR],Tabela1[DE (ÁREA / ORIGEM)],'Saldos INVESTIMENTO AEO LOA 23'!A39,Tabela1[CUSTEIO ou INVESTIMENTO?],'Tabelas auxiliares'!$B$222)</f>
        <v>0</v>
      </c>
      <c r="H39" s="59">
        <f>SUMIFS(Tabela1[VALOR],Tabela1[PARA (ÁREA / DESTINO)],'Saldos INVESTIMENTO AEO LOA 23'!A39,Tabela1[CUSTEIO ou INVESTIMENTO?],'Tabelas auxiliares'!$B$222)</f>
        <v>0</v>
      </c>
      <c r="I39" s="67">
        <f t="shared" si="1"/>
        <v>0</v>
      </c>
      <c r="J39" s="43">
        <f>SUMIFS('1. Pré-Empenhos'!$S$4:$S$320,'1. Pré-Empenhos'!$D$4:$D$320,'Saldos INVESTIMENTO AEO LOA 23'!B39,'1. Pré-Empenhos'!$R$4:$R$320,'Tabelas auxiliares'!$B$222)</f>
        <v>0</v>
      </c>
      <c r="K39" s="13">
        <f>SUMIFS('2. Empenhos LOA UFABC 2023'!$Z$4:$Z$1000,'2. Empenhos LOA UFABC 2023'!$D$4:$D$1000,'Saldos INVESTIMENTO AEO LOA 23'!B39,'2. Empenhos LOA UFABC 2023'!$Y$4:$Y$1000,'Tabelas auxiliares'!$B$222)</f>
        <v>0</v>
      </c>
      <c r="L39" s="24">
        <f t="shared" si="0"/>
        <v>0</v>
      </c>
    </row>
    <row r="40" spans="1:12" ht="30" x14ac:dyDescent="0.25">
      <c r="A40" t="s">
        <v>606</v>
      </c>
      <c r="B40" s="39" t="s">
        <v>65</v>
      </c>
      <c r="C40" s="39" t="s">
        <v>66</v>
      </c>
      <c r="D40" s="68">
        <f>IFERROR(VLOOKUP($B40,'Tabelas auxiliares'!$A$160:$C$215,3,FALSE),0)</f>
        <v>0</v>
      </c>
      <c r="E40" s="41">
        <f>IFERROR(VLOOKUP($B40,'Tabelas auxiliares'!$A$111:$E$152,4,FALSE),0)</f>
        <v>7589.2612621309572</v>
      </c>
      <c r="F40" s="42">
        <f>IFERROR(VLOOKUP($B40,'Tabelas auxiliares'!$A$111:$E$152,5,FALSE),0)</f>
        <v>2410.7387378690428</v>
      </c>
      <c r="G40" s="58">
        <f>SUMIFS(Tabela1[VALOR],Tabela1[DE (ÁREA / ORIGEM)],'Saldos INVESTIMENTO AEO LOA 23'!A40,Tabela1[CUSTEIO ou INVESTIMENTO?],'Tabelas auxiliares'!$B$222)</f>
        <v>0</v>
      </c>
      <c r="H40" s="59">
        <f>SUMIFS(Tabela1[VALOR],Tabela1[PARA (ÁREA / DESTINO)],'Saldos INVESTIMENTO AEO LOA 23'!A40,Tabela1[CUSTEIO ou INVESTIMENTO?],'Tabelas auxiliares'!$B$222)</f>
        <v>0</v>
      </c>
      <c r="I40" s="67">
        <f t="shared" si="1"/>
        <v>0</v>
      </c>
      <c r="J40" s="43">
        <f>SUMIFS('1. Pré-Empenhos'!$S$4:$S$320,'1. Pré-Empenhos'!$D$4:$D$320,'Saldos INVESTIMENTO AEO LOA 23'!B40,'1. Pré-Empenhos'!$R$4:$R$320,'Tabelas auxiliares'!$B$222)</f>
        <v>0</v>
      </c>
      <c r="K40" s="13">
        <f>SUMIFS('2. Empenhos LOA UFABC 2023'!$Z$4:$Z$1000,'2. Empenhos LOA UFABC 2023'!$D$4:$D$1000,'Saldos INVESTIMENTO AEO LOA 23'!B40,'2. Empenhos LOA UFABC 2023'!$Y$4:$Y$1000,'Tabelas auxiliares'!$B$222)</f>
        <v>0</v>
      </c>
      <c r="L40" s="24">
        <f t="shared" si="0"/>
        <v>0</v>
      </c>
    </row>
    <row r="41" spans="1:12" x14ac:dyDescent="0.25">
      <c r="A41" t="s">
        <v>607</v>
      </c>
      <c r="B41" s="39" t="s">
        <v>69</v>
      </c>
      <c r="C41" s="39" t="s">
        <v>70</v>
      </c>
      <c r="D41" s="68">
        <f>IFERROR(VLOOKUP($B41,'Tabelas auxiliares'!$A$160:$C$215,3,FALSE),0)</f>
        <v>0</v>
      </c>
      <c r="E41" s="41">
        <f>IFERROR(VLOOKUP($B41,'Tabelas auxiliares'!$A$111:$E$152,4,FALSE),0)</f>
        <v>7589261.2621309571</v>
      </c>
      <c r="F41" s="42">
        <f>IFERROR(VLOOKUP($B41,'Tabelas auxiliares'!$A$111:$E$152,5,FALSE),0)</f>
        <v>2410738.7378690424</v>
      </c>
      <c r="G41" s="58">
        <f>SUMIFS(Tabela1[VALOR],Tabela1[DE (ÁREA / ORIGEM)],'Saldos INVESTIMENTO AEO LOA 23'!A41,Tabela1[CUSTEIO ou INVESTIMENTO?],'Tabelas auxiliares'!$B$222)</f>
        <v>0</v>
      </c>
      <c r="H41" s="59">
        <f>SUMIFS(Tabela1[VALOR],Tabela1[PARA (ÁREA / DESTINO)],'Saldos INVESTIMENTO AEO LOA 23'!A41,Tabela1[CUSTEIO ou INVESTIMENTO?],'Tabelas auxiliares'!$B$222)</f>
        <v>0</v>
      </c>
      <c r="I41" s="67">
        <f t="shared" si="1"/>
        <v>0</v>
      </c>
      <c r="J41" s="43">
        <f>SUMIFS('1. Pré-Empenhos'!$S$4:$S$320,'1. Pré-Empenhos'!$D$4:$D$320,'Saldos INVESTIMENTO AEO LOA 23'!B41,'1. Pré-Empenhos'!$R$4:$R$320,'Tabelas auxiliares'!$B$222)</f>
        <v>0</v>
      </c>
      <c r="K41" s="13">
        <f>SUMIFS('2. Empenhos LOA UFABC 2023'!$Z$4:$Z$1000,'2. Empenhos LOA UFABC 2023'!$D$4:$D$1000,'Saldos INVESTIMENTO AEO LOA 23'!B41,'2. Empenhos LOA UFABC 2023'!$Y$4:$Y$1000,'Tabelas auxiliares'!$B$222)</f>
        <v>0</v>
      </c>
      <c r="L41" s="24">
        <f t="shared" si="0"/>
        <v>0</v>
      </c>
    </row>
    <row r="42" spans="1:12" ht="30" x14ac:dyDescent="0.25">
      <c r="A42" t="s">
        <v>608</v>
      </c>
      <c r="B42" s="39" t="s">
        <v>67</v>
      </c>
      <c r="C42" s="39" t="s">
        <v>68</v>
      </c>
      <c r="D42" s="68">
        <f>IFERROR(VLOOKUP($B42,'Tabelas auxiliares'!$A$160:$C$215,3,FALSE),0)</f>
        <v>0</v>
      </c>
      <c r="E42" s="41">
        <f>IFERROR(VLOOKUP($B42,'Tabelas auxiliares'!$A$111:$E$152,4,FALSE),0)</f>
        <v>4401771.5320359552</v>
      </c>
      <c r="F42" s="42">
        <f>IFERROR(VLOOKUP($B42,'Tabelas auxiliares'!$A$111:$E$152,5,FALSE),0)</f>
        <v>1398228.4679640448</v>
      </c>
      <c r="G42" s="58">
        <f>SUMIFS(Tabela1[VALOR],Tabela1[DE (ÁREA / ORIGEM)],'Saldos INVESTIMENTO AEO LOA 23'!A42,Tabela1[CUSTEIO ou INVESTIMENTO?],'Tabelas auxiliares'!$B$222)</f>
        <v>0</v>
      </c>
      <c r="H42" s="59">
        <f>SUMIFS(Tabela1[VALOR],Tabela1[PARA (ÁREA / DESTINO)],'Saldos INVESTIMENTO AEO LOA 23'!A42,Tabela1[CUSTEIO ou INVESTIMENTO?],'Tabelas auxiliares'!$B$222)</f>
        <v>0</v>
      </c>
      <c r="I42" s="67">
        <f t="shared" si="1"/>
        <v>0</v>
      </c>
      <c r="J42" s="43">
        <f>SUMIFS('1. Pré-Empenhos'!$S$4:$S$320,'1. Pré-Empenhos'!$D$4:$D$320,'Saldos INVESTIMENTO AEO LOA 23'!B42,'1. Pré-Empenhos'!$R$4:$R$320,'Tabelas auxiliares'!$B$222)</f>
        <v>0</v>
      </c>
      <c r="K42" s="13">
        <f>SUMIFS('2. Empenhos LOA UFABC 2023'!$Z$4:$Z$1000,'2. Empenhos LOA UFABC 2023'!$D$4:$D$1000,'Saldos INVESTIMENTO AEO LOA 23'!B42,'2. Empenhos LOA UFABC 2023'!$Y$4:$Y$1000,'Tabelas auxiliares'!$B$222)</f>
        <v>0</v>
      </c>
      <c r="L42" s="24">
        <f t="shared" si="0"/>
        <v>0</v>
      </c>
    </row>
    <row r="43" spans="1:12" x14ac:dyDescent="0.25">
      <c r="A43" t="s">
        <v>609</v>
      </c>
      <c r="B43" s="39" t="s">
        <v>307</v>
      </c>
      <c r="C43" s="39" t="s">
        <v>308</v>
      </c>
      <c r="D43" s="68">
        <f>IFERROR(VLOOKUP($B43,'Tabelas auxiliares'!$A$160:$C$215,3,FALSE),0)</f>
        <v>0</v>
      </c>
      <c r="E43" s="41">
        <f>IFERROR(VLOOKUP($B43,'Tabelas auxiliares'!$A$111:$E$152,4,FALSE),0)</f>
        <v>0</v>
      </c>
      <c r="F43" s="42">
        <f>IFERROR(VLOOKUP($B43,'Tabelas auxiliares'!$A$111:$E$152,5,FALSE),0)</f>
        <v>0</v>
      </c>
      <c r="G43" s="58">
        <f>SUMIFS(Tabela1[VALOR],Tabela1[DE (ÁREA / ORIGEM)],'Saldos INVESTIMENTO AEO LOA 23'!A43,Tabela1[CUSTEIO ou INVESTIMENTO?],'Tabelas auxiliares'!$B$222)</f>
        <v>0</v>
      </c>
      <c r="H43" s="59">
        <f>SUMIFS(Tabela1[VALOR],Tabela1[PARA (ÁREA / DESTINO)],'Saldos INVESTIMENTO AEO LOA 23'!A43,Tabela1[CUSTEIO ou INVESTIMENTO?],'Tabelas auxiliares'!$B$222)</f>
        <v>0</v>
      </c>
      <c r="I43" s="67">
        <f t="shared" si="1"/>
        <v>0</v>
      </c>
      <c r="J43" s="43">
        <f>SUMIFS('1. Pré-Empenhos'!$S$4:$S$320,'1. Pré-Empenhos'!$D$4:$D$320,'Saldos INVESTIMENTO AEO LOA 23'!B43,'1. Pré-Empenhos'!$R$4:$R$320,'Tabelas auxiliares'!$B$222)</f>
        <v>0</v>
      </c>
      <c r="K43" s="13">
        <f>SUMIFS('2. Empenhos LOA UFABC 2023'!$Z$4:$Z$1000,'2. Empenhos LOA UFABC 2023'!$D$4:$D$1000,'Saldos INVESTIMENTO AEO LOA 23'!B43,'2. Empenhos LOA UFABC 2023'!$Y$4:$Y$1000,'Tabelas auxiliares'!$B$222)</f>
        <v>0</v>
      </c>
      <c r="L43" s="24">
        <f t="shared" si="0"/>
        <v>0</v>
      </c>
    </row>
    <row r="44" spans="1:12" ht="30" x14ac:dyDescent="0.25">
      <c r="A44" t="s">
        <v>610</v>
      </c>
      <c r="B44" s="39" t="s">
        <v>71</v>
      </c>
      <c r="C44" s="39" t="s">
        <v>72</v>
      </c>
      <c r="D44" s="68">
        <f>IFERROR(VLOOKUP($B44,'Tabelas auxiliares'!$A$160:$C$215,3,FALSE),0)</f>
        <v>0</v>
      </c>
      <c r="E44" s="41">
        <f>IFERROR(VLOOKUP($B44,'Tabelas auxiliares'!$A$111:$E$152,4,FALSE),0)</f>
        <v>379463.06310654787</v>
      </c>
      <c r="F44" s="42">
        <f>IFERROR(VLOOKUP($B44,'Tabelas auxiliares'!$A$111:$E$152,5,FALSE),0)</f>
        <v>120536.93689345213</v>
      </c>
      <c r="G44" s="58">
        <f>SUMIFS(Tabela1[VALOR],Tabela1[DE (ÁREA / ORIGEM)],'Saldos INVESTIMENTO AEO LOA 23'!A44,Tabela1[CUSTEIO ou INVESTIMENTO?],'Tabelas auxiliares'!$B$222)</f>
        <v>0</v>
      </c>
      <c r="H44" s="59">
        <f>SUMIFS(Tabela1[VALOR],Tabela1[PARA (ÁREA / DESTINO)],'Saldos INVESTIMENTO AEO LOA 23'!A44,Tabela1[CUSTEIO ou INVESTIMENTO?],'Tabelas auxiliares'!$B$222)</f>
        <v>0</v>
      </c>
      <c r="I44" s="67">
        <f t="shared" si="1"/>
        <v>0</v>
      </c>
      <c r="J44" s="43">
        <f>SUMIFS('1. Pré-Empenhos'!$S$4:$S$320,'1. Pré-Empenhos'!$D$4:$D$320,'Saldos INVESTIMENTO AEO LOA 23'!B44,'1. Pré-Empenhos'!$R$4:$R$320,'Tabelas auxiliares'!$B$222)</f>
        <v>0</v>
      </c>
      <c r="K44" s="13">
        <f>SUMIFS('2. Empenhos LOA UFABC 2023'!$Z$4:$Z$1000,'2. Empenhos LOA UFABC 2023'!$D$4:$D$1000,'Saldos INVESTIMENTO AEO LOA 23'!B44,'2. Empenhos LOA UFABC 2023'!$Y$4:$Y$1000,'Tabelas auxiliares'!$B$222)</f>
        <v>0</v>
      </c>
      <c r="L44" s="24">
        <f t="shared" si="0"/>
        <v>0</v>
      </c>
    </row>
    <row r="45" spans="1:12" ht="30" x14ac:dyDescent="0.25">
      <c r="A45" t="s">
        <v>611</v>
      </c>
      <c r="B45" s="39" t="s">
        <v>73</v>
      </c>
      <c r="C45" s="39" t="s">
        <v>74</v>
      </c>
      <c r="D45" s="68">
        <f>IFERROR(VLOOKUP($B45,'Tabelas auxiliares'!$A$160:$C$215,3,FALSE),0)</f>
        <v>0</v>
      </c>
      <c r="E45" s="41">
        <f>IFERROR(VLOOKUP($B45,'Tabelas auxiliares'!$A$111:$E$152,4,FALSE),0)</f>
        <v>2883919.279609764</v>
      </c>
      <c r="F45" s="42">
        <f>IFERROR(VLOOKUP($B45,'Tabelas auxiliares'!$A$111:$E$152,5,FALSE),0)</f>
        <v>916080.72039023624</v>
      </c>
      <c r="G45" s="58">
        <f>SUMIFS(Tabela1[VALOR],Tabela1[DE (ÁREA / ORIGEM)],'Saldos INVESTIMENTO AEO LOA 23'!A45,Tabela1[CUSTEIO ou INVESTIMENTO?],'Tabelas auxiliares'!$B$222)</f>
        <v>0</v>
      </c>
      <c r="H45" s="59">
        <f>SUMIFS(Tabela1[VALOR],Tabela1[PARA (ÁREA / DESTINO)],'Saldos INVESTIMENTO AEO LOA 23'!A45,Tabela1[CUSTEIO ou INVESTIMENTO?],'Tabelas auxiliares'!$B$222)</f>
        <v>0</v>
      </c>
      <c r="I45" s="67">
        <f t="shared" si="1"/>
        <v>0</v>
      </c>
      <c r="J45" s="43">
        <f>SUMIFS('1. Pré-Empenhos'!$S$4:$S$320,'1. Pré-Empenhos'!$D$4:$D$320,'Saldos INVESTIMENTO AEO LOA 23'!B45,'1. Pré-Empenhos'!$R$4:$R$320,'Tabelas auxiliares'!$B$222)</f>
        <v>0</v>
      </c>
      <c r="K45" s="13">
        <f>SUMIFS('2. Empenhos LOA UFABC 2023'!$Z$4:$Z$1000,'2. Empenhos LOA UFABC 2023'!$D$4:$D$1000,'Saldos INVESTIMENTO AEO LOA 23'!B45,'2. Empenhos LOA UFABC 2023'!$Y$4:$Y$1000,'Tabelas auxiliares'!$B$222)</f>
        <v>0</v>
      </c>
      <c r="L45" s="24">
        <f t="shared" si="0"/>
        <v>0</v>
      </c>
    </row>
    <row r="46" spans="1:12" x14ac:dyDescent="0.25">
      <c r="A46" t="s">
        <v>612</v>
      </c>
      <c r="B46" s="39" t="s">
        <v>309</v>
      </c>
      <c r="C46" s="39" t="s">
        <v>310</v>
      </c>
      <c r="D46" s="68">
        <f>IFERROR(VLOOKUP($B46,'Tabelas auxiliares'!$A$160:$C$215,3,FALSE),0)</f>
        <v>0</v>
      </c>
      <c r="E46" s="41">
        <f>IFERROR(VLOOKUP($B46,'Tabelas auxiliares'!$A$111:$E$152,4,FALSE),0)</f>
        <v>0</v>
      </c>
      <c r="F46" s="42">
        <f>IFERROR(VLOOKUP($B46,'Tabelas auxiliares'!$A$111:$E$152,5,FALSE),0)</f>
        <v>0</v>
      </c>
      <c r="G46" s="58">
        <f>SUMIFS(Tabela1[VALOR],Tabela1[DE (ÁREA / ORIGEM)],'Saldos INVESTIMENTO AEO LOA 23'!A46,Tabela1[CUSTEIO ou INVESTIMENTO?],'Tabelas auxiliares'!$B$222)</f>
        <v>0</v>
      </c>
      <c r="H46" s="59">
        <f>SUMIFS(Tabela1[VALOR],Tabela1[PARA (ÁREA / DESTINO)],'Saldos INVESTIMENTO AEO LOA 23'!A46,Tabela1[CUSTEIO ou INVESTIMENTO?],'Tabelas auxiliares'!$B$222)</f>
        <v>0</v>
      </c>
      <c r="I46" s="67">
        <f t="shared" si="1"/>
        <v>0</v>
      </c>
      <c r="J46" s="43">
        <f>SUMIFS('1. Pré-Empenhos'!$S$4:$S$320,'1. Pré-Empenhos'!$D$4:$D$320,'Saldos INVESTIMENTO AEO LOA 23'!B46,'1. Pré-Empenhos'!$R$4:$R$320,'Tabelas auxiliares'!$B$222)</f>
        <v>0</v>
      </c>
      <c r="K46" s="13">
        <f>SUMIFS('2. Empenhos LOA UFABC 2023'!$Z$4:$Z$1000,'2. Empenhos LOA UFABC 2023'!$D$4:$D$1000,'Saldos INVESTIMENTO AEO LOA 23'!B46,'2. Empenhos LOA UFABC 2023'!$Y$4:$Y$1000,'Tabelas auxiliares'!$B$222)</f>
        <v>0</v>
      </c>
      <c r="L46" s="24">
        <f t="shared" si="0"/>
        <v>0</v>
      </c>
    </row>
    <row r="47" spans="1:12" ht="15.75" customHeight="1" x14ac:dyDescent="0.25">
      <c r="A47" t="s">
        <v>613</v>
      </c>
      <c r="B47" s="39" t="s">
        <v>75</v>
      </c>
      <c r="C47" s="39" t="s">
        <v>76</v>
      </c>
      <c r="D47" s="68">
        <f>IFERROR(VLOOKUP($B47,'Tabelas auxiliares'!$A$160:$C$215,3,FALSE),0)</f>
        <v>0</v>
      </c>
      <c r="E47" s="41">
        <f>IFERROR(VLOOKUP($B47,'Tabelas auxiliares'!$A$111:$E$152,4,FALSE),0)</f>
        <v>906916.72082464944</v>
      </c>
      <c r="F47" s="42">
        <f>IFERROR(VLOOKUP($B47,'Tabelas auxiliares'!$A$111:$E$152,5,FALSE),0)</f>
        <v>288083.27917535062</v>
      </c>
      <c r="G47" s="58">
        <f>SUMIFS(Tabela1[VALOR],Tabela1[DE (ÁREA / ORIGEM)],'Saldos INVESTIMENTO AEO LOA 23'!A47,Tabela1[CUSTEIO ou INVESTIMENTO?],'Tabelas auxiliares'!$B$222)</f>
        <v>0</v>
      </c>
      <c r="H47" s="59">
        <f>SUMIFS(Tabela1[VALOR],Tabela1[PARA (ÁREA / DESTINO)],'Saldos INVESTIMENTO AEO LOA 23'!A47,Tabela1[CUSTEIO ou INVESTIMENTO?],'Tabelas auxiliares'!$B$222)</f>
        <v>31811.5</v>
      </c>
      <c r="I47" s="67">
        <f t="shared" si="1"/>
        <v>31811.5</v>
      </c>
      <c r="J47" s="43">
        <f>SUMIFS('1. Pré-Empenhos'!$S$4:$S$320,'1. Pré-Empenhos'!$D$4:$D$320,'Saldos INVESTIMENTO AEO LOA 23'!B47,'1. Pré-Empenhos'!$R$4:$R$320,'Tabelas auxiliares'!$B$222)</f>
        <v>31811.5</v>
      </c>
      <c r="K47" s="13">
        <f>SUMIFS('2. Empenhos LOA UFABC 2023'!$Z$4:$Z$1000,'2. Empenhos LOA UFABC 2023'!$D$4:$D$1000,'Saldos INVESTIMENTO AEO LOA 23'!B47,'2. Empenhos LOA UFABC 2023'!$Y$4:$Y$1000,'Tabelas auxiliares'!$B$222)</f>
        <v>0</v>
      </c>
      <c r="L47" s="24">
        <f t="shared" si="0"/>
        <v>0</v>
      </c>
    </row>
    <row r="48" spans="1:12" ht="30" x14ac:dyDescent="0.25">
      <c r="A48" t="s">
        <v>614</v>
      </c>
      <c r="B48" s="39" t="s">
        <v>77</v>
      </c>
      <c r="C48" s="39" t="s">
        <v>78</v>
      </c>
      <c r="D48" s="68">
        <f>IFERROR(VLOOKUP($B48,'Tabelas auxiliares'!$A$160:$C$215,3,FALSE),0)</f>
        <v>750000</v>
      </c>
      <c r="E48" s="41">
        <f>IFERROR(VLOOKUP($B48,'Tabelas auxiliares'!$A$111:$E$152,4,FALSE),0)</f>
        <v>910711.3514557149</v>
      </c>
      <c r="F48" s="42">
        <f>IFERROR(VLOOKUP($B48,'Tabelas auxiliares'!$A$111:$E$152,5,FALSE),0)</f>
        <v>289288.6485442851</v>
      </c>
      <c r="G48" s="58">
        <f>SUMIFS(Tabela1[VALOR],Tabela1[DE (ÁREA / ORIGEM)],'Saldos INVESTIMENTO AEO LOA 23'!A48,Tabela1[CUSTEIO ou INVESTIMENTO?],'Tabelas auxiliares'!$B$222)</f>
        <v>0</v>
      </c>
      <c r="H48" s="59">
        <f>SUMIFS(Tabela1[VALOR],Tabela1[PARA (ÁREA / DESTINO)],'Saldos INVESTIMENTO AEO LOA 23'!A48,Tabela1[CUSTEIO ou INVESTIMENTO?],'Tabelas auxiliares'!$B$222)</f>
        <v>364936.14</v>
      </c>
      <c r="I48" s="67">
        <f t="shared" si="1"/>
        <v>1114936.1400000001</v>
      </c>
      <c r="J48" s="43">
        <f>SUMIFS('1. Pré-Empenhos'!$S$4:$S$320,'1. Pré-Empenhos'!$D$4:$D$320,'Saldos INVESTIMENTO AEO LOA 23'!B48,'1. Pré-Empenhos'!$R$4:$R$320,'Tabelas auxiliares'!$B$222)</f>
        <v>0</v>
      </c>
      <c r="K48" s="13">
        <f>SUMIFS('2. Empenhos LOA UFABC 2023'!$Z$4:$Z$1000,'2. Empenhos LOA UFABC 2023'!$D$4:$D$1000,'Saldos INVESTIMENTO AEO LOA 23'!B48,'2. Empenhos LOA UFABC 2023'!$Y$4:$Y$1000,'Tabelas auxiliares'!$B$222)</f>
        <v>55600</v>
      </c>
      <c r="L48" s="24">
        <f t="shared" si="0"/>
        <v>1059336.1400000001</v>
      </c>
    </row>
    <row r="49" spans="1:12" ht="30" x14ac:dyDescent="0.25">
      <c r="A49" t="s">
        <v>615</v>
      </c>
      <c r="B49" s="39" t="s">
        <v>159</v>
      </c>
      <c r="C49" s="39" t="s">
        <v>160</v>
      </c>
      <c r="D49" s="68">
        <f>IFERROR(VLOOKUP($B49,'Tabelas auxiliares'!$A$160:$C$215,3,FALSE),0)</f>
        <v>2250000</v>
      </c>
      <c r="E49" s="41">
        <f>IFERROR(VLOOKUP($B49,'Tabelas auxiliares'!$A$111:$E$152,4,FALSE),0)</f>
        <v>0</v>
      </c>
      <c r="F49" s="42">
        <f>IFERROR(VLOOKUP($B49,'Tabelas auxiliares'!$A$111:$E$152,5,FALSE),0)</f>
        <v>0</v>
      </c>
      <c r="G49" s="58">
        <f>SUMIFS(Tabela1[VALOR],Tabela1[DE (ÁREA / ORIGEM)],'Saldos INVESTIMENTO AEO LOA 23'!A49,Tabela1[CUSTEIO ou INVESTIMENTO?],'Tabelas auxiliares'!$B$222)</f>
        <v>0</v>
      </c>
      <c r="H49" s="59">
        <f>SUMIFS(Tabela1[VALOR],Tabela1[PARA (ÁREA / DESTINO)],'Saldos INVESTIMENTO AEO LOA 23'!A49,Tabela1[CUSTEIO ou INVESTIMENTO?],'Tabelas auxiliares'!$B$222)</f>
        <v>0</v>
      </c>
      <c r="I49" s="67">
        <f t="shared" si="1"/>
        <v>2250000</v>
      </c>
      <c r="J49" s="43">
        <f>SUMIFS('1. Pré-Empenhos'!$S$4:$S$320,'1. Pré-Empenhos'!$D$4:$D$320,'Saldos INVESTIMENTO AEO LOA 23'!B49,'1. Pré-Empenhos'!$R$4:$R$320,'Tabelas auxiliares'!$B$222)</f>
        <v>0</v>
      </c>
      <c r="K49" s="13">
        <f>SUMIFS('2. Empenhos LOA UFABC 2023'!$Z$4:$Z$1000,'2. Empenhos LOA UFABC 2023'!$D$4:$D$1000,'Saldos INVESTIMENTO AEO LOA 23'!B49,'2. Empenhos LOA UFABC 2023'!$Y$4:$Y$1000,'Tabelas auxiliares'!$B$222)</f>
        <v>694530</v>
      </c>
      <c r="L49" s="24">
        <f t="shared" si="0"/>
        <v>1555470</v>
      </c>
    </row>
    <row r="50" spans="1:12" ht="30" x14ac:dyDescent="0.25">
      <c r="A50" t="s">
        <v>616</v>
      </c>
      <c r="B50" s="39" t="s">
        <v>79</v>
      </c>
      <c r="C50" s="39" t="s">
        <v>80</v>
      </c>
      <c r="D50" s="68">
        <f>IFERROR(VLOOKUP($B50,'Tabelas auxiliares'!$A$160:$C$215,3,FALSE),0)</f>
        <v>0</v>
      </c>
      <c r="E50" s="41">
        <f>IFERROR(VLOOKUP($B50,'Tabelas auxiliares'!$A$111:$E$152,4,FALSE),0)</f>
        <v>79687.243252375047</v>
      </c>
      <c r="F50" s="42">
        <f>IFERROR(VLOOKUP($B50,'Tabelas auxiliares'!$A$111:$E$152,5,FALSE),0)</f>
        <v>25312.756747624946</v>
      </c>
      <c r="G50" s="58">
        <f>SUMIFS(Tabela1[VALOR],Tabela1[DE (ÁREA / ORIGEM)],'Saldos INVESTIMENTO AEO LOA 23'!A50,Tabela1[CUSTEIO ou INVESTIMENTO?],'Tabelas auxiliares'!$B$222)</f>
        <v>0</v>
      </c>
      <c r="H50" s="59">
        <f>SUMIFS(Tabela1[VALOR],Tabela1[PARA (ÁREA / DESTINO)],'Saldos INVESTIMENTO AEO LOA 23'!A50,Tabela1[CUSTEIO ou INVESTIMENTO?],'Tabelas auxiliares'!$B$222)</f>
        <v>0</v>
      </c>
      <c r="I50" s="67">
        <f t="shared" si="1"/>
        <v>0</v>
      </c>
      <c r="J50" s="43">
        <f>SUMIFS('1. Pré-Empenhos'!$S$4:$S$320,'1. Pré-Empenhos'!$D$4:$D$320,'Saldos INVESTIMENTO AEO LOA 23'!B50,'1. Pré-Empenhos'!$R$4:$R$320,'Tabelas auxiliares'!$B$222)</f>
        <v>0</v>
      </c>
      <c r="K50" s="13">
        <f>SUMIFS('2. Empenhos LOA UFABC 2023'!$Z$4:$Z$1000,'2. Empenhos LOA UFABC 2023'!$D$4:$D$1000,'Saldos INVESTIMENTO AEO LOA 23'!B50,'2. Empenhos LOA UFABC 2023'!$Y$4:$Y$1000,'Tabelas auxiliares'!$B$222)</f>
        <v>0</v>
      </c>
      <c r="L50" s="24">
        <f t="shared" si="0"/>
        <v>0</v>
      </c>
    </row>
    <row r="51" spans="1:12" x14ac:dyDescent="0.25">
      <c r="A51" t="s">
        <v>617</v>
      </c>
      <c r="B51" s="39" t="s">
        <v>81</v>
      </c>
      <c r="C51" s="39" t="s">
        <v>405</v>
      </c>
      <c r="D51" s="68">
        <f>IFERROR(VLOOKUP($B51,'Tabelas auxiliares'!$A$160:$C$215,3,FALSE),0)</f>
        <v>0</v>
      </c>
      <c r="E51" s="41">
        <f>IFERROR(VLOOKUP($B51,'Tabelas auxiliares'!$A$111:$E$152,4,FALSE),0)</f>
        <v>910711.3514557149</v>
      </c>
      <c r="F51" s="42">
        <f>IFERROR(VLOOKUP($B51,'Tabelas auxiliares'!$A$111:$E$152,5,FALSE),0)</f>
        <v>289288.6485442851</v>
      </c>
      <c r="G51" s="58">
        <f>SUMIFS(Tabela1[VALOR],Tabela1[DE (ÁREA / ORIGEM)],'Saldos INVESTIMENTO AEO LOA 23'!A51,Tabela1[CUSTEIO ou INVESTIMENTO?],'Tabelas auxiliares'!$B$222)</f>
        <v>0</v>
      </c>
      <c r="H51" s="59">
        <f>SUMIFS(Tabela1[VALOR],Tabela1[PARA (ÁREA / DESTINO)],'Saldos INVESTIMENTO AEO LOA 23'!A51,Tabela1[CUSTEIO ou INVESTIMENTO?],'Tabelas auxiliares'!$B$222)</f>
        <v>0</v>
      </c>
      <c r="I51" s="67">
        <f t="shared" si="1"/>
        <v>0</v>
      </c>
      <c r="J51" s="43">
        <f>SUMIFS('1. Pré-Empenhos'!$S$4:$S$320,'1. Pré-Empenhos'!$D$4:$D$320,'Saldos INVESTIMENTO AEO LOA 23'!B51,'1. Pré-Empenhos'!$R$4:$R$320,'Tabelas auxiliares'!$B$222)</f>
        <v>0</v>
      </c>
      <c r="K51" s="13">
        <f>SUMIFS('2. Empenhos LOA UFABC 2023'!$Z$4:$Z$1000,'2. Empenhos LOA UFABC 2023'!$D$4:$D$1000,'Saldos INVESTIMENTO AEO LOA 23'!B51,'2. Empenhos LOA UFABC 2023'!$Y$4:$Y$1000,'Tabelas auxiliares'!$B$222)</f>
        <v>0</v>
      </c>
      <c r="L51" s="24">
        <f t="shared" si="0"/>
        <v>0</v>
      </c>
    </row>
    <row r="52" spans="1:12" x14ac:dyDescent="0.25">
      <c r="A52" t="s">
        <v>618</v>
      </c>
      <c r="B52" s="39" t="s">
        <v>296</v>
      </c>
      <c r="C52" s="39" t="s">
        <v>314</v>
      </c>
      <c r="D52" s="68">
        <f>IFERROR(VLOOKUP($B52,'Tabelas auxiliares'!$A$160:$C$215,3,FALSE),0)</f>
        <v>4200000</v>
      </c>
      <c r="E52" s="41">
        <f>IFERROR(VLOOKUP($B52,'Tabelas auxiliares'!$A$111:$E$152,4,FALSE),0)</f>
        <v>0</v>
      </c>
      <c r="F52" s="42">
        <f>IFERROR(VLOOKUP($B52,'Tabelas auxiliares'!$A$111:$E$152,5,FALSE),0)</f>
        <v>0</v>
      </c>
      <c r="G52" s="58">
        <f>SUMIFS(Tabela1[VALOR],Tabela1[DE (ÁREA / ORIGEM)],'Saldos INVESTIMENTO AEO LOA 23'!A52,Tabela1[CUSTEIO ou INVESTIMENTO?],'Tabelas auxiliares'!$B$222)</f>
        <v>0</v>
      </c>
      <c r="H52" s="59">
        <f>SUMIFS(Tabela1[VALOR],Tabela1[PARA (ÁREA / DESTINO)],'Saldos INVESTIMENTO AEO LOA 23'!A52,Tabela1[CUSTEIO ou INVESTIMENTO?],'Tabelas auxiliares'!$B$222)</f>
        <v>0</v>
      </c>
      <c r="I52" s="67">
        <f t="shared" si="1"/>
        <v>4200000</v>
      </c>
      <c r="J52" s="43">
        <f>SUMIFS('1. Pré-Empenhos'!$S$4:$S$320,'1. Pré-Empenhos'!$D$4:$D$320,'Saldos INVESTIMENTO AEO LOA 23'!B52,'1. Pré-Empenhos'!$R$4:$R$320,'Tabelas auxiliares'!$B$222)</f>
        <v>0</v>
      </c>
      <c r="K52" s="13">
        <f>SUMIFS('2. Empenhos LOA UFABC 2023'!$Z$4:$Z$1000,'2. Empenhos LOA UFABC 2023'!$D$4:$D$1000,'Saldos INVESTIMENTO AEO LOA 23'!B52,'2. Empenhos LOA UFABC 2023'!$Y$4:$Y$1000,'Tabelas auxiliares'!$B$222)</f>
        <v>0</v>
      </c>
      <c r="L52" s="24">
        <f t="shared" si="0"/>
        <v>4200000</v>
      </c>
    </row>
    <row r="53" spans="1:12" ht="30" x14ac:dyDescent="0.25">
      <c r="A53" t="s">
        <v>619</v>
      </c>
      <c r="B53" s="39" t="s">
        <v>313</v>
      </c>
      <c r="C53" s="39" t="s">
        <v>315</v>
      </c>
      <c r="D53" s="68">
        <f>IFERROR(VLOOKUP($B53,'Tabelas auxiliares'!$A$160:$C$215,3,FALSE),0)</f>
        <v>3200000</v>
      </c>
      <c r="E53" s="41">
        <f>IFERROR(VLOOKUP($B53,'Tabelas auxiliares'!$A$111:$E$152,4,FALSE),0)</f>
        <v>0</v>
      </c>
      <c r="F53" s="42">
        <f>IFERROR(VLOOKUP($B53,'Tabelas auxiliares'!$A$111:$E$152,5,FALSE),0)</f>
        <v>0</v>
      </c>
      <c r="G53" s="58">
        <f>SUMIFS(Tabela1[VALOR],Tabela1[DE (ÁREA / ORIGEM)],'Saldos INVESTIMENTO AEO LOA 23'!A53,Tabela1[CUSTEIO ou INVESTIMENTO?],'Tabelas auxiliares'!$B$222)</f>
        <v>0</v>
      </c>
      <c r="H53" s="59">
        <f>SUMIFS(Tabela1[VALOR],Tabela1[PARA (ÁREA / DESTINO)],'Saldos INVESTIMENTO AEO LOA 23'!A53,Tabela1[CUSTEIO ou INVESTIMENTO?],'Tabelas auxiliares'!$B$222)</f>
        <v>0</v>
      </c>
      <c r="I53" s="67">
        <f t="shared" si="1"/>
        <v>3200000</v>
      </c>
      <c r="J53" s="43">
        <f>SUMIFS('1. Pré-Empenhos'!$S$4:$S$320,'1. Pré-Empenhos'!$D$4:$D$320,'Saldos INVESTIMENTO AEO LOA 23'!B53,'1. Pré-Empenhos'!$R$4:$R$320,'Tabelas auxiliares'!$B$222)</f>
        <v>264992.5</v>
      </c>
      <c r="K53" s="13">
        <f>SUMIFS('2. Empenhos LOA UFABC 2023'!$Z$4:$Z$1000,'2. Empenhos LOA UFABC 2023'!$D$4:$D$1000,'Saldos INVESTIMENTO AEO LOA 23'!B53,'2. Empenhos LOA UFABC 2023'!$Y$4:$Y$1000,'Tabelas auxiliares'!$B$222)</f>
        <v>0</v>
      </c>
      <c r="L53" s="24">
        <f t="shared" si="0"/>
        <v>2935007.5</v>
      </c>
    </row>
    <row r="54" spans="1:12" ht="30" x14ac:dyDescent="0.25">
      <c r="A54" t="s">
        <v>620</v>
      </c>
      <c r="B54" s="39" t="s">
        <v>83</v>
      </c>
      <c r="C54" s="39" t="s">
        <v>404</v>
      </c>
      <c r="D54" s="68">
        <f>IFERROR(VLOOKUP($B54,'Tabelas auxiliares'!$A$160:$C$215,3,FALSE),0)</f>
        <v>75000</v>
      </c>
      <c r="E54" s="41">
        <f>IFERROR(VLOOKUP($B54,'Tabelas auxiliares'!$A$111:$E$152,4,FALSE),0)</f>
        <v>94865.765776636967</v>
      </c>
      <c r="F54" s="42">
        <f>IFERROR(VLOOKUP($B54,'Tabelas auxiliares'!$A$111:$E$152,5,FALSE),0)</f>
        <v>30134.234223363033</v>
      </c>
      <c r="G54" s="58">
        <f>SUMIFS(Tabela1[VALOR],Tabela1[DE (ÁREA / ORIGEM)],'Saldos INVESTIMENTO AEO LOA 23'!A54,Tabela1[CUSTEIO ou INVESTIMENTO?],'Tabelas auxiliares'!$B$222)</f>
        <v>83500</v>
      </c>
      <c r="H54" s="59">
        <f>SUMIFS(Tabela1[VALOR],Tabela1[PARA (ÁREA / DESTINO)],'Saldos INVESTIMENTO AEO LOA 23'!A54,Tabela1[CUSTEIO ou INVESTIMENTO?],'Tabelas auxiliares'!$B$222)</f>
        <v>0</v>
      </c>
      <c r="I54" s="67">
        <f t="shared" si="1"/>
        <v>-8500</v>
      </c>
      <c r="J54" s="43">
        <f>SUMIFS('1. Pré-Empenhos'!$S$4:$S$320,'1. Pré-Empenhos'!$D$4:$D$320,'Saldos INVESTIMENTO AEO LOA 23'!B54,'1. Pré-Empenhos'!$R$4:$R$320,'Tabelas auxiliares'!$B$222)</f>
        <v>0</v>
      </c>
      <c r="K54" s="13">
        <f>SUMIFS('2. Empenhos LOA UFABC 2023'!$Z$4:$Z$1000,'2. Empenhos LOA UFABC 2023'!$D$4:$D$1000,'Saldos INVESTIMENTO AEO LOA 23'!B54,'2. Empenhos LOA UFABC 2023'!$Y$4:$Y$1000,'Tabelas auxiliares'!$B$222)</f>
        <v>0</v>
      </c>
      <c r="L54" s="24">
        <f t="shared" si="0"/>
        <v>-8500</v>
      </c>
    </row>
    <row r="55" spans="1:12" x14ac:dyDescent="0.25">
      <c r="A55" t="s">
        <v>621</v>
      </c>
      <c r="B55" s="39" t="s">
        <v>84</v>
      </c>
      <c r="C55" s="39" t="s">
        <v>85</v>
      </c>
      <c r="D55" s="68">
        <f>IFERROR(VLOOKUP($B55,'Tabelas auxiliares'!$A$160:$C$215,3,FALSE),0)</f>
        <v>0</v>
      </c>
      <c r="E55" s="41">
        <f>IFERROR(VLOOKUP($B55,'Tabelas auxiliares'!$A$111:$E$152,4,FALSE),0)</f>
        <v>94865.765776636967</v>
      </c>
      <c r="F55" s="42">
        <f>IFERROR(VLOOKUP($B55,'Tabelas auxiliares'!$A$111:$E$152,5,FALSE),0)</f>
        <v>30134.234223363033</v>
      </c>
      <c r="G55" s="58">
        <f>SUMIFS(Tabela1[VALOR],Tabela1[DE (ÁREA / ORIGEM)],'Saldos INVESTIMENTO AEO LOA 23'!A55,Tabela1[CUSTEIO ou INVESTIMENTO?],'Tabelas auxiliares'!$B$222)</f>
        <v>0</v>
      </c>
      <c r="H55" s="59">
        <f>SUMIFS(Tabela1[VALOR],Tabela1[PARA (ÁREA / DESTINO)],'Saldos INVESTIMENTO AEO LOA 23'!A55,Tabela1[CUSTEIO ou INVESTIMENTO?],'Tabelas auxiliares'!$B$222)</f>
        <v>0</v>
      </c>
      <c r="I55" s="67">
        <f t="shared" si="1"/>
        <v>0</v>
      </c>
      <c r="J55" s="43">
        <f>SUMIFS('1. Pré-Empenhos'!$S$4:$S$320,'1. Pré-Empenhos'!$D$4:$D$320,'Saldos INVESTIMENTO AEO LOA 23'!B55,'1. Pré-Empenhos'!$R$4:$R$320,'Tabelas auxiliares'!$B$222)</f>
        <v>0</v>
      </c>
      <c r="K55" s="13">
        <f>SUMIFS('2. Empenhos LOA UFABC 2023'!$Z$4:$Z$1000,'2. Empenhos LOA UFABC 2023'!$D$4:$D$1000,'Saldos INVESTIMENTO AEO LOA 23'!B55,'2. Empenhos LOA UFABC 2023'!$Y$4:$Y$1000,'Tabelas auxiliares'!$B$222)</f>
        <v>0</v>
      </c>
      <c r="L55" s="24">
        <f t="shared" si="0"/>
        <v>0</v>
      </c>
    </row>
    <row r="56" spans="1:12" ht="30" x14ac:dyDescent="0.25">
      <c r="A56" t="s">
        <v>622</v>
      </c>
      <c r="B56" s="39" t="s">
        <v>88</v>
      </c>
      <c r="C56" s="39" t="s">
        <v>89</v>
      </c>
      <c r="D56" s="68">
        <f>IFERROR(VLOOKUP($B56,'Tabelas auxiliares'!$A$160:$C$215,3,FALSE),0)</f>
        <v>0</v>
      </c>
      <c r="E56" s="41">
        <f>IFERROR(VLOOKUP($B56,'Tabelas auxiliares'!$A$111:$E$152,4,FALSE),0)</f>
        <v>341516.75679589307</v>
      </c>
      <c r="F56" s="42">
        <f>IFERROR(VLOOKUP($B56,'Tabelas auxiliares'!$A$111:$E$152,5,FALSE),0)</f>
        <v>108483.24320410691</v>
      </c>
      <c r="G56" s="58">
        <f>SUMIFS(Tabela1[VALOR],Tabela1[DE (ÁREA / ORIGEM)],'Saldos INVESTIMENTO AEO LOA 23'!A56,Tabela1[CUSTEIO ou INVESTIMENTO?],'Tabelas auxiliares'!$B$222)</f>
        <v>0</v>
      </c>
      <c r="H56" s="59">
        <f>SUMIFS(Tabela1[VALOR],Tabela1[PARA (ÁREA / DESTINO)],'Saldos INVESTIMENTO AEO LOA 23'!A56,Tabela1[CUSTEIO ou INVESTIMENTO?],'Tabelas auxiliares'!$B$222)</f>
        <v>0</v>
      </c>
      <c r="I56" s="67">
        <f t="shared" si="1"/>
        <v>0</v>
      </c>
      <c r="J56" s="43">
        <f>SUMIFS('1. Pré-Empenhos'!$S$4:$S$320,'1. Pré-Empenhos'!$D$4:$D$320,'Saldos INVESTIMENTO AEO LOA 23'!B56,'1. Pré-Empenhos'!$R$4:$R$320,'Tabelas auxiliares'!$B$222)</f>
        <v>16780.68</v>
      </c>
      <c r="K56" s="13">
        <f>SUMIFS('2. Empenhos LOA UFABC 2023'!$Z$4:$Z$1000,'2. Empenhos LOA UFABC 2023'!$D$4:$D$1000,'Saldos INVESTIMENTO AEO LOA 23'!B56,'2. Empenhos LOA UFABC 2023'!$Y$4:$Y$1000,'Tabelas auxiliares'!$B$222)</f>
        <v>0</v>
      </c>
      <c r="L56" s="24">
        <f t="shared" si="0"/>
        <v>-16780.68</v>
      </c>
    </row>
    <row r="57" spans="1:12" ht="30" x14ac:dyDescent="0.25">
      <c r="A57" t="s">
        <v>623</v>
      </c>
      <c r="B57" s="39" t="s">
        <v>90</v>
      </c>
      <c r="C57" s="39" t="s">
        <v>91</v>
      </c>
      <c r="D57" s="68">
        <f>IFERROR(VLOOKUP($B57,'Tabelas auxiliares'!$A$160:$C$215,3,FALSE),0)</f>
        <v>0</v>
      </c>
      <c r="E57" s="41">
        <f>IFERROR(VLOOKUP($B57,'Tabelas auxiliares'!$A$111:$E$152,4,FALSE),0)</f>
        <v>1675972.9929704375</v>
      </c>
      <c r="F57" s="42">
        <f>IFERROR(VLOOKUP($B57,'Tabelas auxiliares'!$A$111:$E$152,5,FALSE),0)</f>
        <v>532375.00702956249</v>
      </c>
      <c r="G57" s="58">
        <f>SUMIFS(Tabela1[VALOR],Tabela1[DE (ÁREA / ORIGEM)],'Saldos INVESTIMENTO AEO LOA 23'!A57,Tabela1[CUSTEIO ou INVESTIMENTO?],'Tabelas auxiliares'!$B$222)</f>
        <v>0</v>
      </c>
      <c r="H57" s="59">
        <f>SUMIFS(Tabela1[VALOR],Tabela1[PARA (ÁREA / DESTINO)],'Saldos INVESTIMENTO AEO LOA 23'!A57,Tabela1[CUSTEIO ou INVESTIMENTO?],'Tabelas auxiliares'!$B$222)</f>
        <v>0</v>
      </c>
      <c r="I57" s="67">
        <f t="shared" si="1"/>
        <v>0</v>
      </c>
      <c r="J57" s="43">
        <f>SUMIFS('1. Pré-Empenhos'!$S$4:$S$320,'1. Pré-Empenhos'!$D$4:$D$320,'Saldos INVESTIMENTO AEO LOA 23'!B57,'1. Pré-Empenhos'!$R$4:$R$320,'Tabelas auxiliares'!$B$222)</f>
        <v>0</v>
      </c>
      <c r="K57" s="13">
        <f>SUMIFS('2. Empenhos LOA UFABC 2023'!$Z$4:$Z$1000,'2. Empenhos LOA UFABC 2023'!$D$4:$D$1000,'Saldos INVESTIMENTO AEO LOA 23'!B57,'2. Empenhos LOA UFABC 2023'!$Y$4:$Y$1000,'Tabelas auxiliares'!$B$222)</f>
        <v>0</v>
      </c>
      <c r="L57" s="24">
        <f t="shared" si="0"/>
        <v>0</v>
      </c>
    </row>
    <row r="58" spans="1:12" ht="30" x14ac:dyDescent="0.25">
      <c r="A58" t="s">
        <v>624</v>
      </c>
      <c r="B58" s="39" t="s">
        <v>92</v>
      </c>
      <c r="C58" s="39" t="s">
        <v>93</v>
      </c>
      <c r="D58" s="68">
        <f>IFERROR(VLOOKUP($B58,'Tabelas auxiliares'!$A$160:$C$215,3,FALSE),0)</f>
        <v>0</v>
      </c>
      <c r="E58" s="41">
        <f>IFERROR(VLOOKUP($B58,'Tabelas auxiliares'!$A$111:$E$152,4,FALSE),0)</f>
        <v>455355.67572785745</v>
      </c>
      <c r="F58" s="42">
        <f>IFERROR(VLOOKUP($B58,'Tabelas auxiliares'!$A$111:$E$152,5,FALSE),0)</f>
        <v>144644.32427214255</v>
      </c>
      <c r="G58" s="58">
        <f>SUMIFS(Tabela1[VALOR],Tabela1[DE (ÁREA / ORIGEM)],'Saldos INVESTIMENTO AEO LOA 23'!A58,Tabela1[CUSTEIO ou INVESTIMENTO?],'Tabelas auxiliares'!$B$222)</f>
        <v>0</v>
      </c>
      <c r="H58" s="59">
        <f>SUMIFS(Tabela1[VALOR],Tabela1[PARA (ÁREA / DESTINO)],'Saldos INVESTIMENTO AEO LOA 23'!A58,Tabela1[CUSTEIO ou INVESTIMENTO?],'Tabelas auxiliares'!$B$222)</f>
        <v>0</v>
      </c>
      <c r="I58" s="67">
        <f t="shared" si="1"/>
        <v>0</v>
      </c>
      <c r="J58" s="43">
        <f>SUMIFS('1. Pré-Empenhos'!$S$4:$S$320,'1. Pré-Empenhos'!$D$4:$D$320,'Saldos INVESTIMENTO AEO LOA 23'!B58,'1. Pré-Empenhos'!$R$4:$R$320,'Tabelas auxiliares'!$B$222)</f>
        <v>0</v>
      </c>
      <c r="K58" s="13">
        <f>SUMIFS('2. Empenhos LOA UFABC 2023'!$Z$4:$Z$1000,'2. Empenhos LOA UFABC 2023'!$D$4:$D$1000,'Saldos INVESTIMENTO AEO LOA 23'!B58,'2. Empenhos LOA UFABC 2023'!$Y$4:$Y$1000,'Tabelas auxiliares'!$B$222)</f>
        <v>0</v>
      </c>
      <c r="L58" s="24">
        <f t="shared" si="0"/>
        <v>0</v>
      </c>
    </row>
    <row r="59" spans="1:12" x14ac:dyDescent="0.25">
      <c r="A59" t="s">
        <v>625</v>
      </c>
      <c r="B59" s="39" t="s">
        <v>86</v>
      </c>
      <c r="C59" s="39" t="s">
        <v>87</v>
      </c>
      <c r="D59" s="68">
        <f>IFERROR(VLOOKUP($B59,'Tabelas auxiliares'!$A$160:$C$215,3,FALSE),0)</f>
        <v>0</v>
      </c>
      <c r="E59" s="41">
        <f>IFERROR(VLOOKUP($B59,'Tabelas auxiliares'!$A$111:$E$152,4,FALSE),0)</f>
        <v>227677.83786392873</v>
      </c>
      <c r="F59" s="42">
        <f>IFERROR(VLOOKUP($B59,'Tabelas auxiliares'!$A$111:$E$152,5,FALSE),0)</f>
        <v>72322.162136071274</v>
      </c>
      <c r="G59" s="58">
        <f>SUMIFS(Tabela1[VALOR],Tabela1[DE (ÁREA / ORIGEM)],'Saldos INVESTIMENTO AEO LOA 23'!A59,Tabela1[CUSTEIO ou INVESTIMENTO?],'Tabelas auxiliares'!$B$222)</f>
        <v>0</v>
      </c>
      <c r="H59" s="59">
        <f>SUMIFS(Tabela1[VALOR],Tabela1[PARA (ÁREA / DESTINO)],'Saldos INVESTIMENTO AEO LOA 23'!A59,Tabela1[CUSTEIO ou INVESTIMENTO?],'Tabelas auxiliares'!$B$222)</f>
        <v>0</v>
      </c>
      <c r="I59" s="67">
        <f t="shared" si="1"/>
        <v>0</v>
      </c>
      <c r="J59" s="43">
        <f>SUMIFS('1. Pré-Empenhos'!$S$4:$S$320,'1. Pré-Empenhos'!$D$4:$D$320,'Saldos INVESTIMENTO AEO LOA 23'!B59,'1. Pré-Empenhos'!$R$4:$R$320,'Tabelas auxiliares'!$B$222)</f>
        <v>0</v>
      </c>
      <c r="K59" s="13">
        <f>SUMIFS('2. Empenhos LOA UFABC 2023'!$Z$4:$Z$1000,'2. Empenhos LOA UFABC 2023'!$D$4:$D$1000,'Saldos INVESTIMENTO AEO LOA 23'!B59,'2. Empenhos LOA UFABC 2023'!$Y$4:$Y$1000,'Tabelas auxiliares'!$B$222)</f>
        <v>0</v>
      </c>
      <c r="L59" s="24">
        <f t="shared" si="0"/>
        <v>0</v>
      </c>
    </row>
    <row r="60" spans="1:12" x14ac:dyDescent="0.25">
      <c r="A60" t="s">
        <v>569</v>
      </c>
      <c r="B60" s="39" t="s">
        <v>96</v>
      </c>
      <c r="C60" s="39" t="s">
        <v>97</v>
      </c>
      <c r="D60" s="68">
        <f>IFERROR(VLOOKUP($B60,'Tabelas auxiliares'!$A$160:$C$215,3,FALSE),0)</f>
        <v>498594.75999999978</v>
      </c>
      <c r="E60" s="41">
        <f>IFERROR(VLOOKUP($B60,'Tabelas auxiliares'!$A$111:$E$152,4,FALSE),0)</f>
        <v>2890049.1259312094</v>
      </c>
      <c r="F60" s="42">
        <f>IFERROR(VLOOKUP($B60,'Tabelas auxiliares'!$A$111:$E$152,5,FALSE),0)</f>
        <v>918027.87406882015</v>
      </c>
      <c r="G60" s="58">
        <f>SUMIFS(Tabela1[VALOR],Tabela1[DE (ÁREA / ORIGEM)],'Saldos INVESTIMENTO AEO LOA 23'!A60,Tabela1[CUSTEIO ou INVESTIMENTO?],'Tabelas auxiliares'!$B$222)</f>
        <v>0</v>
      </c>
      <c r="H60" s="59">
        <f>SUMIFS(Tabela1[VALOR],Tabela1[PARA (ÁREA / DESTINO)],'Saldos INVESTIMENTO AEO LOA 23'!A60,Tabela1[CUSTEIO ou INVESTIMENTO?],'Tabelas auxiliares'!$B$222)</f>
        <v>191797.2</v>
      </c>
      <c r="I60" s="67">
        <f t="shared" si="1"/>
        <v>690391.95999999973</v>
      </c>
      <c r="J60" s="43">
        <f>SUMIFS('1. Pré-Empenhos'!$S$4:$S$320,'1. Pré-Empenhos'!$D$4:$D$320,'Saldos INVESTIMENTO AEO LOA 23'!B60,'1. Pré-Empenhos'!$R$4:$R$320,'Tabelas auxiliares'!$B$222)</f>
        <v>0</v>
      </c>
      <c r="K60" s="13">
        <f>SUMIFS('2. Empenhos LOA UFABC 2023'!$Z$4:$Z$1000,'2. Empenhos LOA UFABC 2023'!$D$4:$D$1000,'Saldos INVESTIMENTO AEO LOA 23'!B60,'2. Empenhos LOA UFABC 2023'!$Y$4:$Y$1000,'Tabelas auxiliares'!$B$222)</f>
        <v>0</v>
      </c>
      <c r="L60" s="24">
        <f t="shared" si="0"/>
        <v>690391.95999999973</v>
      </c>
    </row>
    <row r="61" spans="1:12" x14ac:dyDescent="0.25">
      <c r="A61" s="51"/>
      <c r="B61" s="51"/>
      <c r="C61" s="110" t="s">
        <v>98</v>
      </c>
      <c r="D61" s="111">
        <f t="shared" ref="D61:L61" si="8">SUBTOTAL(9,D2:D60)</f>
        <v>15400699</v>
      </c>
      <c r="E61" s="111">
        <f t="shared" si="8"/>
        <v>46226012.000000022</v>
      </c>
      <c r="F61" s="111">
        <f t="shared" si="8"/>
        <v>14683753.000000009</v>
      </c>
      <c r="G61" s="111">
        <f t="shared" si="8"/>
        <v>588544.84000000008</v>
      </c>
      <c r="H61" s="111">
        <f t="shared" si="8"/>
        <v>588544.84000000008</v>
      </c>
      <c r="I61" s="111">
        <f t="shared" si="8"/>
        <v>15400698.999999998</v>
      </c>
      <c r="J61" s="111">
        <f t="shared" si="8"/>
        <v>1084209.8099999998</v>
      </c>
      <c r="K61" s="111">
        <f t="shared" si="8"/>
        <v>1768949.06</v>
      </c>
      <c r="L61" s="24">
        <f t="shared" si="8"/>
        <v>12547540.129999999</v>
      </c>
    </row>
    <row r="62" spans="1:12" hidden="1" x14ac:dyDescent="0.25">
      <c r="D62" s="86"/>
      <c r="E62" s="86">
        <f>SUBTOTAL(9,E2:E60)</f>
        <v>46226012.000000022</v>
      </c>
      <c r="F62" s="86">
        <f>SUBTOTAL(9,F2:F60)</f>
        <v>14683753.000000009</v>
      </c>
    </row>
  </sheetData>
  <sheetProtection autoFilter="0"/>
  <autoFilter ref="A1:L1">
    <filterColumn colId="1" showButton="0"/>
  </autoFilter>
  <mergeCells count="1">
    <mergeCell ref="B1:C1"/>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1001"/>
  <sheetViews>
    <sheetView view="pageBreakPreview" zoomScale="60" zoomScaleNormal="100" workbookViewId="0">
      <selection activeCell="A4" sqref="A4"/>
    </sheetView>
  </sheetViews>
  <sheetFormatPr defaultColWidth="0" defaultRowHeight="15" zeroHeight="1" x14ac:dyDescent="0.25"/>
  <cols>
    <col min="1" max="1" width="15" customWidth="1"/>
    <col min="2" max="2" width="23.28515625" customWidth="1"/>
    <col min="3" max="3" width="23.5703125" customWidth="1"/>
    <col min="4" max="4" width="21.28515625" customWidth="1"/>
    <col min="5" max="5" width="47.85546875" customWidth="1"/>
    <col min="6" max="10" width="25" customWidth="1"/>
    <col min="11" max="11" width="29.28515625" customWidth="1"/>
    <col min="12" max="12" width="22.85546875" customWidth="1"/>
    <col min="13" max="13" width="13.140625" customWidth="1"/>
    <col min="14" max="16" width="17.140625" customWidth="1"/>
    <col min="17" max="17" width="19.5703125" customWidth="1"/>
    <col min="18" max="19" width="18.7109375" customWidth="1"/>
    <col min="20" max="21" width="21.85546875" customWidth="1"/>
    <col min="22" max="22" width="18" customWidth="1"/>
    <col min="23" max="23" width="24.5703125" customWidth="1"/>
    <col min="24" max="24" width="19" customWidth="1"/>
    <col min="25" max="16384" width="9.140625" hidden="1"/>
  </cols>
  <sheetData>
    <row r="1" spans="1:24" ht="28.5" customHeight="1" x14ac:dyDescent="0.25">
      <c r="A1" s="144" t="s">
        <v>992</v>
      </c>
      <c r="B1" s="144"/>
      <c r="M1" s="54"/>
      <c r="N1" s="54"/>
      <c r="O1" s="54"/>
      <c r="P1" s="54"/>
      <c r="Q1" s="54"/>
      <c r="T1" s="146" t="s">
        <v>866</v>
      </c>
    </row>
    <row r="2" spans="1:24" ht="47.25" customHeight="1" x14ac:dyDescent="0.25">
      <c r="A2" s="144"/>
      <c r="B2" s="144"/>
      <c r="O2" s="54"/>
      <c r="P2" s="54"/>
      <c r="Q2" s="54"/>
      <c r="T2" s="146"/>
    </row>
    <row r="3" spans="1:24" s="114" customFormat="1" ht="47.25" customHeight="1" x14ac:dyDescent="0.25">
      <c r="A3" s="113" t="s">
        <v>287</v>
      </c>
      <c r="B3" s="113" t="s">
        <v>289</v>
      </c>
      <c r="C3" s="113" t="s">
        <v>284</v>
      </c>
      <c r="D3" s="113" t="s">
        <v>0</v>
      </c>
      <c r="E3" s="113" t="s">
        <v>164</v>
      </c>
      <c r="F3" s="113" t="s">
        <v>1</v>
      </c>
      <c r="G3" s="113" t="s">
        <v>165</v>
      </c>
      <c r="H3" s="112" t="s">
        <v>166</v>
      </c>
      <c r="I3" s="112" t="s">
        <v>167</v>
      </c>
      <c r="J3" s="112" t="s">
        <v>168</v>
      </c>
      <c r="K3" s="113" t="s">
        <v>130</v>
      </c>
      <c r="L3" s="112" t="s">
        <v>116</v>
      </c>
      <c r="M3" s="112" t="s">
        <v>171</v>
      </c>
      <c r="N3" s="112" t="s">
        <v>129</v>
      </c>
      <c r="O3" s="112" t="s">
        <v>626</v>
      </c>
      <c r="P3" s="113" t="s">
        <v>627</v>
      </c>
      <c r="Q3" s="112" t="s">
        <v>152</v>
      </c>
      <c r="R3" s="113" t="s">
        <v>153</v>
      </c>
      <c r="S3" s="113"/>
      <c r="T3" s="113" t="s">
        <v>403</v>
      </c>
      <c r="U3" s="113" t="s">
        <v>429</v>
      </c>
      <c r="V3" s="113" t="s">
        <v>281</v>
      </c>
      <c r="W3" s="113" t="s">
        <v>282</v>
      </c>
      <c r="X3" s="113" t="s">
        <v>283</v>
      </c>
    </row>
    <row r="4" spans="1:24" x14ac:dyDescent="0.25">
      <c r="A4" t="s">
        <v>3040</v>
      </c>
      <c r="B4" t="s">
        <v>3041</v>
      </c>
      <c r="C4" t="s">
        <v>3042</v>
      </c>
      <c r="D4" t="s">
        <v>3043</v>
      </c>
      <c r="E4" t="s">
        <v>3043</v>
      </c>
      <c r="F4" t="s">
        <v>3042</v>
      </c>
      <c r="G4" t="s">
        <v>3042</v>
      </c>
      <c r="H4" t="s">
        <v>3044</v>
      </c>
      <c r="I4" t="s">
        <v>178</v>
      </c>
      <c r="J4" t="s">
        <v>3045</v>
      </c>
      <c r="K4" t="s">
        <v>3046</v>
      </c>
      <c r="L4" t="s">
        <v>3047</v>
      </c>
      <c r="M4" t="s">
        <v>174</v>
      </c>
      <c r="N4" t="s">
        <v>1126</v>
      </c>
      <c r="O4" t="s">
        <v>3048</v>
      </c>
      <c r="P4" t="s">
        <v>3042</v>
      </c>
      <c r="Q4" s="51" t="str">
        <f t="shared" ref="Q4:Q67" si="0">LEFT(O4,1)</f>
        <v>4</v>
      </c>
      <c r="R4" s="51" t="str">
        <f>IF(M4="","",IF(AND(M4&lt;&gt;'Tabelas auxiliares'!$B$236,M4&lt;&gt;'Tabelas auxiliares'!$B$237,M4&lt;&gt;'Tabelas auxiliares'!$C$236,M4&lt;&gt;'Tabelas auxiliares'!$C$237,M4&lt;&gt;'Tabelas auxiliares'!$D$236),"FOLHA DE PESSOAL",IF(Q4='Tabelas auxiliares'!$A$237,"CUSTEIO",IF(Q4='Tabelas auxiliares'!$A$236,"INVESTIMENTO","ERRO - VERIFICAR"))))</f>
        <v>INVESTIMENTO</v>
      </c>
      <c r="S4" s="64">
        <f>IF(SUM(T4:X4)=0,"",SUM(T4:X4))</f>
        <v>201030.12</v>
      </c>
      <c r="T4" s="44">
        <v>45223.53</v>
      </c>
      <c r="U4" s="44">
        <v>155806.59</v>
      </c>
    </row>
    <row r="5" spans="1:24" x14ac:dyDescent="0.25">
      <c r="A5" t="s">
        <v>3040</v>
      </c>
      <c r="B5" t="s">
        <v>3041</v>
      </c>
      <c r="C5" t="s">
        <v>3042</v>
      </c>
      <c r="D5" t="s">
        <v>3043</v>
      </c>
      <c r="E5" t="s">
        <v>3043</v>
      </c>
      <c r="F5" t="s">
        <v>3042</v>
      </c>
      <c r="G5" t="s">
        <v>3042</v>
      </c>
      <c r="H5" t="s">
        <v>3044</v>
      </c>
      <c r="I5" t="s">
        <v>178</v>
      </c>
      <c r="J5" t="s">
        <v>3045</v>
      </c>
      <c r="K5" t="s">
        <v>3046</v>
      </c>
      <c r="L5" t="s">
        <v>1096</v>
      </c>
      <c r="M5" t="s">
        <v>174</v>
      </c>
      <c r="N5" t="s">
        <v>1126</v>
      </c>
      <c r="O5" t="s">
        <v>3048</v>
      </c>
      <c r="P5" t="s">
        <v>3042</v>
      </c>
      <c r="Q5" s="51" t="str">
        <f t="shared" si="0"/>
        <v>4</v>
      </c>
      <c r="R5" s="51" t="str">
        <f>IF(M5="","",IF(AND(M5&lt;&gt;'Tabelas auxiliares'!$B$236,M5&lt;&gt;'Tabelas auxiliares'!$B$237,M5&lt;&gt;'Tabelas auxiliares'!$C$236,M5&lt;&gt;'Tabelas auxiliares'!$C$237,M5&lt;&gt;'Tabelas auxiliares'!$D$236),"FOLHA DE PESSOAL",IF(Q5='Tabelas auxiliares'!$A$237,"CUSTEIO",IF(Q5='Tabelas auxiliares'!$A$236,"INVESTIMENTO","ERRO - VERIFICAR"))))</f>
        <v>INVESTIMENTO</v>
      </c>
      <c r="S5" s="64">
        <f t="shared" ref="S5:S68" si="1">IF(SUM(T5:X5)=0,"",SUM(T5:X5))</f>
        <v>475260</v>
      </c>
      <c r="T5" s="44">
        <v>246377.95</v>
      </c>
      <c r="U5" s="44">
        <v>228882.05</v>
      </c>
    </row>
    <row r="6" spans="1:24" x14ac:dyDescent="0.25">
      <c r="A6" t="s">
        <v>3040</v>
      </c>
      <c r="B6" t="s">
        <v>3041</v>
      </c>
      <c r="C6" t="s">
        <v>3049</v>
      </c>
      <c r="D6" t="s">
        <v>3050</v>
      </c>
      <c r="E6" t="s">
        <v>3051</v>
      </c>
      <c r="F6" t="s">
        <v>3052</v>
      </c>
      <c r="G6" t="s">
        <v>3053</v>
      </c>
      <c r="H6" t="s">
        <v>3044</v>
      </c>
      <c r="I6" t="s">
        <v>178</v>
      </c>
      <c r="J6" t="s">
        <v>3045</v>
      </c>
      <c r="K6" t="s">
        <v>3046</v>
      </c>
      <c r="L6" t="s">
        <v>3047</v>
      </c>
      <c r="M6" t="s">
        <v>174</v>
      </c>
      <c r="N6" t="s">
        <v>1126</v>
      </c>
      <c r="O6" t="s">
        <v>818</v>
      </c>
      <c r="P6" t="s">
        <v>704</v>
      </c>
      <c r="Q6" s="51" t="str">
        <f t="shared" si="0"/>
        <v>4</v>
      </c>
      <c r="R6" s="51" t="str">
        <f>IF(M6="","",IF(AND(M6&lt;&gt;'Tabelas auxiliares'!$B$236,M6&lt;&gt;'Tabelas auxiliares'!$B$237,M6&lt;&gt;'Tabelas auxiliares'!$C$236,M6&lt;&gt;'Tabelas auxiliares'!$C$237,M6&lt;&gt;'Tabelas auxiliares'!$D$236),"FOLHA DE PESSOAL",IF(Q6='Tabelas auxiliares'!$A$237,"CUSTEIO",IF(Q6='Tabelas auxiliares'!$A$236,"INVESTIMENTO","ERRO - VERIFICAR"))))</f>
        <v>INVESTIMENTO</v>
      </c>
      <c r="S6" s="64">
        <f t="shared" si="1"/>
        <v>50154.67</v>
      </c>
      <c r="V6" s="44">
        <v>50154.67</v>
      </c>
    </row>
    <row r="7" spans="1:24" x14ac:dyDescent="0.25">
      <c r="A7" t="s">
        <v>3040</v>
      </c>
      <c r="B7" t="s">
        <v>3041</v>
      </c>
      <c r="C7" t="s">
        <v>3054</v>
      </c>
      <c r="D7" t="s">
        <v>3055</v>
      </c>
      <c r="E7" t="s">
        <v>3056</v>
      </c>
      <c r="F7" t="s">
        <v>3057</v>
      </c>
      <c r="G7" t="s">
        <v>2652</v>
      </c>
      <c r="H7" t="s">
        <v>3044</v>
      </c>
      <c r="I7" t="s">
        <v>178</v>
      </c>
      <c r="J7" t="s">
        <v>3045</v>
      </c>
      <c r="K7" t="s">
        <v>3046</v>
      </c>
      <c r="L7" t="s">
        <v>3047</v>
      </c>
      <c r="M7" t="s">
        <v>174</v>
      </c>
      <c r="N7" t="s">
        <v>1126</v>
      </c>
      <c r="O7" t="s">
        <v>2113</v>
      </c>
      <c r="P7" t="s">
        <v>2114</v>
      </c>
      <c r="Q7" s="51" t="str">
        <f t="shared" si="0"/>
        <v>4</v>
      </c>
      <c r="R7" s="51" t="str">
        <f>IF(M7="","",IF(AND(M7&lt;&gt;'Tabelas auxiliares'!$B$236,M7&lt;&gt;'Tabelas auxiliares'!$B$237,M7&lt;&gt;'Tabelas auxiliares'!$C$236,M7&lt;&gt;'Tabelas auxiliares'!$C$237,M7&lt;&gt;'Tabelas auxiliares'!$D$236),"FOLHA DE PESSOAL",IF(Q7='Tabelas auxiliares'!$A$237,"CUSTEIO",IF(Q7='Tabelas auxiliares'!$A$236,"INVESTIMENTO","ERRO - VERIFICAR"))))</f>
        <v>INVESTIMENTO</v>
      </c>
      <c r="S7" s="64">
        <f t="shared" si="1"/>
        <v>21919.9</v>
      </c>
      <c r="V7" s="44">
        <v>21919.9</v>
      </c>
    </row>
    <row r="8" spans="1:24" x14ac:dyDescent="0.25">
      <c r="A8" t="s">
        <v>3058</v>
      </c>
      <c r="B8" t="s">
        <v>3059</v>
      </c>
      <c r="C8" t="s">
        <v>3060</v>
      </c>
      <c r="D8" t="s">
        <v>3061</v>
      </c>
      <c r="E8" t="s">
        <v>3062</v>
      </c>
      <c r="F8" t="s">
        <v>3063</v>
      </c>
      <c r="G8" t="s">
        <v>3064</v>
      </c>
      <c r="H8" t="s">
        <v>3065</v>
      </c>
      <c r="I8" t="s">
        <v>3066</v>
      </c>
      <c r="J8" t="s">
        <v>3067</v>
      </c>
      <c r="K8" t="s">
        <v>3068</v>
      </c>
      <c r="L8" t="s">
        <v>3069</v>
      </c>
      <c r="M8" t="s">
        <v>174</v>
      </c>
      <c r="N8" t="s">
        <v>3070</v>
      </c>
      <c r="O8" t="s">
        <v>779</v>
      </c>
      <c r="P8" t="s">
        <v>669</v>
      </c>
      <c r="Q8" s="51" t="str">
        <f t="shared" si="0"/>
        <v>3</v>
      </c>
      <c r="R8" s="51" t="str">
        <f>IF(M8="","",IF(AND(M8&lt;&gt;'Tabelas auxiliares'!$B$236,M8&lt;&gt;'Tabelas auxiliares'!$B$237,M8&lt;&gt;'Tabelas auxiliares'!$C$236,M8&lt;&gt;'Tabelas auxiliares'!$C$237,M8&lt;&gt;'Tabelas auxiliares'!$D$236),"FOLHA DE PESSOAL",IF(Q8='Tabelas auxiliares'!$A$237,"CUSTEIO",IF(Q8='Tabelas auxiliares'!$A$236,"INVESTIMENTO","ERRO - VERIFICAR"))))</f>
        <v>CUSTEIO</v>
      </c>
      <c r="S8" s="64">
        <f t="shared" si="1"/>
        <v>2000000</v>
      </c>
      <c r="X8" s="44">
        <v>2000000</v>
      </c>
    </row>
    <row r="9" spans="1:24" x14ac:dyDescent="0.25">
      <c r="A9" t="s">
        <v>3058</v>
      </c>
      <c r="B9" t="s">
        <v>3059</v>
      </c>
      <c r="C9" t="s">
        <v>3071</v>
      </c>
      <c r="D9" t="s">
        <v>2898</v>
      </c>
      <c r="E9" t="s">
        <v>3072</v>
      </c>
      <c r="F9" t="s">
        <v>371</v>
      </c>
      <c r="G9" t="s">
        <v>3073</v>
      </c>
      <c r="H9" t="s">
        <v>3074</v>
      </c>
      <c r="I9" t="s">
        <v>178</v>
      </c>
      <c r="J9" t="s">
        <v>3075</v>
      </c>
      <c r="K9" t="s">
        <v>3076</v>
      </c>
      <c r="L9" t="s">
        <v>3077</v>
      </c>
      <c r="M9" t="s">
        <v>174</v>
      </c>
      <c r="N9" t="s">
        <v>3078</v>
      </c>
      <c r="O9" t="s">
        <v>3079</v>
      </c>
      <c r="P9" t="s">
        <v>3080</v>
      </c>
      <c r="Q9" s="51" t="str">
        <f t="shared" si="0"/>
        <v>4</v>
      </c>
      <c r="R9" s="51" t="str">
        <f>IF(M9="","",IF(AND(M9&lt;&gt;'Tabelas auxiliares'!$B$236,M9&lt;&gt;'Tabelas auxiliares'!$B$237,M9&lt;&gt;'Tabelas auxiliares'!$C$236,M9&lt;&gt;'Tabelas auxiliares'!$C$237,M9&lt;&gt;'Tabelas auxiliares'!$D$236),"FOLHA DE PESSOAL",IF(Q9='Tabelas auxiliares'!$A$237,"CUSTEIO",IF(Q9='Tabelas auxiliares'!$A$236,"INVESTIMENTO","ERRO - VERIFICAR"))))</f>
        <v>INVESTIMENTO</v>
      </c>
      <c r="S9" s="64">
        <f t="shared" si="1"/>
        <v>6500000</v>
      </c>
      <c r="V9" s="44">
        <v>6500000</v>
      </c>
    </row>
    <row r="10" spans="1:24" x14ac:dyDescent="0.25">
      <c r="A10" t="s">
        <v>3058</v>
      </c>
      <c r="B10" t="s">
        <v>3059</v>
      </c>
      <c r="C10" t="s">
        <v>3081</v>
      </c>
      <c r="D10" t="s">
        <v>3082</v>
      </c>
      <c r="E10" t="s">
        <v>3083</v>
      </c>
      <c r="F10" t="s">
        <v>3084</v>
      </c>
      <c r="G10" t="s">
        <v>3085</v>
      </c>
      <c r="H10" t="s">
        <v>3065</v>
      </c>
      <c r="I10" t="s">
        <v>3066</v>
      </c>
      <c r="J10" t="s">
        <v>3067</v>
      </c>
      <c r="K10" t="s">
        <v>3068</v>
      </c>
      <c r="L10" t="s">
        <v>3069</v>
      </c>
      <c r="M10" t="s">
        <v>174</v>
      </c>
      <c r="N10" t="s">
        <v>3070</v>
      </c>
      <c r="O10" t="s">
        <v>779</v>
      </c>
      <c r="P10" t="s">
        <v>669</v>
      </c>
      <c r="Q10" s="51" t="str">
        <f t="shared" si="0"/>
        <v>3</v>
      </c>
      <c r="R10" s="51" t="str">
        <f>IF(M10="","",IF(AND(M10&lt;&gt;'Tabelas auxiliares'!$B$236,M10&lt;&gt;'Tabelas auxiliares'!$B$237,M10&lt;&gt;'Tabelas auxiliares'!$C$236,M10&lt;&gt;'Tabelas auxiliares'!$C$237,M10&lt;&gt;'Tabelas auxiliares'!$D$236),"FOLHA DE PESSOAL",IF(Q10='Tabelas auxiliares'!$A$237,"CUSTEIO",IF(Q10='Tabelas auxiliares'!$A$236,"INVESTIMENTO","ERRO - VERIFICAR"))))</f>
        <v>CUSTEIO</v>
      </c>
      <c r="S10" s="64">
        <f t="shared" si="1"/>
        <v>1000000</v>
      </c>
      <c r="X10" s="44">
        <v>1000000</v>
      </c>
    </row>
    <row r="11" spans="1:24" x14ac:dyDescent="0.25">
      <c r="A11" t="s">
        <v>3086</v>
      </c>
      <c r="B11" t="s">
        <v>3087</v>
      </c>
      <c r="C11" t="s">
        <v>3042</v>
      </c>
      <c r="D11" t="s">
        <v>3043</v>
      </c>
      <c r="E11" t="s">
        <v>3043</v>
      </c>
      <c r="F11" t="s">
        <v>3042</v>
      </c>
      <c r="G11" t="s">
        <v>3042</v>
      </c>
      <c r="H11" t="s">
        <v>177</v>
      </c>
      <c r="I11" t="s">
        <v>178</v>
      </c>
      <c r="J11" t="s">
        <v>288</v>
      </c>
      <c r="K11" t="s">
        <v>3088</v>
      </c>
      <c r="L11" t="s">
        <v>3089</v>
      </c>
      <c r="M11" t="s">
        <v>174</v>
      </c>
      <c r="N11" t="s">
        <v>3090</v>
      </c>
      <c r="O11" t="s">
        <v>3091</v>
      </c>
      <c r="P11" t="s">
        <v>3042</v>
      </c>
      <c r="Q11" s="51" t="str">
        <f t="shared" si="0"/>
        <v>3</v>
      </c>
      <c r="R11" s="51" t="str">
        <f>IF(M11="","",IF(AND(M11&lt;&gt;'Tabelas auxiliares'!$B$236,M11&lt;&gt;'Tabelas auxiliares'!$B$237,M11&lt;&gt;'Tabelas auxiliares'!$C$236,M11&lt;&gt;'Tabelas auxiliares'!$C$237,M11&lt;&gt;'Tabelas auxiliares'!$D$236),"FOLHA DE PESSOAL",IF(Q11='Tabelas auxiliares'!$A$237,"CUSTEIO",IF(Q11='Tabelas auxiliares'!$A$236,"INVESTIMENTO","ERRO - VERIFICAR"))))</f>
        <v>CUSTEIO</v>
      </c>
      <c r="S11" s="64">
        <f t="shared" si="1"/>
        <v>0.03</v>
      </c>
      <c r="T11" s="44">
        <v>0.03</v>
      </c>
    </row>
    <row r="12" spans="1:24" x14ac:dyDescent="0.25">
      <c r="A12" t="s">
        <v>3086</v>
      </c>
      <c r="B12" t="s">
        <v>3087</v>
      </c>
      <c r="C12" t="s">
        <v>3092</v>
      </c>
      <c r="D12" t="s">
        <v>3093</v>
      </c>
      <c r="E12" t="s">
        <v>3094</v>
      </c>
      <c r="F12" t="s">
        <v>3095</v>
      </c>
      <c r="G12" t="s">
        <v>176</v>
      </c>
      <c r="H12" t="s">
        <v>177</v>
      </c>
      <c r="I12" t="s">
        <v>178</v>
      </c>
      <c r="J12" t="s">
        <v>288</v>
      </c>
      <c r="K12" t="s">
        <v>3088</v>
      </c>
      <c r="L12" t="s">
        <v>3089</v>
      </c>
      <c r="M12" t="s">
        <v>174</v>
      </c>
      <c r="N12" t="s">
        <v>3090</v>
      </c>
      <c r="O12" t="s">
        <v>734</v>
      </c>
      <c r="P12" t="s">
        <v>644</v>
      </c>
      <c r="Q12" s="51" t="str">
        <f t="shared" si="0"/>
        <v>3</v>
      </c>
      <c r="R12" s="51" t="str">
        <f>IF(M12="","",IF(AND(M12&lt;&gt;'Tabelas auxiliares'!$B$236,M12&lt;&gt;'Tabelas auxiliares'!$B$237,M12&lt;&gt;'Tabelas auxiliares'!$C$236,M12&lt;&gt;'Tabelas auxiliares'!$C$237,M12&lt;&gt;'Tabelas auxiliares'!$D$236),"FOLHA DE PESSOAL",IF(Q12='Tabelas auxiliares'!$A$237,"CUSTEIO",IF(Q12='Tabelas auxiliares'!$A$236,"INVESTIMENTO","ERRO - VERIFICAR"))))</f>
        <v>CUSTEIO</v>
      </c>
      <c r="S12" s="64">
        <f t="shared" si="1"/>
        <v>1966.51</v>
      </c>
      <c r="W12" s="44">
        <v>1966.51</v>
      </c>
    </row>
    <row r="13" spans="1:24" x14ac:dyDescent="0.25">
      <c r="A13" t="s">
        <v>3096</v>
      </c>
      <c r="B13" t="s">
        <v>3097</v>
      </c>
      <c r="C13" t="s">
        <v>3042</v>
      </c>
      <c r="D13" t="s">
        <v>3043</v>
      </c>
      <c r="E13" t="s">
        <v>3043</v>
      </c>
      <c r="F13" t="s">
        <v>3042</v>
      </c>
      <c r="G13" t="s">
        <v>3042</v>
      </c>
      <c r="H13" t="s">
        <v>177</v>
      </c>
      <c r="I13" t="s">
        <v>178</v>
      </c>
      <c r="J13" t="s">
        <v>288</v>
      </c>
      <c r="K13" t="s">
        <v>3098</v>
      </c>
      <c r="L13" t="s">
        <v>1466</v>
      </c>
      <c r="M13" t="s">
        <v>393</v>
      </c>
      <c r="N13" t="s">
        <v>3099</v>
      </c>
      <c r="O13" t="s">
        <v>3100</v>
      </c>
      <c r="P13" t="s">
        <v>3042</v>
      </c>
      <c r="Q13" s="51" t="str">
        <f t="shared" si="0"/>
        <v>4</v>
      </c>
      <c r="R13" s="51" t="str">
        <f>IF(M13="","",IF(AND(M13&lt;&gt;'Tabelas auxiliares'!$B$236,M13&lt;&gt;'Tabelas auxiliares'!$B$237,M13&lt;&gt;'Tabelas auxiliares'!$C$236,M13&lt;&gt;'Tabelas auxiliares'!$C$237,M13&lt;&gt;'Tabelas auxiliares'!$D$236),"FOLHA DE PESSOAL",IF(Q13='Tabelas auxiliares'!$A$237,"CUSTEIO",IF(Q13='Tabelas auxiliares'!$A$236,"INVESTIMENTO","ERRO - VERIFICAR"))))</f>
        <v>INVESTIMENTO</v>
      </c>
      <c r="S13" s="64">
        <f t="shared" si="1"/>
        <v>4891042.05</v>
      </c>
      <c r="T13" s="44">
        <v>2681809.61</v>
      </c>
      <c r="U13" s="44">
        <v>2209232.44</v>
      </c>
    </row>
    <row r="14" spans="1:24" x14ac:dyDescent="0.25">
      <c r="A14" t="s">
        <v>3096</v>
      </c>
      <c r="B14" t="s">
        <v>3097</v>
      </c>
      <c r="C14" t="s">
        <v>3101</v>
      </c>
      <c r="D14" t="s">
        <v>3102</v>
      </c>
      <c r="E14" t="s">
        <v>3103</v>
      </c>
      <c r="F14" t="s">
        <v>3104</v>
      </c>
      <c r="G14" t="s">
        <v>176</v>
      </c>
      <c r="H14" t="s">
        <v>177</v>
      </c>
      <c r="I14" t="s">
        <v>178</v>
      </c>
      <c r="J14" t="s">
        <v>288</v>
      </c>
      <c r="K14" t="s">
        <v>3105</v>
      </c>
      <c r="L14" t="s">
        <v>3106</v>
      </c>
      <c r="M14" t="s">
        <v>174</v>
      </c>
      <c r="N14" t="s">
        <v>3107</v>
      </c>
      <c r="O14" t="s">
        <v>734</v>
      </c>
      <c r="P14" t="s">
        <v>644</v>
      </c>
      <c r="Q14" s="51" t="str">
        <f t="shared" si="0"/>
        <v>3</v>
      </c>
      <c r="R14" s="51" t="str">
        <f>IF(M14="","",IF(AND(M14&lt;&gt;'Tabelas auxiliares'!$B$236,M14&lt;&gt;'Tabelas auxiliares'!$B$237,M14&lt;&gt;'Tabelas auxiliares'!$C$236,M14&lt;&gt;'Tabelas auxiliares'!$C$237,M14&lt;&gt;'Tabelas auxiliares'!$D$236),"FOLHA DE PESSOAL",IF(Q14='Tabelas auxiliares'!$A$237,"CUSTEIO",IF(Q14='Tabelas auxiliares'!$A$236,"INVESTIMENTO","ERRO - VERIFICAR"))))</f>
        <v>CUSTEIO</v>
      </c>
      <c r="S14" s="64">
        <f t="shared" si="1"/>
        <v>1080</v>
      </c>
      <c r="X14" s="44">
        <v>1080</v>
      </c>
    </row>
    <row r="15" spans="1:24" x14ac:dyDescent="0.25">
      <c r="A15" t="s">
        <v>3096</v>
      </c>
      <c r="B15" t="s">
        <v>3097</v>
      </c>
      <c r="C15" t="s">
        <v>3108</v>
      </c>
      <c r="D15" t="s">
        <v>2898</v>
      </c>
      <c r="E15" t="s">
        <v>3109</v>
      </c>
      <c r="F15" t="s">
        <v>3110</v>
      </c>
      <c r="G15" t="s">
        <v>3073</v>
      </c>
      <c r="H15" t="s">
        <v>177</v>
      </c>
      <c r="I15" t="s">
        <v>178</v>
      </c>
      <c r="J15" t="s">
        <v>288</v>
      </c>
      <c r="K15" t="s">
        <v>3098</v>
      </c>
      <c r="L15" t="s">
        <v>1466</v>
      </c>
      <c r="M15" t="s">
        <v>393</v>
      </c>
      <c r="N15" t="s">
        <v>3099</v>
      </c>
      <c r="O15" t="s">
        <v>3079</v>
      </c>
      <c r="P15" t="s">
        <v>3080</v>
      </c>
      <c r="Q15" s="51" t="str">
        <f t="shared" si="0"/>
        <v>4</v>
      </c>
      <c r="R15" s="51" t="str">
        <f>IF(M15="","",IF(AND(M15&lt;&gt;'Tabelas auxiliares'!$B$236,M15&lt;&gt;'Tabelas auxiliares'!$B$237,M15&lt;&gt;'Tabelas auxiliares'!$C$236,M15&lt;&gt;'Tabelas auxiliares'!$C$237,M15&lt;&gt;'Tabelas auxiliares'!$D$236),"FOLHA DE PESSOAL",IF(Q15='Tabelas auxiliares'!$A$237,"CUSTEIO",IF(Q15='Tabelas auxiliares'!$A$236,"INVESTIMENTO","ERRO - VERIFICAR"))))</f>
        <v>INVESTIMENTO</v>
      </c>
      <c r="S15" s="64">
        <f t="shared" si="1"/>
        <v>5000000</v>
      </c>
      <c r="V15" s="44">
        <v>5000000</v>
      </c>
    </row>
    <row r="16" spans="1:24" x14ac:dyDescent="0.25">
      <c r="A16" t="s">
        <v>3096</v>
      </c>
      <c r="B16" t="s">
        <v>3097</v>
      </c>
      <c r="C16" t="s">
        <v>3111</v>
      </c>
      <c r="D16" t="s">
        <v>2905</v>
      </c>
      <c r="E16" t="s">
        <v>3112</v>
      </c>
      <c r="F16" t="s">
        <v>3113</v>
      </c>
      <c r="G16" t="s">
        <v>3114</v>
      </c>
      <c r="H16" t="s">
        <v>177</v>
      </c>
      <c r="I16" t="s">
        <v>178</v>
      </c>
      <c r="J16" t="s">
        <v>288</v>
      </c>
      <c r="K16" t="s">
        <v>3098</v>
      </c>
      <c r="L16" t="s">
        <v>1466</v>
      </c>
      <c r="M16" t="s">
        <v>393</v>
      </c>
      <c r="N16" t="s">
        <v>3099</v>
      </c>
      <c r="O16" t="s">
        <v>3079</v>
      </c>
      <c r="P16" t="s">
        <v>3080</v>
      </c>
      <c r="Q16" s="51" t="str">
        <f t="shared" si="0"/>
        <v>4</v>
      </c>
      <c r="R16" s="51" t="str">
        <f>IF(M16="","",IF(AND(M16&lt;&gt;'Tabelas auxiliares'!$B$236,M16&lt;&gt;'Tabelas auxiliares'!$B$237,M16&lt;&gt;'Tabelas auxiliares'!$C$236,M16&lt;&gt;'Tabelas auxiliares'!$C$237,M16&lt;&gt;'Tabelas auxiliares'!$D$236),"FOLHA DE PESSOAL",IF(Q16='Tabelas auxiliares'!$A$237,"CUSTEIO",IF(Q16='Tabelas auxiliares'!$A$236,"INVESTIMENTO","ERRO - VERIFICAR"))))</f>
        <v>INVESTIMENTO</v>
      </c>
      <c r="S16" s="64">
        <f t="shared" si="1"/>
        <v>108957.95</v>
      </c>
      <c r="V16" s="44">
        <v>108957.95</v>
      </c>
    </row>
    <row r="17" spans="1:24" x14ac:dyDescent="0.25">
      <c r="A17" t="s">
        <v>3115</v>
      </c>
      <c r="B17" t="s">
        <v>3116</v>
      </c>
      <c r="C17" t="s">
        <v>3042</v>
      </c>
      <c r="D17" t="s">
        <v>3043</v>
      </c>
      <c r="E17" t="s">
        <v>3043</v>
      </c>
      <c r="F17" t="s">
        <v>3042</v>
      </c>
      <c r="G17" t="s">
        <v>3042</v>
      </c>
      <c r="H17" t="s">
        <v>3117</v>
      </c>
      <c r="I17" t="s">
        <v>3118</v>
      </c>
      <c r="J17" t="s">
        <v>3119</v>
      </c>
      <c r="K17" t="s">
        <v>3120</v>
      </c>
      <c r="L17" t="s">
        <v>1097</v>
      </c>
      <c r="M17" t="s">
        <v>174</v>
      </c>
      <c r="N17" t="s">
        <v>1165</v>
      </c>
      <c r="O17" t="s">
        <v>3121</v>
      </c>
      <c r="P17" t="s">
        <v>3042</v>
      </c>
      <c r="Q17" s="51" t="str">
        <f t="shared" si="0"/>
        <v>3</v>
      </c>
      <c r="R17" s="51" t="str">
        <f>IF(M17="","",IF(AND(M17&lt;&gt;'Tabelas auxiliares'!$B$236,M17&lt;&gt;'Tabelas auxiliares'!$B$237,M17&lt;&gt;'Tabelas auxiliares'!$C$236,M17&lt;&gt;'Tabelas auxiliares'!$C$237,M17&lt;&gt;'Tabelas auxiliares'!$D$236),"FOLHA DE PESSOAL",IF(Q17='Tabelas auxiliares'!$A$237,"CUSTEIO",IF(Q17='Tabelas auxiliares'!$A$236,"INVESTIMENTO","ERRO - VERIFICAR"))))</f>
        <v>CUSTEIO</v>
      </c>
      <c r="S17" s="64">
        <f t="shared" si="1"/>
        <v>175913.05000000002</v>
      </c>
      <c r="T17" s="44">
        <v>163959.32</v>
      </c>
      <c r="U17" s="44">
        <v>11953.73</v>
      </c>
    </row>
    <row r="18" spans="1:24" x14ac:dyDescent="0.25">
      <c r="A18" t="s">
        <v>3115</v>
      </c>
      <c r="B18" t="s">
        <v>3116</v>
      </c>
      <c r="C18" t="s">
        <v>3042</v>
      </c>
      <c r="D18" t="s">
        <v>3043</v>
      </c>
      <c r="E18" t="s">
        <v>3043</v>
      </c>
      <c r="F18" t="s">
        <v>3042</v>
      </c>
      <c r="G18" t="s">
        <v>3042</v>
      </c>
      <c r="H18" t="s">
        <v>3117</v>
      </c>
      <c r="I18" t="s">
        <v>3118</v>
      </c>
      <c r="J18" t="s">
        <v>3119</v>
      </c>
      <c r="K18" t="s">
        <v>3120</v>
      </c>
      <c r="L18" t="s">
        <v>1097</v>
      </c>
      <c r="M18" t="s">
        <v>174</v>
      </c>
      <c r="N18" t="s">
        <v>1165</v>
      </c>
      <c r="O18" t="s">
        <v>3122</v>
      </c>
      <c r="P18" t="s">
        <v>3042</v>
      </c>
      <c r="Q18" s="51" t="str">
        <f t="shared" si="0"/>
        <v>3</v>
      </c>
      <c r="R18" s="51" t="str">
        <f>IF(M18="","",IF(AND(M18&lt;&gt;'Tabelas auxiliares'!$B$236,M18&lt;&gt;'Tabelas auxiliares'!$B$237,M18&lt;&gt;'Tabelas auxiliares'!$C$236,M18&lt;&gt;'Tabelas auxiliares'!$C$237,M18&lt;&gt;'Tabelas auxiliares'!$D$236),"FOLHA DE PESSOAL",IF(Q18='Tabelas auxiliares'!$A$237,"CUSTEIO",IF(Q18='Tabelas auxiliares'!$A$236,"INVESTIMENTO","ERRO - VERIFICAR"))))</f>
        <v>CUSTEIO</v>
      </c>
      <c r="S18" s="64">
        <f t="shared" si="1"/>
        <v>297705.55</v>
      </c>
      <c r="T18" s="44">
        <v>297372.96999999997</v>
      </c>
      <c r="U18" s="44">
        <v>332.58</v>
      </c>
    </row>
    <row r="19" spans="1:24" x14ac:dyDescent="0.25">
      <c r="A19" t="s">
        <v>3115</v>
      </c>
      <c r="B19" t="s">
        <v>3116</v>
      </c>
      <c r="C19" t="s">
        <v>3042</v>
      </c>
      <c r="D19" t="s">
        <v>3043</v>
      </c>
      <c r="E19" t="s">
        <v>3043</v>
      </c>
      <c r="F19" t="s">
        <v>3042</v>
      </c>
      <c r="G19" t="s">
        <v>3042</v>
      </c>
      <c r="H19" t="s">
        <v>3117</v>
      </c>
      <c r="I19" t="s">
        <v>3118</v>
      </c>
      <c r="J19" t="s">
        <v>3119</v>
      </c>
      <c r="K19" t="s">
        <v>3120</v>
      </c>
      <c r="L19" t="s">
        <v>1097</v>
      </c>
      <c r="M19" t="s">
        <v>174</v>
      </c>
      <c r="N19" t="s">
        <v>1165</v>
      </c>
      <c r="O19" t="s">
        <v>3123</v>
      </c>
      <c r="P19" t="s">
        <v>3042</v>
      </c>
      <c r="Q19" s="51" t="str">
        <f t="shared" si="0"/>
        <v>3</v>
      </c>
      <c r="R19" s="51" t="str">
        <f>IF(M19="","",IF(AND(M19&lt;&gt;'Tabelas auxiliares'!$B$236,M19&lt;&gt;'Tabelas auxiliares'!$B$237,M19&lt;&gt;'Tabelas auxiliares'!$C$236,M19&lt;&gt;'Tabelas auxiliares'!$C$237,M19&lt;&gt;'Tabelas auxiliares'!$D$236),"FOLHA DE PESSOAL",IF(Q19='Tabelas auxiliares'!$A$237,"CUSTEIO",IF(Q19='Tabelas auxiliares'!$A$236,"INVESTIMENTO","ERRO - VERIFICAR"))))</f>
        <v>CUSTEIO</v>
      </c>
      <c r="S19" s="64">
        <f t="shared" si="1"/>
        <v>15295</v>
      </c>
      <c r="T19" s="44">
        <v>15295</v>
      </c>
    </row>
    <row r="20" spans="1:24" x14ac:dyDescent="0.25">
      <c r="A20" t="s">
        <v>3115</v>
      </c>
      <c r="B20" t="s">
        <v>3116</v>
      </c>
      <c r="C20" t="s">
        <v>3042</v>
      </c>
      <c r="D20" t="s">
        <v>3043</v>
      </c>
      <c r="E20" t="s">
        <v>3043</v>
      </c>
      <c r="F20" t="s">
        <v>3042</v>
      </c>
      <c r="G20" t="s">
        <v>3042</v>
      </c>
      <c r="H20" t="s">
        <v>3117</v>
      </c>
      <c r="I20" t="s">
        <v>3118</v>
      </c>
      <c r="J20" t="s">
        <v>3119</v>
      </c>
      <c r="K20" t="s">
        <v>3120</v>
      </c>
      <c r="L20" t="s">
        <v>1097</v>
      </c>
      <c r="M20" t="s">
        <v>174</v>
      </c>
      <c r="N20" t="s">
        <v>1165</v>
      </c>
      <c r="O20" t="s">
        <v>3124</v>
      </c>
      <c r="P20" t="s">
        <v>3042</v>
      </c>
      <c r="Q20" s="51" t="str">
        <f t="shared" si="0"/>
        <v>3</v>
      </c>
      <c r="R20" s="51" t="str">
        <f>IF(M20="","",IF(AND(M20&lt;&gt;'Tabelas auxiliares'!$B$236,M20&lt;&gt;'Tabelas auxiliares'!$B$237,M20&lt;&gt;'Tabelas auxiliares'!$C$236,M20&lt;&gt;'Tabelas auxiliares'!$C$237,M20&lt;&gt;'Tabelas auxiliares'!$D$236),"FOLHA DE PESSOAL",IF(Q20='Tabelas auxiliares'!$A$237,"CUSTEIO",IF(Q20='Tabelas auxiliares'!$A$236,"INVESTIMENTO","ERRO - VERIFICAR"))))</f>
        <v>CUSTEIO</v>
      </c>
      <c r="S20" s="64">
        <f t="shared" si="1"/>
        <v>5000</v>
      </c>
      <c r="T20" s="44">
        <v>5000</v>
      </c>
    </row>
    <row r="21" spans="1:24" x14ac:dyDescent="0.25">
      <c r="A21" t="s">
        <v>3115</v>
      </c>
      <c r="B21" t="s">
        <v>3116</v>
      </c>
      <c r="C21" t="s">
        <v>3125</v>
      </c>
      <c r="D21" t="s">
        <v>3002</v>
      </c>
      <c r="E21" t="s">
        <v>3126</v>
      </c>
      <c r="F21" t="s">
        <v>3127</v>
      </c>
      <c r="G21" t="s">
        <v>390</v>
      </c>
      <c r="H21" t="s">
        <v>3117</v>
      </c>
      <c r="I21" t="s">
        <v>3118</v>
      </c>
      <c r="J21" t="s">
        <v>3119</v>
      </c>
      <c r="K21" t="s">
        <v>3120</v>
      </c>
      <c r="L21" t="s">
        <v>1097</v>
      </c>
      <c r="M21" t="s">
        <v>174</v>
      </c>
      <c r="N21" t="s">
        <v>1165</v>
      </c>
      <c r="O21" t="s">
        <v>829</v>
      </c>
      <c r="P21" t="s">
        <v>714</v>
      </c>
      <c r="Q21" s="51" t="str">
        <f t="shared" si="0"/>
        <v>3</v>
      </c>
      <c r="R21" s="51" t="str">
        <f>IF(M21="","",IF(AND(M21&lt;&gt;'Tabelas auxiliares'!$B$236,M21&lt;&gt;'Tabelas auxiliares'!$B$237,M21&lt;&gt;'Tabelas auxiliares'!$C$236,M21&lt;&gt;'Tabelas auxiliares'!$C$237,M21&lt;&gt;'Tabelas auxiliares'!$D$236),"FOLHA DE PESSOAL",IF(Q21='Tabelas auxiliares'!$A$237,"CUSTEIO",IF(Q21='Tabelas auxiliares'!$A$236,"INVESTIMENTO","ERRO - VERIFICAR"))))</f>
        <v>CUSTEIO</v>
      </c>
      <c r="S21" s="64">
        <f t="shared" si="1"/>
        <v>40000</v>
      </c>
      <c r="V21" s="44">
        <v>28955.02</v>
      </c>
      <c r="X21" s="44">
        <v>11044.98</v>
      </c>
    </row>
    <row r="22" spans="1:24" x14ac:dyDescent="0.25">
      <c r="A22" t="s">
        <v>3115</v>
      </c>
      <c r="B22" t="s">
        <v>3116</v>
      </c>
      <c r="C22" t="s">
        <v>3125</v>
      </c>
      <c r="D22" t="s">
        <v>3002</v>
      </c>
      <c r="E22" t="s">
        <v>3128</v>
      </c>
      <c r="F22" t="s">
        <v>3127</v>
      </c>
      <c r="G22" t="s">
        <v>390</v>
      </c>
      <c r="H22" t="s">
        <v>3117</v>
      </c>
      <c r="I22" t="s">
        <v>3118</v>
      </c>
      <c r="J22" t="s">
        <v>3119</v>
      </c>
      <c r="K22" t="s">
        <v>3120</v>
      </c>
      <c r="L22" t="s">
        <v>1097</v>
      </c>
      <c r="M22" t="s">
        <v>174</v>
      </c>
      <c r="N22" t="s">
        <v>1165</v>
      </c>
      <c r="O22" t="s">
        <v>830</v>
      </c>
      <c r="P22" t="s">
        <v>715</v>
      </c>
      <c r="Q22" s="51" t="str">
        <f t="shared" si="0"/>
        <v>3</v>
      </c>
      <c r="R22" s="51" t="str">
        <f>IF(M22="","",IF(AND(M22&lt;&gt;'Tabelas auxiliares'!$B$236,M22&lt;&gt;'Tabelas auxiliares'!$B$237,M22&lt;&gt;'Tabelas auxiliares'!$C$236,M22&lt;&gt;'Tabelas auxiliares'!$C$237,M22&lt;&gt;'Tabelas auxiliares'!$D$236),"FOLHA DE PESSOAL",IF(Q22='Tabelas auxiliares'!$A$237,"CUSTEIO",IF(Q22='Tabelas auxiliares'!$A$236,"INVESTIMENTO","ERRO - VERIFICAR"))))</f>
        <v>CUSTEIO</v>
      </c>
      <c r="S22" s="64">
        <f t="shared" si="1"/>
        <v>45000</v>
      </c>
      <c r="V22" s="44">
        <v>45000</v>
      </c>
    </row>
    <row r="23" spans="1:24" x14ac:dyDescent="0.25">
      <c r="A23" t="s">
        <v>3115</v>
      </c>
      <c r="B23" t="s">
        <v>3116</v>
      </c>
      <c r="C23" t="s">
        <v>3125</v>
      </c>
      <c r="D23" t="s">
        <v>3129</v>
      </c>
      <c r="E23" t="s">
        <v>3130</v>
      </c>
      <c r="F23" t="s">
        <v>3131</v>
      </c>
      <c r="G23" t="s">
        <v>176</v>
      </c>
      <c r="H23" t="s">
        <v>3117</v>
      </c>
      <c r="I23" t="s">
        <v>3118</v>
      </c>
      <c r="J23" t="s">
        <v>3119</v>
      </c>
      <c r="K23" t="s">
        <v>3120</v>
      </c>
      <c r="L23" t="s">
        <v>1097</v>
      </c>
      <c r="M23" t="s">
        <v>174</v>
      </c>
      <c r="N23" t="s">
        <v>1165</v>
      </c>
      <c r="O23" t="s">
        <v>804</v>
      </c>
      <c r="P23" t="s">
        <v>691</v>
      </c>
      <c r="Q23" s="51" t="str">
        <f t="shared" si="0"/>
        <v>3</v>
      </c>
      <c r="R23" s="51" t="str">
        <f>IF(M23="","",IF(AND(M23&lt;&gt;'Tabelas auxiliares'!$B$236,M23&lt;&gt;'Tabelas auxiliares'!$B$237,M23&lt;&gt;'Tabelas auxiliares'!$C$236,M23&lt;&gt;'Tabelas auxiliares'!$C$237,M23&lt;&gt;'Tabelas auxiliares'!$D$236),"FOLHA DE PESSOAL",IF(Q23='Tabelas auxiliares'!$A$237,"CUSTEIO",IF(Q23='Tabelas auxiliares'!$A$236,"INVESTIMENTO","ERRO - VERIFICAR"))))</f>
        <v>CUSTEIO</v>
      </c>
      <c r="S23" s="64">
        <f t="shared" si="1"/>
        <v>80000</v>
      </c>
      <c r="V23" s="44">
        <v>59331.17</v>
      </c>
      <c r="X23" s="44">
        <v>20668.830000000002</v>
      </c>
    </row>
    <row r="24" spans="1:24" x14ac:dyDescent="0.25">
      <c r="A24" t="s">
        <v>3115</v>
      </c>
      <c r="B24" t="s">
        <v>3116</v>
      </c>
      <c r="C24" t="s">
        <v>3125</v>
      </c>
      <c r="D24" t="s">
        <v>3129</v>
      </c>
      <c r="E24" t="s">
        <v>3132</v>
      </c>
      <c r="F24" t="s">
        <v>3131</v>
      </c>
      <c r="G24" t="s">
        <v>176</v>
      </c>
      <c r="H24" t="s">
        <v>3117</v>
      </c>
      <c r="I24" t="s">
        <v>3118</v>
      </c>
      <c r="J24" t="s">
        <v>3119</v>
      </c>
      <c r="K24" t="s">
        <v>3120</v>
      </c>
      <c r="L24" t="s">
        <v>1097</v>
      </c>
      <c r="M24" t="s">
        <v>174</v>
      </c>
      <c r="N24" t="s">
        <v>1165</v>
      </c>
      <c r="O24" t="s">
        <v>778</v>
      </c>
      <c r="P24" t="s">
        <v>943</v>
      </c>
      <c r="Q24" s="51" t="str">
        <f t="shared" si="0"/>
        <v>3</v>
      </c>
      <c r="R24" s="51" t="str">
        <f>IF(M24="","",IF(AND(M24&lt;&gt;'Tabelas auxiliares'!$B$236,M24&lt;&gt;'Tabelas auxiliares'!$B$237,M24&lt;&gt;'Tabelas auxiliares'!$C$236,M24&lt;&gt;'Tabelas auxiliares'!$C$237,M24&lt;&gt;'Tabelas auxiliares'!$D$236),"FOLHA DE PESSOAL",IF(Q24='Tabelas auxiliares'!$A$237,"CUSTEIO",IF(Q24='Tabelas auxiliares'!$A$236,"INVESTIMENTO","ERRO - VERIFICAR"))))</f>
        <v>CUSTEIO</v>
      </c>
      <c r="S24" s="64">
        <f t="shared" si="1"/>
        <v>80738</v>
      </c>
      <c r="V24" s="44">
        <v>41305.22</v>
      </c>
      <c r="X24" s="44">
        <v>39432.78</v>
      </c>
    </row>
    <row r="25" spans="1:24" x14ac:dyDescent="0.25">
      <c r="A25" t="s">
        <v>3115</v>
      </c>
      <c r="B25" t="s">
        <v>3116</v>
      </c>
      <c r="C25" t="s">
        <v>3125</v>
      </c>
      <c r="D25" t="s">
        <v>3129</v>
      </c>
      <c r="E25" t="s">
        <v>3133</v>
      </c>
      <c r="F25" t="s">
        <v>3131</v>
      </c>
      <c r="G25" t="s">
        <v>176</v>
      </c>
      <c r="H25" t="s">
        <v>3117</v>
      </c>
      <c r="I25" t="s">
        <v>3118</v>
      </c>
      <c r="J25" t="s">
        <v>3119</v>
      </c>
      <c r="K25" t="s">
        <v>3120</v>
      </c>
      <c r="L25" t="s">
        <v>1097</v>
      </c>
      <c r="M25" t="s">
        <v>174</v>
      </c>
      <c r="N25" t="s">
        <v>1165</v>
      </c>
      <c r="O25" t="s">
        <v>805</v>
      </c>
      <c r="P25" t="s">
        <v>983</v>
      </c>
      <c r="Q25" s="51" t="str">
        <f t="shared" si="0"/>
        <v>3</v>
      </c>
      <c r="R25" s="51" t="str">
        <f>IF(M25="","",IF(AND(M25&lt;&gt;'Tabelas auxiliares'!$B$236,M25&lt;&gt;'Tabelas auxiliares'!$B$237,M25&lt;&gt;'Tabelas auxiliares'!$C$236,M25&lt;&gt;'Tabelas auxiliares'!$C$237,M25&lt;&gt;'Tabelas auxiliares'!$D$236),"FOLHA DE PESSOAL",IF(Q25='Tabelas auxiliares'!$A$237,"CUSTEIO",IF(Q25='Tabelas auxiliares'!$A$236,"INVESTIMENTO","ERRO - VERIFICAR"))))</f>
        <v>CUSTEIO</v>
      </c>
      <c r="S25" s="64">
        <f t="shared" si="1"/>
        <v>10000</v>
      </c>
      <c r="V25" s="44">
        <v>10000</v>
      </c>
    </row>
    <row r="26" spans="1:24" x14ac:dyDescent="0.25">
      <c r="A26" t="s">
        <v>3115</v>
      </c>
      <c r="B26" t="s">
        <v>3116</v>
      </c>
      <c r="C26" t="s">
        <v>3134</v>
      </c>
      <c r="D26" t="s">
        <v>3135</v>
      </c>
      <c r="E26" t="s">
        <v>3136</v>
      </c>
      <c r="F26" t="s">
        <v>3137</v>
      </c>
      <c r="G26" t="s">
        <v>3138</v>
      </c>
      <c r="H26" t="s">
        <v>3117</v>
      </c>
      <c r="I26" t="s">
        <v>3118</v>
      </c>
      <c r="J26" t="s">
        <v>3119</v>
      </c>
      <c r="K26" t="s">
        <v>3120</v>
      </c>
      <c r="L26" t="s">
        <v>1097</v>
      </c>
      <c r="M26" t="s">
        <v>174</v>
      </c>
      <c r="N26" t="s">
        <v>1165</v>
      </c>
      <c r="O26" t="s">
        <v>721</v>
      </c>
      <c r="P26" t="s">
        <v>631</v>
      </c>
      <c r="Q26" s="51" t="str">
        <f t="shared" si="0"/>
        <v>3</v>
      </c>
      <c r="R26" s="51" t="str">
        <f>IF(M26="","",IF(AND(M26&lt;&gt;'Tabelas auxiliares'!$B$236,M26&lt;&gt;'Tabelas auxiliares'!$B$237,M26&lt;&gt;'Tabelas auxiliares'!$C$236,M26&lt;&gt;'Tabelas auxiliares'!$C$237,M26&lt;&gt;'Tabelas auxiliares'!$D$236),"FOLHA DE PESSOAL",IF(Q26='Tabelas auxiliares'!$A$237,"CUSTEIO",IF(Q26='Tabelas auxiliares'!$A$236,"INVESTIMENTO","ERRO - VERIFICAR"))))</f>
        <v>CUSTEIO</v>
      </c>
      <c r="S26" s="64">
        <f t="shared" si="1"/>
        <v>800</v>
      </c>
      <c r="X26" s="44">
        <v>800</v>
      </c>
    </row>
    <row r="27" spans="1:24" x14ac:dyDescent="0.25">
      <c r="A27" t="s">
        <v>3115</v>
      </c>
      <c r="B27" t="s">
        <v>3116</v>
      </c>
      <c r="C27" t="s">
        <v>3139</v>
      </c>
      <c r="D27" t="s">
        <v>3140</v>
      </c>
      <c r="E27" t="s">
        <v>3141</v>
      </c>
      <c r="F27" t="s">
        <v>3142</v>
      </c>
      <c r="G27" t="s">
        <v>3143</v>
      </c>
      <c r="H27" t="s">
        <v>3117</v>
      </c>
      <c r="I27" t="s">
        <v>3118</v>
      </c>
      <c r="J27" t="s">
        <v>3119</v>
      </c>
      <c r="K27" t="s">
        <v>3120</v>
      </c>
      <c r="L27" t="s">
        <v>1097</v>
      </c>
      <c r="M27" t="s">
        <v>174</v>
      </c>
      <c r="N27" t="s">
        <v>1165</v>
      </c>
      <c r="O27" t="s">
        <v>721</v>
      </c>
      <c r="P27" t="s">
        <v>631</v>
      </c>
      <c r="Q27" s="51" t="str">
        <f t="shared" si="0"/>
        <v>3</v>
      </c>
      <c r="R27" s="51" t="str">
        <f>IF(M27="","",IF(AND(M27&lt;&gt;'Tabelas auxiliares'!$B$236,M27&lt;&gt;'Tabelas auxiliares'!$B$237,M27&lt;&gt;'Tabelas auxiliares'!$C$236,M27&lt;&gt;'Tabelas auxiliares'!$C$237,M27&lt;&gt;'Tabelas auxiliares'!$D$236),"FOLHA DE PESSOAL",IF(Q27='Tabelas auxiliares'!$A$237,"CUSTEIO",IF(Q27='Tabelas auxiliares'!$A$236,"INVESTIMENTO","ERRO - VERIFICAR"))))</f>
        <v>CUSTEIO</v>
      </c>
      <c r="S27" s="64">
        <f t="shared" si="1"/>
        <v>1200</v>
      </c>
      <c r="X27" s="44">
        <v>1200</v>
      </c>
    </row>
    <row r="28" spans="1:24" x14ac:dyDescent="0.25">
      <c r="A28" t="s">
        <v>3115</v>
      </c>
      <c r="B28" t="s">
        <v>3116</v>
      </c>
      <c r="C28" t="s">
        <v>3139</v>
      </c>
      <c r="D28" t="s">
        <v>3144</v>
      </c>
      <c r="E28" t="s">
        <v>3145</v>
      </c>
      <c r="F28" t="s">
        <v>3146</v>
      </c>
      <c r="G28" t="s">
        <v>3147</v>
      </c>
      <c r="H28" t="s">
        <v>3117</v>
      </c>
      <c r="I28" t="s">
        <v>3118</v>
      </c>
      <c r="J28" t="s">
        <v>3119</v>
      </c>
      <c r="K28" t="s">
        <v>3120</v>
      </c>
      <c r="L28" t="s">
        <v>1097</v>
      </c>
      <c r="M28" t="s">
        <v>174</v>
      </c>
      <c r="N28" t="s">
        <v>1165</v>
      </c>
      <c r="O28" t="s">
        <v>721</v>
      </c>
      <c r="P28" t="s">
        <v>631</v>
      </c>
      <c r="Q28" s="51" t="str">
        <f t="shared" si="0"/>
        <v>3</v>
      </c>
      <c r="R28" s="51" t="str">
        <f>IF(M28="","",IF(AND(M28&lt;&gt;'Tabelas auxiliares'!$B$236,M28&lt;&gt;'Tabelas auxiliares'!$B$237,M28&lt;&gt;'Tabelas auxiliares'!$C$236,M28&lt;&gt;'Tabelas auxiliares'!$C$237,M28&lt;&gt;'Tabelas auxiliares'!$D$236),"FOLHA DE PESSOAL",IF(Q28='Tabelas auxiliares'!$A$237,"CUSTEIO",IF(Q28='Tabelas auxiliares'!$A$236,"INVESTIMENTO","ERRO - VERIFICAR"))))</f>
        <v>CUSTEIO</v>
      </c>
      <c r="S28" s="64">
        <f t="shared" si="1"/>
        <v>7106.76</v>
      </c>
      <c r="X28" s="44">
        <v>7106.76</v>
      </c>
    </row>
    <row r="29" spans="1:24" x14ac:dyDescent="0.25">
      <c r="A29" t="s">
        <v>3115</v>
      </c>
      <c r="B29" t="s">
        <v>3116</v>
      </c>
      <c r="C29" t="s">
        <v>3139</v>
      </c>
      <c r="D29" t="s">
        <v>3148</v>
      </c>
      <c r="E29" t="s">
        <v>3149</v>
      </c>
      <c r="F29" t="s">
        <v>3150</v>
      </c>
      <c r="G29" t="s">
        <v>3151</v>
      </c>
      <c r="H29" t="s">
        <v>3117</v>
      </c>
      <c r="I29" t="s">
        <v>3118</v>
      </c>
      <c r="J29" t="s">
        <v>3119</v>
      </c>
      <c r="K29" t="s">
        <v>3120</v>
      </c>
      <c r="L29" t="s">
        <v>1097</v>
      </c>
      <c r="M29" t="s">
        <v>174</v>
      </c>
      <c r="N29" t="s">
        <v>1165</v>
      </c>
      <c r="O29" t="s">
        <v>721</v>
      </c>
      <c r="P29" t="s">
        <v>631</v>
      </c>
      <c r="Q29" s="51" t="str">
        <f t="shared" si="0"/>
        <v>3</v>
      </c>
      <c r="R29" s="51" t="str">
        <f>IF(M29="","",IF(AND(M29&lt;&gt;'Tabelas auxiliares'!$B$236,M29&lt;&gt;'Tabelas auxiliares'!$B$237,M29&lt;&gt;'Tabelas auxiliares'!$C$236,M29&lt;&gt;'Tabelas auxiliares'!$C$237,M29&lt;&gt;'Tabelas auxiliares'!$D$236),"FOLHA DE PESSOAL",IF(Q29='Tabelas auxiliares'!$A$237,"CUSTEIO",IF(Q29='Tabelas auxiliares'!$A$236,"INVESTIMENTO","ERRO - VERIFICAR"))))</f>
        <v>CUSTEIO</v>
      </c>
      <c r="S29" s="64">
        <f t="shared" si="1"/>
        <v>1450</v>
      </c>
      <c r="V29" s="44">
        <v>200</v>
      </c>
      <c r="X29" s="44">
        <v>1250</v>
      </c>
    </row>
    <row r="30" spans="1:24" x14ac:dyDescent="0.25">
      <c r="A30" t="s">
        <v>3115</v>
      </c>
      <c r="B30" t="s">
        <v>3116</v>
      </c>
      <c r="C30" t="s">
        <v>3139</v>
      </c>
      <c r="D30" t="s">
        <v>3152</v>
      </c>
      <c r="E30" t="s">
        <v>3153</v>
      </c>
      <c r="F30" t="s">
        <v>3154</v>
      </c>
      <c r="G30" t="s">
        <v>3155</v>
      </c>
      <c r="H30" t="s">
        <v>3117</v>
      </c>
      <c r="I30" t="s">
        <v>3118</v>
      </c>
      <c r="J30" t="s">
        <v>3119</v>
      </c>
      <c r="K30" t="s">
        <v>3120</v>
      </c>
      <c r="L30" t="s">
        <v>1097</v>
      </c>
      <c r="M30" t="s">
        <v>174</v>
      </c>
      <c r="N30" t="s">
        <v>1165</v>
      </c>
      <c r="O30" t="s">
        <v>721</v>
      </c>
      <c r="P30" t="s">
        <v>631</v>
      </c>
      <c r="Q30" s="51" t="str">
        <f t="shared" si="0"/>
        <v>3</v>
      </c>
      <c r="R30" s="51" t="str">
        <f>IF(M30="","",IF(AND(M30&lt;&gt;'Tabelas auxiliares'!$B$236,M30&lt;&gt;'Tabelas auxiliares'!$B$237,M30&lt;&gt;'Tabelas auxiliares'!$C$236,M30&lt;&gt;'Tabelas auxiliares'!$C$237,M30&lt;&gt;'Tabelas auxiliares'!$D$236),"FOLHA DE PESSOAL",IF(Q30='Tabelas auxiliares'!$A$237,"CUSTEIO",IF(Q30='Tabelas auxiliares'!$A$236,"INVESTIMENTO","ERRO - VERIFICAR"))))</f>
        <v>CUSTEIO</v>
      </c>
      <c r="S30" s="64">
        <f t="shared" si="1"/>
        <v>1450</v>
      </c>
      <c r="V30" s="44">
        <v>200</v>
      </c>
      <c r="X30" s="44">
        <v>1250</v>
      </c>
    </row>
    <row r="31" spans="1:24" x14ac:dyDescent="0.25">
      <c r="A31" t="s">
        <v>3115</v>
      </c>
      <c r="B31" t="s">
        <v>3116</v>
      </c>
      <c r="C31" t="s">
        <v>3139</v>
      </c>
      <c r="D31" t="s">
        <v>3156</v>
      </c>
      <c r="E31" t="s">
        <v>3157</v>
      </c>
      <c r="F31" t="s">
        <v>3158</v>
      </c>
      <c r="G31" t="s">
        <v>3159</v>
      </c>
      <c r="H31" t="s">
        <v>3117</v>
      </c>
      <c r="I31" t="s">
        <v>3118</v>
      </c>
      <c r="J31" t="s">
        <v>3119</v>
      </c>
      <c r="K31" t="s">
        <v>3120</v>
      </c>
      <c r="L31" t="s">
        <v>1097</v>
      </c>
      <c r="M31" t="s">
        <v>174</v>
      </c>
      <c r="N31" t="s">
        <v>1165</v>
      </c>
      <c r="O31" t="s">
        <v>721</v>
      </c>
      <c r="P31" t="s">
        <v>631</v>
      </c>
      <c r="Q31" s="51" t="str">
        <f t="shared" si="0"/>
        <v>3</v>
      </c>
      <c r="R31" s="51" t="str">
        <f>IF(M31="","",IF(AND(M31&lt;&gt;'Tabelas auxiliares'!$B$236,M31&lt;&gt;'Tabelas auxiliares'!$B$237,M31&lt;&gt;'Tabelas auxiliares'!$C$236,M31&lt;&gt;'Tabelas auxiliares'!$C$237,M31&lt;&gt;'Tabelas auxiliares'!$D$236),"FOLHA DE PESSOAL",IF(Q31='Tabelas auxiliares'!$A$237,"CUSTEIO",IF(Q31='Tabelas auxiliares'!$A$236,"INVESTIMENTO","ERRO - VERIFICAR"))))</f>
        <v>CUSTEIO</v>
      </c>
      <c r="S31" s="64">
        <f t="shared" si="1"/>
        <v>6183</v>
      </c>
      <c r="V31" s="44">
        <v>6183</v>
      </c>
    </row>
    <row r="32" spans="1:24" x14ac:dyDescent="0.25">
      <c r="A32" t="s">
        <v>3115</v>
      </c>
      <c r="B32" t="s">
        <v>3116</v>
      </c>
      <c r="C32" t="s">
        <v>3139</v>
      </c>
      <c r="D32" t="s">
        <v>3160</v>
      </c>
      <c r="E32" t="s">
        <v>3161</v>
      </c>
      <c r="F32" t="s">
        <v>3162</v>
      </c>
      <c r="G32" t="s">
        <v>3163</v>
      </c>
      <c r="H32" t="s">
        <v>3117</v>
      </c>
      <c r="I32" t="s">
        <v>3118</v>
      </c>
      <c r="J32" t="s">
        <v>3119</v>
      </c>
      <c r="K32" t="s">
        <v>3120</v>
      </c>
      <c r="L32" t="s">
        <v>1097</v>
      </c>
      <c r="M32" t="s">
        <v>174</v>
      </c>
      <c r="N32" t="s">
        <v>1165</v>
      </c>
      <c r="O32" t="s">
        <v>721</v>
      </c>
      <c r="P32" t="s">
        <v>631</v>
      </c>
      <c r="Q32" s="51" t="str">
        <f t="shared" si="0"/>
        <v>3</v>
      </c>
      <c r="R32" s="51" t="str">
        <f>IF(M32="","",IF(AND(M32&lt;&gt;'Tabelas auxiliares'!$B$236,M32&lt;&gt;'Tabelas auxiliares'!$B$237,M32&lt;&gt;'Tabelas auxiliares'!$C$236,M32&lt;&gt;'Tabelas auxiliares'!$C$237,M32&lt;&gt;'Tabelas auxiliares'!$D$236),"FOLHA DE PESSOAL",IF(Q32='Tabelas auxiliares'!$A$237,"CUSTEIO",IF(Q32='Tabelas auxiliares'!$A$236,"INVESTIMENTO","ERRO - VERIFICAR"))))</f>
        <v>CUSTEIO</v>
      </c>
      <c r="S32" s="64">
        <f t="shared" si="1"/>
        <v>3000.62</v>
      </c>
      <c r="X32" s="44">
        <v>3000.62</v>
      </c>
    </row>
    <row r="33" spans="1:24" x14ac:dyDescent="0.25">
      <c r="A33" t="s">
        <v>3115</v>
      </c>
      <c r="B33" t="s">
        <v>3116</v>
      </c>
      <c r="C33" t="s">
        <v>3139</v>
      </c>
      <c r="D33" t="s">
        <v>3164</v>
      </c>
      <c r="E33" t="s">
        <v>3165</v>
      </c>
      <c r="F33" t="s">
        <v>3166</v>
      </c>
      <c r="G33" t="s">
        <v>3167</v>
      </c>
      <c r="H33" t="s">
        <v>3117</v>
      </c>
      <c r="I33" t="s">
        <v>3118</v>
      </c>
      <c r="J33" t="s">
        <v>3119</v>
      </c>
      <c r="K33" t="s">
        <v>3120</v>
      </c>
      <c r="L33" t="s">
        <v>1097</v>
      </c>
      <c r="M33" t="s">
        <v>174</v>
      </c>
      <c r="N33" t="s">
        <v>1165</v>
      </c>
      <c r="O33" t="s">
        <v>787</v>
      </c>
      <c r="P33" t="s">
        <v>676</v>
      </c>
      <c r="Q33" s="51" t="str">
        <f t="shared" si="0"/>
        <v>3</v>
      </c>
      <c r="R33" s="51" t="str">
        <f>IF(M33="","",IF(AND(M33&lt;&gt;'Tabelas auxiliares'!$B$236,M33&lt;&gt;'Tabelas auxiliares'!$B$237,M33&lt;&gt;'Tabelas auxiliares'!$C$236,M33&lt;&gt;'Tabelas auxiliares'!$C$237,M33&lt;&gt;'Tabelas auxiliares'!$D$236),"FOLHA DE PESSOAL",IF(Q33='Tabelas auxiliares'!$A$237,"CUSTEIO",IF(Q33='Tabelas auxiliares'!$A$236,"INVESTIMENTO","ERRO - VERIFICAR"))))</f>
        <v>CUSTEIO</v>
      </c>
      <c r="S33" s="64">
        <f t="shared" si="1"/>
        <v>170</v>
      </c>
      <c r="X33" s="44">
        <v>170</v>
      </c>
    </row>
    <row r="34" spans="1:24" x14ac:dyDescent="0.25">
      <c r="A34" t="s">
        <v>3115</v>
      </c>
      <c r="B34" t="s">
        <v>3116</v>
      </c>
      <c r="C34" t="s">
        <v>3139</v>
      </c>
      <c r="D34" t="s">
        <v>3168</v>
      </c>
      <c r="E34" t="s">
        <v>3169</v>
      </c>
      <c r="F34" t="s">
        <v>3170</v>
      </c>
      <c r="G34" t="s">
        <v>3171</v>
      </c>
      <c r="H34" t="s">
        <v>3117</v>
      </c>
      <c r="I34" t="s">
        <v>3118</v>
      </c>
      <c r="J34" t="s">
        <v>3119</v>
      </c>
      <c r="K34" t="s">
        <v>3120</v>
      </c>
      <c r="L34" t="s">
        <v>1097</v>
      </c>
      <c r="M34" t="s">
        <v>174</v>
      </c>
      <c r="N34" t="s">
        <v>1165</v>
      </c>
      <c r="O34" t="s">
        <v>721</v>
      </c>
      <c r="P34" t="s">
        <v>631</v>
      </c>
      <c r="Q34" s="51" t="str">
        <f t="shared" si="0"/>
        <v>3</v>
      </c>
      <c r="R34" s="51" t="str">
        <f>IF(M34="","",IF(AND(M34&lt;&gt;'Tabelas auxiliares'!$B$236,M34&lt;&gt;'Tabelas auxiliares'!$B$237,M34&lt;&gt;'Tabelas auxiliares'!$C$236,M34&lt;&gt;'Tabelas auxiliares'!$C$237,M34&lt;&gt;'Tabelas auxiliares'!$D$236),"FOLHA DE PESSOAL",IF(Q34='Tabelas auxiliares'!$A$237,"CUSTEIO",IF(Q34='Tabelas auxiliares'!$A$236,"INVESTIMENTO","ERRO - VERIFICAR"))))</f>
        <v>CUSTEIO</v>
      </c>
      <c r="S34" s="64">
        <f t="shared" si="1"/>
        <v>6918.11</v>
      </c>
      <c r="X34" s="44">
        <v>6918.11</v>
      </c>
    </row>
    <row r="35" spans="1:24" x14ac:dyDescent="0.25">
      <c r="A35" t="s">
        <v>3115</v>
      </c>
      <c r="B35" t="s">
        <v>3116</v>
      </c>
      <c r="C35" t="s">
        <v>3172</v>
      </c>
      <c r="D35" t="s">
        <v>3173</v>
      </c>
      <c r="E35" t="s">
        <v>3174</v>
      </c>
      <c r="F35" t="s">
        <v>3175</v>
      </c>
      <c r="G35" t="s">
        <v>3176</v>
      </c>
      <c r="H35" t="s">
        <v>3117</v>
      </c>
      <c r="I35" t="s">
        <v>3118</v>
      </c>
      <c r="J35" t="s">
        <v>3119</v>
      </c>
      <c r="K35" t="s">
        <v>3120</v>
      </c>
      <c r="L35" t="s">
        <v>1097</v>
      </c>
      <c r="M35" t="s">
        <v>174</v>
      </c>
      <c r="N35" t="s">
        <v>1165</v>
      </c>
      <c r="O35" t="s">
        <v>721</v>
      </c>
      <c r="P35" t="s">
        <v>631</v>
      </c>
      <c r="Q35" s="51" t="str">
        <f t="shared" si="0"/>
        <v>3</v>
      </c>
      <c r="R35" s="51" t="str">
        <f>IF(M35="","",IF(AND(M35&lt;&gt;'Tabelas auxiliares'!$B$236,M35&lt;&gt;'Tabelas auxiliares'!$B$237,M35&lt;&gt;'Tabelas auxiliares'!$C$236,M35&lt;&gt;'Tabelas auxiliares'!$C$237,M35&lt;&gt;'Tabelas auxiliares'!$D$236),"FOLHA DE PESSOAL",IF(Q35='Tabelas auxiliares'!$A$237,"CUSTEIO",IF(Q35='Tabelas auxiliares'!$A$236,"INVESTIMENTO","ERRO - VERIFICAR"))))</f>
        <v>CUSTEIO</v>
      </c>
      <c r="S35" s="64">
        <f t="shared" si="1"/>
        <v>200</v>
      </c>
      <c r="X35" s="44">
        <v>200</v>
      </c>
    </row>
    <row r="36" spans="1:24" x14ac:dyDescent="0.25">
      <c r="A36" t="s">
        <v>3115</v>
      </c>
      <c r="B36" t="s">
        <v>3116</v>
      </c>
      <c r="C36" t="s">
        <v>3172</v>
      </c>
      <c r="D36" t="s">
        <v>3177</v>
      </c>
      <c r="E36" t="s">
        <v>3178</v>
      </c>
      <c r="F36" t="s">
        <v>3179</v>
      </c>
      <c r="G36" t="s">
        <v>3180</v>
      </c>
      <c r="H36" t="s">
        <v>3117</v>
      </c>
      <c r="I36" t="s">
        <v>3118</v>
      </c>
      <c r="J36" t="s">
        <v>3119</v>
      </c>
      <c r="K36" t="s">
        <v>3120</v>
      </c>
      <c r="L36" t="s">
        <v>1097</v>
      </c>
      <c r="M36" t="s">
        <v>174</v>
      </c>
      <c r="N36" t="s">
        <v>1165</v>
      </c>
      <c r="O36" t="s">
        <v>721</v>
      </c>
      <c r="P36" t="s">
        <v>631</v>
      </c>
      <c r="Q36" s="51" t="str">
        <f t="shared" si="0"/>
        <v>3</v>
      </c>
      <c r="R36" s="51" t="str">
        <f>IF(M36="","",IF(AND(M36&lt;&gt;'Tabelas auxiliares'!$B$236,M36&lt;&gt;'Tabelas auxiliares'!$B$237,M36&lt;&gt;'Tabelas auxiliares'!$C$236,M36&lt;&gt;'Tabelas auxiliares'!$C$237,M36&lt;&gt;'Tabelas auxiliares'!$D$236),"FOLHA DE PESSOAL",IF(Q36='Tabelas auxiliares'!$A$237,"CUSTEIO",IF(Q36='Tabelas auxiliares'!$A$236,"INVESTIMENTO","ERRO - VERIFICAR"))))</f>
        <v>CUSTEIO</v>
      </c>
      <c r="S36" s="64">
        <f t="shared" si="1"/>
        <v>200</v>
      </c>
      <c r="X36" s="44">
        <v>200</v>
      </c>
    </row>
    <row r="37" spans="1:24" x14ac:dyDescent="0.25">
      <c r="A37" t="s">
        <v>3115</v>
      </c>
      <c r="B37" t="s">
        <v>3116</v>
      </c>
      <c r="C37" t="s">
        <v>3172</v>
      </c>
      <c r="D37" t="s">
        <v>3181</v>
      </c>
      <c r="E37" t="s">
        <v>3182</v>
      </c>
      <c r="F37" t="s">
        <v>3183</v>
      </c>
      <c r="G37" t="s">
        <v>3184</v>
      </c>
      <c r="H37" t="s">
        <v>3117</v>
      </c>
      <c r="I37" t="s">
        <v>3118</v>
      </c>
      <c r="J37" t="s">
        <v>3119</v>
      </c>
      <c r="K37" t="s">
        <v>3120</v>
      </c>
      <c r="L37" t="s">
        <v>1097</v>
      </c>
      <c r="M37" t="s">
        <v>174</v>
      </c>
      <c r="N37" t="s">
        <v>1165</v>
      </c>
      <c r="O37" t="s">
        <v>787</v>
      </c>
      <c r="P37" t="s">
        <v>676</v>
      </c>
      <c r="Q37" s="51" t="str">
        <f t="shared" si="0"/>
        <v>3</v>
      </c>
      <c r="R37" s="51" t="str">
        <f>IF(M37="","",IF(AND(M37&lt;&gt;'Tabelas auxiliares'!$B$236,M37&lt;&gt;'Tabelas auxiliares'!$B$237,M37&lt;&gt;'Tabelas auxiliares'!$C$236,M37&lt;&gt;'Tabelas auxiliares'!$C$237,M37&lt;&gt;'Tabelas auxiliares'!$D$236),"FOLHA DE PESSOAL",IF(Q37='Tabelas auxiliares'!$A$237,"CUSTEIO",IF(Q37='Tabelas auxiliares'!$A$236,"INVESTIMENTO","ERRO - VERIFICAR"))))</f>
        <v>CUSTEIO</v>
      </c>
      <c r="S37" s="64">
        <f t="shared" si="1"/>
        <v>500</v>
      </c>
      <c r="X37" s="44">
        <v>500</v>
      </c>
    </row>
    <row r="38" spans="1:24" x14ac:dyDescent="0.25">
      <c r="A38" t="s">
        <v>3115</v>
      </c>
      <c r="B38" t="s">
        <v>3116</v>
      </c>
      <c r="C38" t="s">
        <v>3172</v>
      </c>
      <c r="D38" t="s">
        <v>3185</v>
      </c>
      <c r="E38" t="s">
        <v>3186</v>
      </c>
      <c r="F38" t="s">
        <v>3187</v>
      </c>
      <c r="G38" t="s">
        <v>3188</v>
      </c>
      <c r="H38" t="s">
        <v>3117</v>
      </c>
      <c r="I38" t="s">
        <v>3118</v>
      </c>
      <c r="J38" t="s">
        <v>3119</v>
      </c>
      <c r="K38" t="s">
        <v>3120</v>
      </c>
      <c r="L38" t="s">
        <v>1097</v>
      </c>
      <c r="M38" t="s">
        <v>174</v>
      </c>
      <c r="N38" t="s">
        <v>1165</v>
      </c>
      <c r="O38" t="s">
        <v>787</v>
      </c>
      <c r="P38" t="s">
        <v>676</v>
      </c>
      <c r="Q38" s="51" t="str">
        <f t="shared" si="0"/>
        <v>3</v>
      </c>
      <c r="R38" s="51" t="str">
        <f>IF(M38="","",IF(AND(M38&lt;&gt;'Tabelas auxiliares'!$B$236,M38&lt;&gt;'Tabelas auxiliares'!$B$237,M38&lt;&gt;'Tabelas auxiliares'!$C$236,M38&lt;&gt;'Tabelas auxiliares'!$C$237,M38&lt;&gt;'Tabelas auxiliares'!$D$236),"FOLHA DE PESSOAL",IF(Q38='Tabelas auxiliares'!$A$237,"CUSTEIO",IF(Q38='Tabelas auxiliares'!$A$236,"INVESTIMENTO","ERRO - VERIFICAR"))))</f>
        <v>CUSTEIO</v>
      </c>
      <c r="S38" s="64">
        <f t="shared" si="1"/>
        <v>1525.67</v>
      </c>
      <c r="X38" s="44">
        <v>1525.67</v>
      </c>
    </row>
    <row r="39" spans="1:24" x14ac:dyDescent="0.25">
      <c r="A39" t="s">
        <v>3115</v>
      </c>
      <c r="B39" t="s">
        <v>3116</v>
      </c>
      <c r="C39" t="s">
        <v>3172</v>
      </c>
      <c r="D39" t="s">
        <v>3189</v>
      </c>
      <c r="E39" t="s">
        <v>3190</v>
      </c>
      <c r="F39" t="s">
        <v>3191</v>
      </c>
      <c r="G39" t="s">
        <v>3192</v>
      </c>
      <c r="H39" t="s">
        <v>3117</v>
      </c>
      <c r="I39" t="s">
        <v>3118</v>
      </c>
      <c r="J39" t="s">
        <v>3119</v>
      </c>
      <c r="K39" t="s">
        <v>3120</v>
      </c>
      <c r="L39" t="s">
        <v>1097</v>
      </c>
      <c r="M39" t="s">
        <v>174</v>
      </c>
      <c r="N39" t="s">
        <v>1165</v>
      </c>
      <c r="O39" t="s">
        <v>787</v>
      </c>
      <c r="P39" t="s">
        <v>676</v>
      </c>
      <c r="Q39" s="51" t="str">
        <f t="shared" si="0"/>
        <v>3</v>
      </c>
      <c r="R39" s="51" t="str">
        <f>IF(M39="","",IF(AND(M39&lt;&gt;'Tabelas auxiliares'!$B$236,M39&lt;&gt;'Tabelas auxiliares'!$B$237,M39&lt;&gt;'Tabelas auxiliares'!$C$236,M39&lt;&gt;'Tabelas auxiliares'!$C$237,M39&lt;&gt;'Tabelas auxiliares'!$D$236),"FOLHA DE PESSOAL",IF(Q39='Tabelas auxiliares'!$A$237,"CUSTEIO",IF(Q39='Tabelas auxiliares'!$A$236,"INVESTIMENTO","ERRO - VERIFICAR"))))</f>
        <v>CUSTEIO</v>
      </c>
      <c r="S39" s="64">
        <f t="shared" si="1"/>
        <v>800</v>
      </c>
      <c r="X39" s="44">
        <v>800</v>
      </c>
    </row>
    <row r="40" spans="1:24" x14ac:dyDescent="0.25">
      <c r="A40" t="s">
        <v>3115</v>
      </c>
      <c r="B40" t="s">
        <v>3116</v>
      </c>
      <c r="C40" t="s">
        <v>3193</v>
      </c>
      <c r="D40" t="s">
        <v>3194</v>
      </c>
      <c r="E40" t="s">
        <v>3195</v>
      </c>
      <c r="F40" t="s">
        <v>3196</v>
      </c>
      <c r="G40" t="s">
        <v>3197</v>
      </c>
      <c r="H40" t="s">
        <v>3117</v>
      </c>
      <c r="I40" t="s">
        <v>3118</v>
      </c>
      <c r="J40" t="s">
        <v>3119</v>
      </c>
      <c r="K40" t="s">
        <v>3120</v>
      </c>
      <c r="L40" t="s">
        <v>1097</v>
      </c>
      <c r="M40" t="s">
        <v>174</v>
      </c>
      <c r="N40" t="s">
        <v>1165</v>
      </c>
      <c r="O40" t="s">
        <v>721</v>
      </c>
      <c r="P40" t="s">
        <v>631</v>
      </c>
      <c r="Q40" s="51" t="str">
        <f t="shared" si="0"/>
        <v>3</v>
      </c>
      <c r="R40" s="51" t="str">
        <f>IF(M40="","",IF(AND(M40&lt;&gt;'Tabelas auxiliares'!$B$236,M40&lt;&gt;'Tabelas auxiliares'!$B$237,M40&lt;&gt;'Tabelas auxiliares'!$C$236,M40&lt;&gt;'Tabelas auxiliares'!$C$237,M40&lt;&gt;'Tabelas auxiliares'!$D$236),"FOLHA DE PESSOAL",IF(Q40='Tabelas auxiliares'!$A$237,"CUSTEIO",IF(Q40='Tabelas auxiliares'!$A$236,"INVESTIMENTO","ERRO - VERIFICAR"))))</f>
        <v>CUSTEIO</v>
      </c>
      <c r="S40" s="64">
        <f t="shared" si="1"/>
        <v>1720</v>
      </c>
      <c r="X40" s="44">
        <v>1720</v>
      </c>
    </row>
    <row r="41" spans="1:24" x14ac:dyDescent="0.25">
      <c r="A41" t="s">
        <v>3115</v>
      </c>
      <c r="B41" t="s">
        <v>3116</v>
      </c>
      <c r="C41" t="s">
        <v>3193</v>
      </c>
      <c r="D41" t="s">
        <v>3198</v>
      </c>
      <c r="E41" t="s">
        <v>3199</v>
      </c>
      <c r="F41" t="s">
        <v>3200</v>
      </c>
      <c r="G41" t="s">
        <v>3201</v>
      </c>
      <c r="H41" t="s">
        <v>3117</v>
      </c>
      <c r="I41" t="s">
        <v>3118</v>
      </c>
      <c r="J41" t="s">
        <v>3119</v>
      </c>
      <c r="K41" t="s">
        <v>3120</v>
      </c>
      <c r="L41" t="s">
        <v>1097</v>
      </c>
      <c r="M41" t="s">
        <v>174</v>
      </c>
      <c r="N41" t="s">
        <v>1165</v>
      </c>
      <c r="O41" t="s">
        <v>721</v>
      </c>
      <c r="P41" t="s">
        <v>631</v>
      </c>
      <c r="Q41" s="51" t="str">
        <f t="shared" si="0"/>
        <v>3</v>
      </c>
      <c r="R41" s="51" t="str">
        <f>IF(M41="","",IF(AND(M41&lt;&gt;'Tabelas auxiliares'!$B$236,M41&lt;&gt;'Tabelas auxiliares'!$B$237,M41&lt;&gt;'Tabelas auxiliares'!$C$236,M41&lt;&gt;'Tabelas auxiliares'!$C$237,M41&lt;&gt;'Tabelas auxiliares'!$D$236),"FOLHA DE PESSOAL",IF(Q41='Tabelas auxiliares'!$A$237,"CUSTEIO",IF(Q41='Tabelas auxiliares'!$A$236,"INVESTIMENTO","ERRO - VERIFICAR"))))</f>
        <v>CUSTEIO</v>
      </c>
      <c r="S41" s="64">
        <f t="shared" si="1"/>
        <v>5000</v>
      </c>
      <c r="X41" s="44">
        <v>5000</v>
      </c>
    </row>
    <row r="42" spans="1:24" x14ac:dyDescent="0.25">
      <c r="A42" t="s">
        <v>3115</v>
      </c>
      <c r="B42" t="s">
        <v>3116</v>
      </c>
      <c r="C42" t="s">
        <v>3193</v>
      </c>
      <c r="D42" t="s">
        <v>3202</v>
      </c>
      <c r="E42" t="s">
        <v>3203</v>
      </c>
      <c r="F42" t="s">
        <v>3204</v>
      </c>
      <c r="G42" t="s">
        <v>3205</v>
      </c>
      <c r="H42" t="s">
        <v>3117</v>
      </c>
      <c r="I42" t="s">
        <v>3118</v>
      </c>
      <c r="J42" t="s">
        <v>3119</v>
      </c>
      <c r="K42" t="s">
        <v>3120</v>
      </c>
      <c r="L42" t="s">
        <v>1097</v>
      </c>
      <c r="M42" t="s">
        <v>174</v>
      </c>
      <c r="N42" t="s">
        <v>1165</v>
      </c>
      <c r="O42" t="s">
        <v>721</v>
      </c>
      <c r="P42" t="s">
        <v>631</v>
      </c>
      <c r="Q42" s="51" t="str">
        <f t="shared" si="0"/>
        <v>3</v>
      </c>
      <c r="R42" s="51" t="str">
        <f>IF(M42="","",IF(AND(M42&lt;&gt;'Tabelas auxiliares'!$B$236,M42&lt;&gt;'Tabelas auxiliares'!$B$237,M42&lt;&gt;'Tabelas auxiliares'!$C$236,M42&lt;&gt;'Tabelas auxiliares'!$C$237,M42&lt;&gt;'Tabelas auxiliares'!$D$236),"FOLHA DE PESSOAL",IF(Q42='Tabelas auxiliares'!$A$237,"CUSTEIO",IF(Q42='Tabelas auxiliares'!$A$236,"INVESTIMENTO","ERRO - VERIFICAR"))))</f>
        <v>CUSTEIO</v>
      </c>
      <c r="S42" s="64">
        <f t="shared" si="1"/>
        <v>800</v>
      </c>
      <c r="X42" s="44">
        <v>800</v>
      </c>
    </row>
    <row r="43" spans="1:24" x14ac:dyDescent="0.25">
      <c r="A43" t="s">
        <v>3115</v>
      </c>
      <c r="B43" t="s">
        <v>3116</v>
      </c>
      <c r="C43" t="s">
        <v>3193</v>
      </c>
      <c r="D43" t="s">
        <v>3206</v>
      </c>
      <c r="E43" t="s">
        <v>3207</v>
      </c>
      <c r="F43" t="s">
        <v>3208</v>
      </c>
      <c r="G43" t="s">
        <v>176</v>
      </c>
      <c r="H43" t="s">
        <v>3117</v>
      </c>
      <c r="I43" t="s">
        <v>3118</v>
      </c>
      <c r="J43" t="s">
        <v>3119</v>
      </c>
      <c r="K43" t="s">
        <v>3120</v>
      </c>
      <c r="L43" t="s">
        <v>1097</v>
      </c>
      <c r="M43" t="s">
        <v>174</v>
      </c>
      <c r="N43" t="s">
        <v>1165</v>
      </c>
      <c r="O43" t="s">
        <v>721</v>
      </c>
      <c r="P43" t="s">
        <v>631</v>
      </c>
      <c r="Q43" s="51" t="str">
        <f t="shared" si="0"/>
        <v>3</v>
      </c>
      <c r="R43" s="51" t="str">
        <f>IF(M43="","",IF(AND(M43&lt;&gt;'Tabelas auxiliares'!$B$236,M43&lt;&gt;'Tabelas auxiliares'!$B$237,M43&lt;&gt;'Tabelas auxiliares'!$C$236,M43&lt;&gt;'Tabelas auxiliares'!$C$237,M43&lt;&gt;'Tabelas auxiliares'!$D$236),"FOLHA DE PESSOAL",IF(Q43='Tabelas auxiliares'!$A$237,"CUSTEIO",IF(Q43='Tabelas auxiliares'!$A$236,"INVESTIMENTO","ERRO - VERIFICAR"))))</f>
        <v>CUSTEIO</v>
      </c>
      <c r="S43" s="64">
        <f t="shared" si="1"/>
        <v>14002.67</v>
      </c>
      <c r="X43" s="44">
        <v>14002.67</v>
      </c>
    </row>
    <row r="44" spans="1:24" x14ac:dyDescent="0.25">
      <c r="A44" t="s">
        <v>3115</v>
      </c>
      <c r="B44" t="s">
        <v>3116</v>
      </c>
      <c r="C44" t="s">
        <v>3193</v>
      </c>
      <c r="D44" t="s">
        <v>3209</v>
      </c>
      <c r="E44" t="s">
        <v>3210</v>
      </c>
      <c r="F44" t="s">
        <v>3211</v>
      </c>
      <c r="G44" t="s">
        <v>3212</v>
      </c>
      <c r="H44" t="s">
        <v>3117</v>
      </c>
      <c r="I44" t="s">
        <v>3118</v>
      </c>
      <c r="J44" t="s">
        <v>3119</v>
      </c>
      <c r="K44" t="s">
        <v>3120</v>
      </c>
      <c r="L44" t="s">
        <v>1097</v>
      </c>
      <c r="M44" t="s">
        <v>174</v>
      </c>
      <c r="N44" t="s">
        <v>1165</v>
      </c>
      <c r="O44" t="s">
        <v>721</v>
      </c>
      <c r="P44" t="s">
        <v>631</v>
      </c>
      <c r="Q44" s="51" t="str">
        <f t="shared" si="0"/>
        <v>3</v>
      </c>
      <c r="R44" s="51" t="str">
        <f>IF(M44="","",IF(AND(M44&lt;&gt;'Tabelas auxiliares'!$B$236,M44&lt;&gt;'Tabelas auxiliares'!$B$237,M44&lt;&gt;'Tabelas auxiliares'!$C$236,M44&lt;&gt;'Tabelas auxiliares'!$C$237,M44&lt;&gt;'Tabelas auxiliares'!$D$236),"FOLHA DE PESSOAL",IF(Q44='Tabelas auxiliares'!$A$237,"CUSTEIO",IF(Q44='Tabelas auxiliares'!$A$236,"INVESTIMENTO","ERRO - VERIFICAR"))))</f>
        <v>CUSTEIO</v>
      </c>
      <c r="S44" s="64">
        <f t="shared" si="1"/>
        <v>1200</v>
      </c>
      <c r="X44" s="44">
        <v>1200</v>
      </c>
    </row>
    <row r="45" spans="1:24" x14ac:dyDescent="0.25">
      <c r="A45" t="s">
        <v>3115</v>
      </c>
      <c r="B45" t="s">
        <v>3116</v>
      </c>
      <c r="C45" t="s">
        <v>3193</v>
      </c>
      <c r="D45" t="s">
        <v>3213</v>
      </c>
      <c r="E45" t="s">
        <v>3214</v>
      </c>
      <c r="F45" t="s">
        <v>3215</v>
      </c>
      <c r="G45" t="s">
        <v>3216</v>
      </c>
      <c r="H45" t="s">
        <v>3117</v>
      </c>
      <c r="I45" t="s">
        <v>3118</v>
      </c>
      <c r="J45" t="s">
        <v>3119</v>
      </c>
      <c r="K45" t="s">
        <v>3120</v>
      </c>
      <c r="L45" t="s">
        <v>1097</v>
      </c>
      <c r="M45" t="s">
        <v>174</v>
      </c>
      <c r="N45" t="s">
        <v>1165</v>
      </c>
      <c r="O45" t="s">
        <v>787</v>
      </c>
      <c r="P45" t="s">
        <v>676</v>
      </c>
      <c r="Q45" s="51" t="str">
        <f t="shared" si="0"/>
        <v>3</v>
      </c>
      <c r="R45" s="51" t="str">
        <f>IF(M45="","",IF(AND(M45&lt;&gt;'Tabelas auxiliares'!$B$236,M45&lt;&gt;'Tabelas auxiliares'!$B$237,M45&lt;&gt;'Tabelas auxiliares'!$C$236,M45&lt;&gt;'Tabelas auxiliares'!$C$237,M45&lt;&gt;'Tabelas auxiliares'!$D$236),"FOLHA DE PESSOAL",IF(Q45='Tabelas auxiliares'!$A$237,"CUSTEIO",IF(Q45='Tabelas auxiliares'!$A$236,"INVESTIMENTO","ERRO - VERIFICAR"))))</f>
        <v>CUSTEIO</v>
      </c>
      <c r="S45" s="64">
        <f t="shared" si="1"/>
        <v>337</v>
      </c>
      <c r="X45" s="44">
        <v>337</v>
      </c>
    </row>
    <row r="46" spans="1:24" x14ac:dyDescent="0.25">
      <c r="A46" t="s">
        <v>3115</v>
      </c>
      <c r="B46" t="s">
        <v>3116</v>
      </c>
      <c r="C46" t="s">
        <v>3193</v>
      </c>
      <c r="D46" t="s">
        <v>3217</v>
      </c>
      <c r="E46" t="s">
        <v>3218</v>
      </c>
      <c r="F46" t="s">
        <v>3219</v>
      </c>
      <c r="G46" t="s">
        <v>3220</v>
      </c>
      <c r="H46" t="s">
        <v>3117</v>
      </c>
      <c r="I46" t="s">
        <v>3118</v>
      </c>
      <c r="J46" t="s">
        <v>3119</v>
      </c>
      <c r="K46" t="s">
        <v>3120</v>
      </c>
      <c r="L46" t="s">
        <v>1097</v>
      </c>
      <c r="M46" t="s">
        <v>174</v>
      </c>
      <c r="N46" t="s">
        <v>1165</v>
      </c>
      <c r="O46" t="s">
        <v>721</v>
      </c>
      <c r="P46" t="s">
        <v>631</v>
      </c>
      <c r="Q46" s="51" t="str">
        <f t="shared" si="0"/>
        <v>3</v>
      </c>
      <c r="R46" s="51" t="str">
        <f>IF(M46="","",IF(AND(M46&lt;&gt;'Tabelas auxiliares'!$B$236,M46&lt;&gt;'Tabelas auxiliares'!$B$237,M46&lt;&gt;'Tabelas auxiliares'!$C$236,M46&lt;&gt;'Tabelas auxiliares'!$C$237,M46&lt;&gt;'Tabelas auxiliares'!$D$236),"FOLHA DE PESSOAL",IF(Q46='Tabelas auxiliares'!$A$237,"CUSTEIO",IF(Q46='Tabelas auxiliares'!$A$236,"INVESTIMENTO","ERRO - VERIFICAR"))))</f>
        <v>CUSTEIO</v>
      </c>
      <c r="S46" s="64">
        <f t="shared" si="1"/>
        <v>750</v>
      </c>
      <c r="X46" s="44">
        <v>750</v>
      </c>
    </row>
    <row r="47" spans="1:24" x14ac:dyDescent="0.25">
      <c r="A47" t="s">
        <v>3115</v>
      </c>
      <c r="B47" t="s">
        <v>3116</v>
      </c>
      <c r="C47" t="s">
        <v>3221</v>
      </c>
      <c r="D47" t="s">
        <v>3222</v>
      </c>
      <c r="E47" t="s">
        <v>3223</v>
      </c>
      <c r="F47" t="s">
        <v>3224</v>
      </c>
      <c r="G47" t="s">
        <v>3225</v>
      </c>
      <c r="H47" t="s">
        <v>3117</v>
      </c>
      <c r="I47" t="s">
        <v>3118</v>
      </c>
      <c r="J47" t="s">
        <v>3119</v>
      </c>
      <c r="K47" t="s">
        <v>3120</v>
      </c>
      <c r="L47" t="s">
        <v>1097</v>
      </c>
      <c r="M47" t="s">
        <v>174</v>
      </c>
      <c r="N47" t="s">
        <v>1165</v>
      </c>
      <c r="O47" t="s">
        <v>721</v>
      </c>
      <c r="P47" t="s">
        <v>631</v>
      </c>
      <c r="Q47" s="51" t="str">
        <f t="shared" si="0"/>
        <v>3</v>
      </c>
      <c r="R47" s="51" t="str">
        <f>IF(M47="","",IF(AND(M47&lt;&gt;'Tabelas auxiliares'!$B$236,M47&lt;&gt;'Tabelas auxiliares'!$B$237,M47&lt;&gt;'Tabelas auxiliares'!$C$236,M47&lt;&gt;'Tabelas auxiliares'!$C$237,M47&lt;&gt;'Tabelas auxiliares'!$D$236),"FOLHA DE PESSOAL",IF(Q47='Tabelas auxiliares'!$A$237,"CUSTEIO",IF(Q47='Tabelas auxiliares'!$A$236,"INVESTIMENTO","ERRO - VERIFICAR"))))</f>
        <v>CUSTEIO</v>
      </c>
      <c r="S47" s="64">
        <f t="shared" si="1"/>
        <v>800</v>
      </c>
      <c r="X47" s="44">
        <v>800</v>
      </c>
    </row>
    <row r="48" spans="1:24" x14ac:dyDescent="0.25">
      <c r="A48" t="s">
        <v>3115</v>
      </c>
      <c r="B48" t="s">
        <v>3116</v>
      </c>
      <c r="C48" t="s">
        <v>3221</v>
      </c>
      <c r="D48" t="s">
        <v>3226</v>
      </c>
      <c r="E48" t="s">
        <v>3227</v>
      </c>
      <c r="F48" t="s">
        <v>3228</v>
      </c>
      <c r="G48" t="s">
        <v>3229</v>
      </c>
      <c r="H48" t="s">
        <v>3117</v>
      </c>
      <c r="I48" t="s">
        <v>3118</v>
      </c>
      <c r="J48" t="s">
        <v>3119</v>
      </c>
      <c r="K48" t="s">
        <v>3120</v>
      </c>
      <c r="L48" t="s">
        <v>1097</v>
      </c>
      <c r="M48" t="s">
        <v>174</v>
      </c>
      <c r="N48" t="s">
        <v>1165</v>
      </c>
      <c r="O48" t="s">
        <v>721</v>
      </c>
      <c r="P48" t="s">
        <v>631</v>
      </c>
      <c r="Q48" s="51" t="str">
        <f t="shared" si="0"/>
        <v>3</v>
      </c>
      <c r="R48" s="51" t="str">
        <f>IF(M48="","",IF(AND(M48&lt;&gt;'Tabelas auxiliares'!$B$236,M48&lt;&gt;'Tabelas auxiliares'!$B$237,M48&lt;&gt;'Tabelas auxiliares'!$C$236,M48&lt;&gt;'Tabelas auxiliares'!$C$237,M48&lt;&gt;'Tabelas auxiliares'!$D$236),"FOLHA DE PESSOAL",IF(Q48='Tabelas auxiliares'!$A$237,"CUSTEIO",IF(Q48='Tabelas auxiliares'!$A$236,"INVESTIMENTO","ERRO - VERIFICAR"))))</f>
        <v>CUSTEIO</v>
      </c>
      <c r="S48" s="64">
        <f t="shared" si="1"/>
        <v>2000</v>
      </c>
      <c r="V48" s="44">
        <v>94.64</v>
      </c>
      <c r="X48" s="44">
        <v>1905.36</v>
      </c>
    </row>
    <row r="49" spans="1:24" x14ac:dyDescent="0.25">
      <c r="A49" t="s">
        <v>3115</v>
      </c>
      <c r="B49" t="s">
        <v>3116</v>
      </c>
      <c r="C49" t="s">
        <v>3230</v>
      </c>
      <c r="D49" t="s">
        <v>3231</v>
      </c>
      <c r="E49" t="s">
        <v>3232</v>
      </c>
      <c r="F49" t="s">
        <v>3233</v>
      </c>
      <c r="G49" t="s">
        <v>3234</v>
      </c>
      <c r="H49" t="s">
        <v>3117</v>
      </c>
      <c r="I49" t="s">
        <v>3118</v>
      </c>
      <c r="J49" t="s">
        <v>3119</v>
      </c>
      <c r="K49" t="s">
        <v>3120</v>
      </c>
      <c r="L49" t="s">
        <v>1097</v>
      </c>
      <c r="M49" t="s">
        <v>174</v>
      </c>
      <c r="N49" t="s">
        <v>1165</v>
      </c>
      <c r="O49" t="s">
        <v>721</v>
      </c>
      <c r="P49" t="s">
        <v>631</v>
      </c>
      <c r="Q49" s="51" t="str">
        <f t="shared" si="0"/>
        <v>3</v>
      </c>
      <c r="R49" s="51" t="str">
        <f>IF(M49="","",IF(AND(M49&lt;&gt;'Tabelas auxiliares'!$B$236,M49&lt;&gt;'Tabelas auxiliares'!$B$237,M49&lt;&gt;'Tabelas auxiliares'!$C$236,M49&lt;&gt;'Tabelas auxiliares'!$C$237,M49&lt;&gt;'Tabelas auxiliares'!$D$236),"FOLHA DE PESSOAL",IF(Q49='Tabelas auxiliares'!$A$237,"CUSTEIO",IF(Q49='Tabelas auxiliares'!$A$236,"INVESTIMENTO","ERRO - VERIFICAR"))))</f>
        <v>CUSTEIO</v>
      </c>
      <c r="S49" s="64">
        <f t="shared" si="1"/>
        <v>529.27</v>
      </c>
      <c r="X49" s="44">
        <v>529.27</v>
      </c>
    </row>
    <row r="50" spans="1:24" x14ac:dyDescent="0.25">
      <c r="A50" t="s">
        <v>3115</v>
      </c>
      <c r="B50" t="s">
        <v>3116</v>
      </c>
      <c r="C50" t="s">
        <v>3235</v>
      </c>
      <c r="D50" t="s">
        <v>3236</v>
      </c>
      <c r="E50" t="s">
        <v>3237</v>
      </c>
      <c r="F50" t="s">
        <v>3238</v>
      </c>
      <c r="G50" t="s">
        <v>3239</v>
      </c>
      <c r="H50" t="s">
        <v>3117</v>
      </c>
      <c r="I50" t="s">
        <v>3118</v>
      </c>
      <c r="J50" t="s">
        <v>3119</v>
      </c>
      <c r="K50" t="s">
        <v>3120</v>
      </c>
      <c r="L50" t="s">
        <v>1097</v>
      </c>
      <c r="M50" t="s">
        <v>174</v>
      </c>
      <c r="N50" t="s">
        <v>1165</v>
      </c>
      <c r="O50" t="s">
        <v>721</v>
      </c>
      <c r="P50" t="s">
        <v>631</v>
      </c>
      <c r="Q50" s="51" t="str">
        <f t="shared" si="0"/>
        <v>3</v>
      </c>
      <c r="R50" s="51" t="str">
        <f>IF(M50="","",IF(AND(M50&lt;&gt;'Tabelas auxiliares'!$B$236,M50&lt;&gt;'Tabelas auxiliares'!$B$237,M50&lt;&gt;'Tabelas auxiliares'!$C$236,M50&lt;&gt;'Tabelas auxiliares'!$C$237,M50&lt;&gt;'Tabelas auxiliares'!$D$236),"FOLHA DE PESSOAL",IF(Q50='Tabelas auxiliares'!$A$237,"CUSTEIO",IF(Q50='Tabelas auxiliares'!$A$236,"INVESTIMENTO","ERRO - VERIFICAR"))))</f>
        <v>CUSTEIO</v>
      </c>
      <c r="S50" s="64">
        <f t="shared" si="1"/>
        <v>1400</v>
      </c>
      <c r="X50" s="44">
        <v>1400</v>
      </c>
    </row>
    <row r="51" spans="1:24" x14ac:dyDescent="0.25">
      <c r="A51" t="s">
        <v>3115</v>
      </c>
      <c r="B51" t="s">
        <v>3116</v>
      </c>
      <c r="C51" t="s">
        <v>3235</v>
      </c>
      <c r="D51" t="s">
        <v>3240</v>
      </c>
      <c r="E51" t="s">
        <v>3241</v>
      </c>
      <c r="F51" t="s">
        <v>3242</v>
      </c>
      <c r="G51" t="s">
        <v>3243</v>
      </c>
      <c r="H51" t="s">
        <v>3117</v>
      </c>
      <c r="I51" t="s">
        <v>3118</v>
      </c>
      <c r="J51" t="s">
        <v>3119</v>
      </c>
      <c r="K51" t="s">
        <v>3120</v>
      </c>
      <c r="L51" t="s">
        <v>1097</v>
      </c>
      <c r="M51" t="s">
        <v>174</v>
      </c>
      <c r="N51" t="s">
        <v>1165</v>
      </c>
      <c r="O51" t="s">
        <v>721</v>
      </c>
      <c r="P51" t="s">
        <v>631</v>
      </c>
      <c r="Q51" s="51" t="str">
        <f t="shared" si="0"/>
        <v>3</v>
      </c>
      <c r="R51" s="51" t="str">
        <f>IF(M51="","",IF(AND(M51&lt;&gt;'Tabelas auxiliares'!$B$236,M51&lt;&gt;'Tabelas auxiliares'!$B$237,M51&lt;&gt;'Tabelas auxiliares'!$C$236,M51&lt;&gt;'Tabelas auxiliares'!$C$237,M51&lt;&gt;'Tabelas auxiliares'!$D$236),"FOLHA DE PESSOAL",IF(Q51='Tabelas auxiliares'!$A$237,"CUSTEIO",IF(Q51='Tabelas auxiliares'!$A$236,"INVESTIMENTO","ERRO - VERIFICAR"))))</f>
        <v>CUSTEIO</v>
      </c>
      <c r="S51" s="64">
        <f t="shared" si="1"/>
        <v>1432.65</v>
      </c>
      <c r="X51" s="44">
        <v>1432.65</v>
      </c>
    </row>
    <row r="52" spans="1:24" x14ac:dyDescent="0.25">
      <c r="A52" t="s">
        <v>3115</v>
      </c>
      <c r="B52" t="s">
        <v>3116</v>
      </c>
      <c r="C52" t="s">
        <v>3235</v>
      </c>
      <c r="D52" t="s">
        <v>3244</v>
      </c>
      <c r="E52" t="s">
        <v>3245</v>
      </c>
      <c r="F52" t="s">
        <v>3246</v>
      </c>
      <c r="G52" t="s">
        <v>3247</v>
      </c>
      <c r="H52" t="s">
        <v>3117</v>
      </c>
      <c r="I52" t="s">
        <v>3118</v>
      </c>
      <c r="J52" t="s">
        <v>3119</v>
      </c>
      <c r="K52" t="s">
        <v>3120</v>
      </c>
      <c r="L52" t="s">
        <v>1097</v>
      </c>
      <c r="M52" t="s">
        <v>174</v>
      </c>
      <c r="N52" t="s">
        <v>1165</v>
      </c>
      <c r="O52" t="s">
        <v>721</v>
      </c>
      <c r="P52" t="s">
        <v>631</v>
      </c>
      <c r="Q52" s="51" t="str">
        <f t="shared" si="0"/>
        <v>3</v>
      </c>
      <c r="R52" s="51" t="str">
        <f>IF(M52="","",IF(AND(M52&lt;&gt;'Tabelas auxiliares'!$B$236,M52&lt;&gt;'Tabelas auxiliares'!$B$237,M52&lt;&gt;'Tabelas auxiliares'!$C$236,M52&lt;&gt;'Tabelas auxiliares'!$C$237,M52&lt;&gt;'Tabelas auxiliares'!$D$236),"FOLHA DE PESSOAL",IF(Q52='Tabelas auxiliares'!$A$237,"CUSTEIO",IF(Q52='Tabelas auxiliares'!$A$236,"INVESTIMENTO","ERRO - VERIFICAR"))))</f>
        <v>CUSTEIO</v>
      </c>
      <c r="S52" s="64">
        <f t="shared" si="1"/>
        <v>1351.2</v>
      </c>
      <c r="V52" s="44">
        <v>800</v>
      </c>
      <c r="X52" s="44">
        <v>551.20000000000005</v>
      </c>
    </row>
    <row r="53" spans="1:24" x14ac:dyDescent="0.25">
      <c r="A53" t="s">
        <v>3115</v>
      </c>
      <c r="B53" t="s">
        <v>3116</v>
      </c>
      <c r="C53" t="s">
        <v>3235</v>
      </c>
      <c r="D53" t="s">
        <v>3248</v>
      </c>
      <c r="E53" t="s">
        <v>3249</v>
      </c>
      <c r="F53" t="s">
        <v>3250</v>
      </c>
      <c r="G53" t="s">
        <v>3251</v>
      </c>
      <c r="H53" t="s">
        <v>3117</v>
      </c>
      <c r="I53" t="s">
        <v>3118</v>
      </c>
      <c r="J53" t="s">
        <v>3119</v>
      </c>
      <c r="K53" t="s">
        <v>3120</v>
      </c>
      <c r="L53" t="s">
        <v>1097</v>
      </c>
      <c r="M53" t="s">
        <v>174</v>
      </c>
      <c r="N53" t="s">
        <v>1165</v>
      </c>
      <c r="O53" t="s">
        <v>721</v>
      </c>
      <c r="P53" t="s">
        <v>631</v>
      </c>
      <c r="Q53" s="51" t="str">
        <f t="shared" si="0"/>
        <v>3</v>
      </c>
      <c r="R53" s="51" t="str">
        <f>IF(M53="","",IF(AND(M53&lt;&gt;'Tabelas auxiliares'!$B$236,M53&lt;&gt;'Tabelas auxiliares'!$B$237,M53&lt;&gt;'Tabelas auxiliares'!$C$236,M53&lt;&gt;'Tabelas auxiliares'!$C$237,M53&lt;&gt;'Tabelas auxiliares'!$D$236),"FOLHA DE PESSOAL",IF(Q53='Tabelas auxiliares'!$A$237,"CUSTEIO",IF(Q53='Tabelas auxiliares'!$A$236,"INVESTIMENTO","ERRO - VERIFICAR"))))</f>
        <v>CUSTEIO</v>
      </c>
      <c r="S53" s="64">
        <f t="shared" si="1"/>
        <v>382.82</v>
      </c>
      <c r="V53" s="44">
        <v>76.56</v>
      </c>
      <c r="X53" s="44">
        <v>306.26</v>
      </c>
    </row>
    <row r="54" spans="1:24" x14ac:dyDescent="0.25">
      <c r="A54" t="s">
        <v>3115</v>
      </c>
      <c r="B54" t="s">
        <v>3116</v>
      </c>
      <c r="C54" t="s">
        <v>3252</v>
      </c>
      <c r="D54" t="s">
        <v>3253</v>
      </c>
      <c r="E54" t="s">
        <v>3254</v>
      </c>
      <c r="F54" t="s">
        <v>3255</v>
      </c>
      <c r="G54" t="s">
        <v>3256</v>
      </c>
      <c r="H54" t="s">
        <v>3117</v>
      </c>
      <c r="I54" t="s">
        <v>3118</v>
      </c>
      <c r="J54" t="s">
        <v>3119</v>
      </c>
      <c r="K54" t="s">
        <v>3120</v>
      </c>
      <c r="L54" t="s">
        <v>1097</v>
      </c>
      <c r="M54" t="s">
        <v>174</v>
      </c>
      <c r="N54" t="s">
        <v>1165</v>
      </c>
      <c r="O54" t="s">
        <v>721</v>
      </c>
      <c r="P54" t="s">
        <v>631</v>
      </c>
      <c r="Q54" s="51" t="str">
        <f t="shared" si="0"/>
        <v>3</v>
      </c>
      <c r="R54" s="51" t="str">
        <f>IF(M54="","",IF(AND(M54&lt;&gt;'Tabelas auxiliares'!$B$236,M54&lt;&gt;'Tabelas auxiliares'!$B$237,M54&lt;&gt;'Tabelas auxiliares'!$C$236,M54&lt;&gt;'Tabelas auxiliares'!$C$237,M54&lt;&gt;'Tabelas auxiliares'!$D$236),"FOLHA DE PESSOAL",IF(Q54='Tabelas auxiliares'!$A$237,"CUSTEIO",IF(Q54='Tabelas auxiliares'!$A$236,"INVESTIMENTO","ERRO - VERIFICAR"))))</f>
        <v>CUSTEIO</v>
      </c>
      <c r="S54" s="64">
        <f t="shared" si="1"/>
        <v>247.86</v>
      </c>
      <c r="X54" s="44">
        <v>247.86</v>
      </c>
    </row>
    <row r="55" spans="1:24" x14ac:dyDescent="0.25">
      <c r="A55" t="s">
        <v>3115</v>
      </c>
      <c r="B55" t="s">
        <v>3116</v>
      </c>
      <c r="C55" t="s">
        <v>3252</v>
      </c>
      <c r="D55" t="s">
        <v>3257</v>
      </c>
      <c r="E55" t="s">
        <v>3258</v>
      </c>
      <c r="F55" t="s">
        <v>3259</v>
      </c>
      <c r="G55" t="s">
        <v>3260</v>
      </c>
      <c r="H55" t="s">
        <v>3117</v>
      </c>
      <c r="I55" t="s">
        <v>3118</v>
      </c>
      <c r="J55" t="s">
        <v>3119</v>
      </c>
      <c r="K55" t="s">
        <v>3120</v>
      </c>
      <c r="L55" t="s">
        <v>1097</v>
      </c>
      <c r="M55" t="s">
        <v>174</v>
      </c>
      <c r="N55" t="s">
        <v>1165</v>
      </c>
      <c r="O55" t="s">
        <v>721</v>
      </c>
      <c r="P55" t="s">
        <v>631</v>
      </c>
      <c r="Q55" s="51" t="str">
        <f t="shared" si="0"/>
        <v>3</v>
      </c>
      <c r="R55" s="51" t="str">
        <f>IF(M55="","",IF(AND(M55&lt;&gt;'Tabelas auxiliares'!$B$236,M55&lt;&gt;'Tabelas auxiliares'!$B$237,M55&lt;&gt;'Tabelas auxiliares'!$C$236,M55&lt;&gt;'Tabelas auxiliares'!$C$237,M55&lt;&gt;'Tabelas auxiliares'!$D$236),"FOLHA DE PESSOAL",IF(Q55='Tabelas auxiliares'!$A$237,"CUSTEIO",IF(Q55='Tabelas auxiliares'!$A$236,"INVESTIMENTO","ERRO - VERIFICAR"))))</f>
        <v>CUSTEIO</v>
      </c>
      <c r="S55" s="64">
        <f t="shared" si="1"/>
        <v>3711.7</v>
      </c>
      <c r="X55" s="44">
        <v>3711.7</v>
      </c>
    </row>
    <row r="56" spans="1:24" x14ac:dyDescent="0.25">
      <c r="A56" t="s">
        <v>3115</v>
      </c>
      <c r="B56" t="s">
        <v>3116</v>
      </c>
      <c r="C56" t="s">
        <v>3252</v>
      </c>
      <c r="D56" t="s">
        <v>3261</v>
      </c>
      <c r="E56" t="s">
        <v>3262</v>
      </c>
      <c r="F56" t="s">
        <v>3263</v>
      </c>
      <c r="G56" t="s">
        <v>3264</v>
      </c>
      <c r="H56" t="s">
        <v>3117</v>
      </c>
      <c r="I56" t="s">
        <v>3118</v>
      </c>
      <c r="J56" t="s">
        <v>3119</v>
      </c>
      <c r="K56" t="s">
        <v>3120</v>
      </c>
      <c r="L56" t="s">
        <v>1097</v>
      </c>
      <c r="M56" t="s">
        <v>174</v>
      </c>
      <c r="N56" t="s">
        <v>1165</v>
      </c>
      <c r="O56" t="s">
        <v>721</v>
      </c>
      <c r="P56" t="s">
        <v>631</v>
      </c>
      <c r="Q56" s="51" t="str">
        <f t="shared" si="0"/>
        <v>3</v>
      </c>
      <c r="R56" s="51" t="str">
        <f>IF(M56="","",IF(AND(M56&lt;&gt;'Tabelas auxiliares'!$B$236,M56&lt;&gt;'Tabelas auxiliares'!$B$237,M56&lt;&gt;'Tabelas auxiliares'!$C$236,M56&lt;&gt;'Tabelas auxiliares'!$C$237,M56&lt;&gt;'Tabelas auxiliares'!$D$236),"FOLHA DE PESSOAL",IF(Q56='Tabelas auxiliares'!$A$237,"CUSTEIO",IF(Q56='Tabelas auxiliares'!$A$236,"INVESTIMENTO","ERRO - VERIFICAR"))))</f>
        <v>CUSTEIO</v>
      </c>
      <c r="S56" s="64">
        <f t="shared" si="1"/>
        <v>1250</v>
      </c>
      <c r="X56" s="44">
        <v>1250</v>
      </c>
    </row>
    <row r="57" spans="1:24" x14ac:dyDescent="0.25">
      <c r="A57" t="s">
        <v>3115</v>
      </c>
      <c r="B57" t="s">
        <v>3116</v>
      </c>
      <c r="C57" t="s">
        <v>3252</v>
      </c>
      <c r="D57" t="s">
        <v>3265</v>
      </c>
      <c r="E57" t="s">
        <v>3266</v>
      </c>
      <c r="F57" t="s">
        <v>3267</v>
      </c>
      <c r="G57" t="s">
        <v>3268</v>
      </c>
      <c r="H57" t="s">
        <v>3117</v>
      </c>
      <c r="I57" t="s">
        <v>3118</v>
      </c>
      <c r="J57" t="s">
        <v>3119</v>
      </c>
      <c r="K57" t="s">
        <v>3120</v>
      </c>
      <c r="L57" t="s">
        <v>1097</v>
      </c>
      <c r="M57" t="s">
        <v>174</v>
      </c>
      <c r="N57" t="s">
        <v>1165</v>
      </c>
      <c r="O57" t="s">
        <v>721</v>
      </c>
      <c r="P57" t="s">
        <v>631</v>
      </c>
      <c r="Q57" s="51" t="str">
        <f t="shared" si="0"/>
        <v>3</v>
      </c>
      <c r="R57" s="51" t="str">
        <f>IF(M57="","",IF(AND(M57&lt;&gt;'Tabelas auxiliares'!$B$236,M57&lt;&gt;'Tabelas auxiliares'!$B$237,M57&lt;&gt;'Tabelas auxiliares'!$C$236,M57&lt;&gt;'Tabelas auxiliares'!$C$237,M57&lt;&gt;'Tabelas auxiliares'!$D$236),"FOLHA DE PESSOAL",IF(Q57='Tabelas auxiliares'!$A$237,"CUSTEIO",IF(Q57='Tabelas auxiliares'!$A$236,"INVESTIMENTO","ERRO - VERIFICAR"))))</f>
        <v>CUSTEIO</v>
      </c>
      <c r="S57" s="64">
        <f t="shared" si="1"/>
        <v>750</v>
      </c>
      <c r="V57" s="44">
        <v>750</v>
      </c>
    </row>
    <row r="58" spans="1:24" x14ac:dyDescent="0.25">
      <c r="A58" t="s">
        <v>3115</v>
      </c>
      <c r="B58" t="s">
        <v>3116</v>
      </c>
      <c r="C58" t="s">
        <v>3252</v>
      </c>
      <c r="D58" t="s">
        <v>3269</v>
      </c>
      <c r="E58" t="s">
        <v>3270</v>
      </c>
      <c r="F58" t="s">
        <v>3271</v>
      </c>
      <c r="G58" t="s">
        <v>3243</v>
      </c>
      <c r="H58" t="s">
        <v>3117</v>
      </c>
      <c r="I58" t="s">
        <v>3118</v>
      </c>
      <c r="J58" t="s">
        <v>3119</v>
      </c>
      <c r="K58" t="s">
        <v>3120</v>
      </c>
      <c r="L58" t="s">
        <v>1097</v>
      </c>
      <c r="M58" t="s">
        <v>174</v>
      </c>
      <c r="N58" t="s">
        <v>1165</v>
      </c>
      <c r="O58" t="s">
        <v>721</v>
      </c>
      <c r="P58" t="s">
        <v>631</v>
      </c>
      <c r="Q58" s="51" t="str">
        <f t="shared" si="0"/>
        <v>3</v>
      </c>
      <c r="R58" s="51" t="str">
        <f>IF(M58="","",IF(AND(M58&lt;&gt;'Tabelas auxiliares'!$B$236,M58&lt;&gt;'Tabelas auxiliares'!$B$237,M58&lt;&gt;'Tabelas auxiliares'!$C$236,M58&lt;&gt;'Tabelas auxiliares'!$C$237,M58&lt;&gt;'Tabelas auxiliares'!$D$236),"FOLHA DE PESSOAL",IF(Q58='Tabelas auxiliares'!$A$237,"CUSTEIO",IF(Q58='Tabelas auxiliares'!$A$236,"INVESTIMENTO","ERRO - VERIFICAR"))))</f>
        <v>CUSTEIO</v>
      </c>
      <c r="S58" s="64">
        <f t="shared" si="1"/>
        <v>1023.33</v>
      </c>
      <c r="X58" s="44">
        <v>1023.33</v>
      </c>
    </row>
    <row r="59" spans="1:24" x14ac:dyDescent="0.25">
      <c r="A59" t="s">
        <v>3115</v>
      </c>
      <c r="B59" t="s">
        <v>3116</v>
      </c>
      <c r="C59" t="s">
        <v>3252</v>
      </c>
      <c r="D59" t="s">
        <v>3272</v>
      </c>
      <c r="E59" t="s">
        <v>3273</v>
      </c>
      <c r="F59" t="s">
        <v>3274</v>
      </c>
      <c r="G59" t="s">
        <v>3275</v>
      </c>
      <c r="H59" t="s">
        <v>3117</v>
      </c>
      <c r="I59" t="s">
        <v>3118</v>
      </c>
      <c r="J59" t="s">
        <v>3119</v>
      </c>
      <c r="K59" t="s">
        <v>3120</v>
      </c>
      <c r="L59" t="s">
        <v>1097</v>
      </c>
      <c r="M59" t="s">
        <v>174</v>
      </c>
      <c r="N59" t="s">
        <v>1165</v>
      </c>
      <c r="O59" t="s">
        <v>721</v>
      </c>
      <c r="P59" t="s">
        <v>631</v>
      </c>
      <c r="Q59" s="51" t="str">
        <f t="shared" si="0"/>
        <v>3</v>
      </c>
      <c r="R59" s="51" t="str">
        <f>IF(M59="","",IF(AND(M59&lt;&gt;'Tabelas auxiliares'!$B$236,M59&lt;&gt;'Tabelas auxiliares'!$B$237,M59&lt;&gt;'Tabelas auxiliares'!$C$236,M59&lt;&gt;'Tabelas auxiliares'!$C$237,M59&lt;&gt;'Tabelas auxiliares'!$D$236),"FOLHA DE PESSOAL",IF(Q59='Tabelas auxiliares'!$A$237,"CUSTEIO",IF(Q59='Tabelas auxiliares'!$A$236,"INVESTIMENTO","ERRO - VERIFICAR"))))</f>
        <v>CUSTEIO</v>
      </c>
      <c r="S59" s="64">
        <f t="shared" si="1"/>
        <v>250</v>
      </c>
      <c r="X59" s="44">
        <v>250</v>
      </c>
    </row>
    <row r="60" spans="1:24" x14ac:dyDescent="0.25">
      <c r="A60" t="s">
        <v>3115</v>
      </c>
      <c r="B60" t="s">
        <v>3116</v>
      </c>
      <c r="C60" t="s">
        <v>3276</v>
      </c>
      <c r="D60" t="s">
        <v>3277</v>
      </c>
      <c r="E60" t="s">
        <v>3278</v>
      </c>
      <c r="F60" t="s">
        <v>3279</v>
      </c>
      <c r="G60" t="s">
        <v>3280</v>
      </c>
      <c r="H60" t="s">
        <v>3117</v>
      </c>
      <c r="I60" t="s">
        <v>3118</v>
      </c>
      <c r="J60" t="s">
        <v>3119</v>
      </c>
      <c r="K60" t="s">
        <v>3120</v>
      </c>
      <c r="L60" t="s">
        <v>1097</v>
      </c>
      <c r="M60" t="s">
        <v>174</v>
      </c>
      <c r="N60" t="s">
        <v>1165</v>
      </c>
      <c r="O60" t="s">
        <v>787</v>
      </c>
      <c r="P60" t="s">
        <v>676</v>
      </c>
      <c r="Q60" s="51" t="str">
        <f t="shared" si="0"/>
        <v>3</v>
      </c>
      <c r="R60" s="51" t="str">
        <f>IF(M60="","",IF(AND(M60&lt;&gt;'Tabelas auxiliares'!$B$236,M60&lt;&gt;'Tabelas auxiliares'!$B$237,M60&lt;&gt;'Tabelas auxiliares'!$C$236,M60&lt;&gt;'Tabelas auxiliares'!$C$237,M60&lt;&gt;'Tabelas auxiliares'!$D$236),"FOLHA DE PESSOAL",IF(Q60='Tabelas auxiliares'!$A$237,"CUSTEIO",IF(Q60='Tabelas auxiliares'!$A$236,"INVESTIMENTO","ERRO - VERIFICAR"))))</f>
        <v>CUSTEIO</v>
      </c>
      <c r="S60" s="64">
        <f t="shared" si="1"/>
        <v>2435.5500000000002</v>
      </c>
      <c r="V60" s="44">
        <v>121.15</v>
      </c>
      <c r="X60" s="44">
        <v>2314.4</v>
      </c>
    </row>
    <row r="61" spans="1:24" x14ac:dyDescent="0.25">
      <c r="A61" t="s">
        <v>3115</v>
      </c>
      <c r="B61" t="s">
        <v>3116</v>
      </c>
      <c r="C61" t="s">
        <v>3276</v>
      </c>
      <c r="D61" t="s">
        <v>3281</v>
      </c>
      <c r="E61" t="s">
        <v>3282</v>
      </c>
      <c r="F61" t="s">
        <v>3283</v>
      </c>
      <c r="G61" t="s">
        <v>3284</v>
      </c>
      <c r="H61" t="s">
        <v>3117</v>
      </c>
      <c r="I61" t="s">
        <v>3118</v>
      </c>
      <c r="J61" t="s">
        <v>3119</v>
      </c>
      <c r="K61" t="s">
        <v>3120</v>
      </c>
      <c r="L61" t="s">
        <v>1097</v>
      </c>
      <c r="M61" t="s">
        <v>174</v>
      </c>
      <c r="N61" t="s">
        <v>1165</v>
      </c>
      <c r="O61" t="s">
        <v>721</v>
      </c>
      <c r="P61" t="s">
        <v>631</v>
      </c>
      <c r="Q61" s="51" t="str">
        <f t="shared" si="0"/>
        <v>3</v>
      </c>
      <c r="R61" s="51" t="str">
        <f>IF(M61="","",IF(AND(M61&lt;&gt;'Tabelas auxiliares'!$B$236,M61&lt;&gt;'Tabelas auxiliares'!$B$237,M61&lt;&gt;'Tabelas auxiliares'!$C$236,M61&lt;&gt;'Tabelas auxiliares'!$C$237,M61&lt;&gt;'Tabelas auxiliares'!$D$236),"FOLHA DE PESSOAL",IF(Q61='Tabelas auxiliares'!$A$237,"CUSTEIO",IF(Q61='Tabelas auxiliares'!$A$236,"INVESTIMENTO","ERRO - VERIFICAR"))))</f>
        <v>CUSTEIO</v>
      </c>
      <c r="S61" s="64">
        <f t="shared" si="1"/>
        <v>1605</v>
      </c>
      <c r="X61" s="44">
        <v>1605</v>
      </c>
    </row>
    <row r="62" spans="1:24" x14ac:dyDescent="0.25">
      <c r="A62" t="s">
        <v>3115</v>
      </c>
      <c r="B62" t="s">
        <v>3116</v>
      </c>
      <c r="C62" t="s">
        <v>3276</v>
      </c>
      <c r="D62" t="s">
        <v>3285</v>
      </c>
      <c r="E62" t="s">
        <v>3286</v>
      </c>
      <c r="F62" t="s">
        <v>3287</v>
      </c>
      <c r="G62" t="s">
        <v>3288</v>
      </c>
      <c r="H62" t="s">
        <v>3117</v>
      </c>
      <c r="I62" t="s">
        <v>3118</v>
      </c>
      <c r="J62" t="s">
        <v>3119</v>
      </c>
      <c r="K62" t="s">
        <v>3120</v>
      </c>
      <c r="L62" t="s">
        <v>1097</v>
      </c>
      <c r="M62" t="s">
        <v>174</v>
      </c>
      <c r="N62" t="s">
        <v>1165</v>
      </c>
      <c r="O62" t="s">
        <v>721</v>
      </c>
      <c r="P62" t="s">
        <v>631</v>
      </c>
      <c r="Q62" s="51" t="str">
        <f t="shared" si="0"/>
        <v>3</v>
      </c>
      <c r="R62" s="51" t="str">
        <f>IF(M62="","",IF(AND(M62&lt;&gt;'Tabelas auxiliares'!$B$236,M62&lt;&gt;'Tabelas auxiliares'!$B$237,M62&lt;&gt;'Tabelas auxiliares'!$C$236,M62&lt;&gt;'Tabelas auxiliares'!$C$237,M62&lt;&gt;'Tabelas auxiliares'!$D$236),"FOLHA DE PESSOAL",IF(Q62='Tabelas auxiliares'!$A$237,"CUSTEIO",IF(Q62='Tabelas auxiliares'!$A$236,"INVESTIMENTO","ERRO - VERIFICAR"))))</f>
        <v>CUSTEIO</v>
      </c>
      <c r="S62" s="64">
        <f t="shared" si="1"/>
        <v>750</v>
      </c>
      <c r="X62" s="44">
        <v>750</v>
      </c>
    </row>
    <row r="63" spans="1:24" x14ac:dyDescent="0.25">
      <c r="A63" t="s">
        <v>3115</v>
      </c>
      <c r="B63" t="s">
        <v>3116</v>
      </c>
      <c r="C63" t="s">
        <v>3289</v>
      </c>
      <c r="D63" t="s">
        <v>3290</v>
      </c>
      <c r="E63" t="s">
        <v>3291</v>
      </c>
      <c r="F63" t="s">
        <v>3292</v>
      </c>
      <c r="G63" t="s">
        <v>176</v>
      </c>
      <c r="H63" t="s">
        <v>3117</v>
      </c>
      <c r="I63" t="s">
        <v>3118</v>
      </c>
      <c r="J63" t="s">
        <v>3119</v>
      </c>
      <c r="K63" t="s">
        <v>3120</v>
      </c>
      <c r="L63" t="s">
        <v>1097</v>
      </c>
      <c r="M63" t="s">
        <v>174</v>
      </c>
      <c r="N63" t="s">
        <v>1165</v>
      </c>
      <c r="O63" t="s">
        <v>721</v>
      </c>
      <c r="P63" t="s">
        <v>631</v>
      </c>
      <c r="Q63" s="51" t="str">
        <f t="shared" si="0"/>
        <v>3</v>
      </c>
      <c r="R63" s="51" t="str">
        <f>IF(M63="","",IF(AND(M63&lt;&gt;'Tabelas auxiliares'!$B$236,M63&lt;&gt;'Tabelas auxiliares'!$B$237,M63&lt;&gt;'Tabelas auxiliares'!$C$236,M63&lt;&gt;'Tabelas auxiliares'!$C$237,M63&lt;&gt;'Tabelas auxiliares'!$D$236),"FOLHA DE PESSOAL",IF(Q63='Tabelas auxiliares'!$A$237,"CUSTEIO",IF(Q63='Tabelas auxiliares'!$A$236,"INVESTIMENTO","ERRO - VERIFICAR"))))</f>
        <v>CUSTEIO</v>
      </c>
      <c r="S63" s="64">
        <f t="shared" si="1"/>
        <v>4030.38</v>
      </c>
      <c r="X63" s="44">
        <v>4030.38</v>
      </c>
    </row>
    <row r="64" spans="1:24" x14ac:dyDescent="0.25">
      <c r="A64" t="s">
        <v>3115</v>
      </c>
      <c r="B64" t="s">
        <v>3116</v>
      </c>
      <c r="C64" t="s">
        <v>3289</v>
      </c>
      <c r="D64" t="s">
        <v>3293</v>
      </c>
      <c r="E64" t="s">
        <v>3294</v>
      </c>
      <c r="F64" t="s">
        <v>3295</v>
      </c>
      <c r="G64" t="s">
        <v>176</v>
      </c>
      <c r="H64" t="s">
        <v>3117</v>
      </c>
      <c r="I64" t="s">
        <v>3118</v>
      </c>
      <c r="J64" t="s">
        <v>3119</v>
      </c>
      <c r="K64" t="s">
        <v>3120</v>
      </c>
      <c r="L64" t="s">
        <v>1097</v>
      </c>
      <c r="M64" t="s">
        <v>174</v>
      </c>
      <c r="N64" t="s">
        <v>1165</v>
      </c>
      <c r="O64" t="s">
        <v>721</v>
      </c>
      <c r="P64" t="s">
        <v>631</v>
      </c>
      <c r="Q64" s="51" t="str">
        <f t="shared" si="0"/>
        <v>3</v>
      </c>
      <c r="R64" s="51" t="str">
        <f>IF(M64="","",IF(AND(M64&lt;&gt;'Tabelas auxiliares'!$B$236,M64&lt;&gt;'Tabelas auxiliares'!$B$237,M64&lt;&gt;'Tabelas auxiliares'!$C$236,M64&lt;&gt;'Tabelas auxiliares'!$C$237,M64&lt;&gt;'Tabelas auxiliares'!$D$236),"FOLHA DE PESSOAL",IF(Q64='Tabelas auxiliares'!$A$237,"CUSTEIO",IF(Q64='Tabelas auxiliares'!$A$236,"INVESTIMENTO","ERRO - VERIFICAR"))))</f>
        <v>CUSTEIO</v>
      </c>
      <c r="S64" s="64">
        <f t="shared" si="1"/>
        <v>1050</v>
      </c>
      <c r="X64" s="44">
        <v>1050</v>
      </c>
    </row>
    <row r="65" spans="1:24" x14ac:dyDescent="0.25">
      <c r="A65" t="s">
        <v>3115</v>
      </c>
      <c r="B65" t="s">
        <v>3116</v>
      </c>
      <c r="C65" t="s">
        <v>3289</v>
      </c>
      <c r="D65" t="s">
        <v>3296</v>
      </c>
      <c r="E65" t="s">
        <v>3297</v>
      </c>
      <c r="F65" t="s">
        <v>3298</v>
      </c>
      <c r="G65" t="s">
        <v>3299</v>
      </c>
      <c r="H65" t="s">
        <v>3117</v>
      </c>
      <c r="I65" t="s">
        <v>3118</v>
      </c>
      <c r="J65" t="s">
        <v>3119</v>
      </c>
      <c r="K65" t="s">
        <v>3120</v>
      </c>
      <c r="L65" t="s">
        <v>1097</v>
      </c>
      <c r="M65" t="s">
        <v>174</v>
      </c>
      <c r="N65" t="s">
        <v>1165</v>
      </c>
      <c r="O65" t="s">
        <v>721</v>
      </c>
      <c r="P65" t="s">
        <v>631</v>
      </c>
      <c r="Q65" s="51" t="str">
        <f t="shared" si="0"/>
        <v>3</v>
      </c>
      <c r="R65" s="51" t="str">
        <f>IF(M65="","",IF(AND(M65&lt;&gt;'Tabelas auxiliares'!$B$236,M65&lt;&gt;'Tabelas auxiliares'!$B$237,M65&lt;&gt;'Tabelas auxiliares'!$C$236,M65&lt;&gt;'Tabelas auxiliares'!$C$237,M65&lt;&gt;'Tabelas auxiliares'!$D$236),"FOLHA DE PESSOAL",IF(Q65='Tabelas auxiliares'!$A$237,"CUSTEIO",IF(Q65='Tabelas auxiliares'!$A$236,"INVESTIMENTO","ERRO - VERIFICAR"))))</f>
        <v>CUSTEIO</v>
      </c>
      <c r="S65" s="64">
        <f t="shared" si="1"/>
        <v>2000</v>
      </c>
      <c r="X65" s="44">
        <v>2000</v>
      </c>
    </row>
    <row r="66" spans="1:24" x14ac:dyDescent="0.25">
      <c r="A66" t="s">
        <v>3115</v>
      </c>
      <c r="B66" t="s">
        <v>3116</v>
      </c>
      <c r="C66" t="s">
        <v>3289</v>
      </c>
      <c r="D66" t="s">
        <v>3300</v>
      </c>
      <c r="E66" t="s">
        <v>3301</v>
      </c>
      <c r="F66" t="s">
        <v>3302</v>
      </c>
      <c r="G66" t="s">
        <v>3303</v>
      </c>
      <c r="H66" t="s">
        <v>3117</v>
      </c>
      <c r="I66" t="s">
        <v>3118</v>
      </c>
      <c r="J66" t="s">
        <v>3119</v>
      </c>
      <c r="K66" t="s">
        <v>3120</v>
      </c>
      <c r="L66" t="s">
        <v>1097</v>
      </c>
      <c r="M66" t="s">
        <v>174</v>
      </c>
      <c r="N66" t="s">
        <v>1165</v>
      </c>
      <c r="O66" t="s">
        <v>721</v>
      </c>
      <c r="P66" t="s">
        <v>631</v>
      </c>
      <c r="Q66" s="51" t="str">
        <f t="shared" si="0"/>
        <v>3</v>
      </c>
      <c r="R66" s="51" t="str">
        <f>IF(M66="","",IF(AND(M66&lt;&gt;'Tabelas auxiliares'!$B$236,M66&lt;&gt;'Tabelas auxiliares'!$B$237,M66&lt;&gt;'Tabelas auxiliares'!$C$236,M66&lt;&gt;'Tabelas auxiliares'!$C$237,M66&lt;&gt;'Tabelas auxiliares'!$D$236),"FOLHA DE PESSOAL",IF(Q66='Tabelas auxiliares'!$A$237,"CUSTEIO",IF(Q66='Tabelas auxiliares'!$A$236,"INVESTIMENTO","ERRO - VERIFICAR"))))</f>
        <v>CUSTEIO</v>
      </c>
      <c r="S66" s="64">
        <f t="shared" si="1"/>
        <v>2075</v>
      </c>
      <c r="V66" s="44">
        <v>2075</v>
      </c>
    </row>
    <row r="67" spans="1:24" x14ac:dyDescent="0.25">
      <c r="A67" t="s">
        <v>3115</v>
      </c>
      <c r="B67" t="s">
        <v>3116</v>
      </c>
      <c r="C67" t="s">
        <v>3304</v>
      </c>
      <c r="D67" t="s">
        <v>3305</v>
      </c>
      <c r="E67" t="s">
        <v>3306</v>
      </c>
      <c r="F67" t="s">
        <v>3307</v>
      </c>
      <c r="G67" t="s">
        <v>3308</v>
      </c>
      <c r="H67" t="s">
        <v>3117</v>
      </c>
      <c r="I67" t="s">
        <v>3118</v>
      </c>
      <c r="J67" t="s">
        <v>3119</v>
      </c>
      <c r="K67" t="s">
        <v>3120</v>
      </c>
      <c r="L67" t="s">
        <v>1097</v>
      </c>
      <c r="M67" t="s">
        <v>174</v>
      </c>
      <c r="N67" t="s">
        <v>1165</v>
      </c>
      <c r="O67" t="s">
        <v>721</v>
      </c>
      <c r="P67" t="s">
        <v>631</v>
      </c>
      <c r="Q67" s="51" t="str">
        <f t="shared" si="0"/>
        <v>3</v>
      </c>
      <c r="R67" s="51" t="str">
        <f>IF(M67="","",IF(AND(M67&lt;&gt;'Tabelas auxiliares'!$B$236,M67&lt;&gt;'Tabelas auxiliares'!$B$237,M67&lt;&gt;'Tabelas auxiliares'!$C$236,M67&lt;&gt;'Tabelas auxiliares'!$C$237,M67&lt;&gt;'Tabelas auxiliares'!$D$236),"FOLHA DE PESSOAL",IF(Q67='Tabelas auxiliares'!$A$237,"CUSTEIO",IF(Q67='Tabelas auxiliares'!$A$236,"INVESTIMENTO","ERRO - VERIFICAR"))))</f>
        <v>CUSTEIO</v>
      </c>
      <c r="S67" s="64">
        <f t="shared" si="1"/>
        <v>85</v>
      </c>
      <c r="X67" s="44">
        <v>85</v>
      </c>
    </row>
    <row r="68" spans="1:24" x14ac:dyDescent="0.25">
      <c r="A68" t="s">
        <v>3115</v>
      </c>
      <c r="B68" t="s">
        <v>3116</v>
      </c>
      <c r="C68" t="s">
        <v>3304</v>
      </c>
      <c r="D68" t="s">
        <v>3309</v>
      </c>
      <c r="E68" t="s">
        <v>3310</v>
      </c>
      <c r="F68" t="s">
        <v>3311</v>
      </c>
      <c r="G68" t="s">
        <v>3312</v>
      </c>
      <c r="H68" t="s">
        <v>3117</v>
      </c>
      <c r="I68" t="s">
        <v>3118</v>
      </c>
      <c r="J68" t="s">
        <v>3119</v>
      </c>
      <c r="K68" t="s">
        <v>3120</v>
      </c>
      <c r="L68" t="s">
        <v>1097</v>
      </c>
      <c r="M68" t="s">
        <v>174</v>
      </c>
      <c r="N68" t="s">
        <v>1165</v>
      </c>
      <c r="O68" t="s">
        <v>721</v>
      </c>
      <c r="P68" t="s">
        <v>631</v>
      </c>
      <c r="Q68" s="51" t="str">
        <f t="shared" ref="Q68:Q131" si="2">LEFT(O68,1)</f>
        <v>3</v>
      </c>
      <c r="R68" s="51" t="str">
        <f>IF(M68="","",IF(AND(M68&lt;&gt;'Tabelas auxiliares'!$B$236,M68&lt;&gt;'Tabelas auxiliares'!$B$237,M68&lt;&gt;'Tabelas auxiliares'!$C$236,M68&lt;&gt;'Tabelas auxiliares'!$C$237,M68&lt;&gt;'Tabelas auxiliares'!$D$236),"FOLHA DE PESSOAL",IF(Q68='Tabelas auxiliares'!$A$237,"CUSTEIO",IF(Q68='Tabelas auxiliares'!$A$236,"INVESTIMENTO","ERRO - VERIFICAR"))))</f>
        <v>CUSTEIO</v>
      </c>
      <c r="S68" s="64">
        <f t="shared" si="1"/>
        <v>1498</v>
      </c>
      <c r="X68" s="44">
        <v>1498</v>
      </c>
    </row>
    <row r="69" spans="1:24" x14ac:dyDescent="0.25">
      <c r="A69" t="s">
        <v>3115</v>
      </c>
      <c r="B69" t="s">
        <v>3116</v>
      </c>
      <c r="C69" t="s">
        <v>3313</v>
      </c>
      <c r="D69" t="s">
        <v>3314</v>
      </c>
      <c r="E69" t="s">
        <v>3315</v>
      </c>
      <c r="F69" t="s">
        <v>3316</v>
      </c>
      <c r="G69" t="s">
        <v>176</v>
      </c>
      <c r="H69" t="s">
        <v>3117</v>
      </c>
      <c r="I69" t="s">
        <v>3118</v>
      </c>
      <c r="J69" t="s">
        <v>3119</v>
      </c>
      <c r="K69" t="s">
        <v>3120</v>
      </c>
      <c r="L69" t="s">
        <v>1097</v>
      </c>
      <c r="M69" t="s">
        <v>174</v>
      </c>
      <c r="N69" t="s">
        <v>1165</v>
      </c>
      <c r="O69" t="s">
        <v>721</v>
      </c>
      <c r="P69" t="s">
        <v>631</v>
      </c>
      <c r="Q69" s="51" t="str">
        <f t="shared" si="2"/>
        <v>3</v>
      </c>
      <c r="R69" s="51" t="str">
        <f>IF(M69="","",IF(AND(M69&lt;&gt;'Tabelas auxiliares'!$B$236,M69&lt;&gt;'Tabelas auxiliares'!$B$237,M69&lt;&gt;'Tabelas auxiliares'!$C$236,M69&lt;&gt;'Tabelas auxiliares'!$C$237,M69&lt;&gt;'Tabelas auxiliares'!$D$236),"FOLHA DE PESSOAL",IF(Q69='Tabelas auxiliares'!$A$237,"CUSTEIO",IF(Q69='Tabelas auxiliares'!$A$236,"INVESTIMENTO","ERRO - VERIFICAR"))))</f>
        <v>CUSTEIO</v>
      </c>
      <c r="S69" s="64">
        <f t="shared" ref="S69:S132" si="3">IF(SUM(T69:X69)=0,"",SUM(T69:X69))</f>
        <v>8000</v>
      </c>
      <c r="V69" s="44">
        <v>393.56</v>
      </c>
      <c r="X69" s="44">
        <v>7606.44</v>
      </c>
    </row>
    <row r="70" spans="1:24" x14ac:dyDescent="0.25">
      <c r="A70" t="s">
        <v>3115</v>
      </c>
      <c r="B70" t="s">
        <v>3116</v>
      </c>
      <c r="C70" t="s">
        <v>3317</v>
      </c>
      <c r="D70" t="s">
        <v>3318</v>
      </c>
      <c r="E70" t="s">
        <v>3319</v>
      </c>
      <c r="F70" t="s">
        <v>3320</v>
      </c>
      <c r="G70" t="s">
        <v>3321</v>
      </c>
      <c r="H70" t="s">
        <v>3117</v>
      </c>
      <c r="I70" t="s">
        <v>3118</v>
      </c>
      <c r="J70" t="s">
        <v>3119</v>
      </c>
      <c r="K70" t="s">
        <v>3120</v>
      </c>
      <c r="L70" t="s">
        <v>1097</v>
      </c>
      <c r="M70" t="s">
        <v>174</v>
      </c>
      <c r="N70" t="s">
        <v>1165</v>
      </c>
      <c r="O70" t="s">
        <v>721</v>
      </c>
      <c r="P70" t="s">
        <v>631</v>
      </c>
      <c r="Q70" s="51" t="str">
        <f t="shared" si="2"/>
        <v>3</v>
      </c>
      <c r="R70" s="51" t="str">
        <f>IF(M70="","",IF(AND(M70&lt;&gt;'Tabelas auxiliares'!$B$236,M70&lt;&gt;'Tabelas auxiliares'!$B$237,M70&lt;&gt;'Tabelas auxiliares'!$C$236,M70&lt;&gt;'Tabelas auxiliares'!$C$237,M70&lt;&gt;'Tabelas auxiliares'!$D$236),"FOLHA DE PESSOAL",IF(Q70='Tabelas auxiliares'!$A$237,"CUSTEIO",IF(Q70='Tabelas auxiliares'!$A$236,"INVESTIMENTO","ERRO - VERIFICAR"))))</f>
        <v>CUSTEIO</v>
      </c>
      <c r="S70" s="64">
        <f t="shared" si="3"/>
        <v>239.8</v>
      </c>
      <c r="X70" s="44">
        <v>239.8</v>
      </c>
    </row>
    <row r="71" spans="1:24" x14ac:dyDescent="0.25">
      <c r="A71" t="s">
        <v>3115</v>
      </c>
      <c r="B71" t="s">
        <v>3116</v>
      </c>
      <c r="C71" t="s">
        <v>3322</v>
      </c>
      <c r="D71" t="s">
        <v>3323</v>
      </c>
      <c r="E71" t="s">
        <v>3324</v>
      </c>
      <c r="F71" t="s">
        <v>3325</v>
      </c>
      <c r="G71" t="s">
        <v>3326</v>
      </c>
      <c r="H71" t="s">
        <v>3117</v>
      </c>
      <c r="I71" t="s">
        <v>3118</v>
      </c>
      <c r="J71" t="s">
        <v>3119</v>
      </c>
      <c r="K71" t="s">
        <v>3120</v>
      </c>
      <c r="L71" t="s">
        <v>1097</v>
      </c>
      <c r="M71" t="s">
        <v>174</v>
      </c>
      <c r="N71" t="s">
        <v>1165</v>
      </c>
      <c r="O71" t="s">
        <v>787</v>
      </c>
      <c r="P71" t="s">
        <v>676</v>
      </c>
      <c r="Q71" s="51" t="str">
        <f t="shared" si="2"/>
        <v>3</v>
      </c>
      <c r="R71" s="51" t="str">
        <f>IF(M71="","",IF(AND(M71&lt;&gt;'Tabelas auxiliares'!$B$236,M71&lt;&gt;'Tabelas auxiliares'!$B$237,M71&lt;&gt;'Tabelas auxiliares'!$C$236,M71&lt;&gt;'Tabelas auxiliares'!$C$237,M71&lt;&gt;'Tabelas auxiliares'!$D$236),"FOLHA DE PESSOAL",IF(Q71='Tabelas auxiliares'!$A$237,"CUSTEIO",IF(Q71='Tabelas auxiliares'!$A$236,"INVESTIMENTO","ERRO - VERIFICAR"))))</f>
        <v>CUSTEIO</v>
      </c>
      <c r="S71" s="64">
        <f t="shared" si="3"/>
        <v>2211.2199999999998</v>
      </c>
      <c r="X71" s="44">
        <v>2211.2199999999998</v>
      </c>
    </row>
    <row r="72" spans="1:24" x14ac:dyDescent="0.25">
      <c r="A72" t="s">
        <v>3115</v>
      </c>
      <c r="B72" t="s">
        <v>3116</v>
      </c>
      <c r="C72" t="s">
        <v>3322</v>
      </c>
      <c r="D72" t="s">
        <v>3327</v>
      </c>
      <c r="E72" t="s">
        <v>3328</v>
      </c>
      <c r="F72" t="s">
        <v>3329</v>
      </c>
      <c r="G72" t="s">
        <v>3330</v>
      </c>
      <c r="H72" t="s">
        <v>3117</v>
      </c>
      <c r="I72" t="s">
        <v>3118</v>
      </c>
      <c r="J72" t="s">
        <v>3119</v>
      </c>
      <c r="K72" t="s">
        <v>3120</v>
      </c>
      <c r="L72" t="s">
        <v>1097</v>
      </c>
      <c r="M72" t="s">
        <v>174</v>
      </c>
      <c r="N72" t="s">
        <v>1165</v>
      </c>
      <c r="O72" t="s">
        <v>721</v>
      </c>
      <c r="P72" t="s">
        <v>631</v>
      </c>
      <c r="Q72" s="51" t="str">
        <f t="shared" si="2"/>
        <v>3</v>
      </c>
      <c r="R72" s="51" t="str">
        <f>IF(M72="","",IF(AND(M72&lt;&gt;'Tabelas auxiliares'!$B$236,M72&lt;&gt;'Tabelas auxiliares'!$B$237,M72&lt;&gt;'Tabelas auxiliares'!$C$236,M72&lt;&gt;'Tabelas auxiliares'!$C$237,M72&lt;&gt;'Tabelas auxiliares'!$D$236),"FOLHA DE PESSOAL",IF(Q72='Tabelas auxiliares'!$A$237,"CUSTEIO",IF(Q72='Tabelas auxiliares'!$A$236,"INVESTIMENTO","ERRO - VERIFICAR"))))</f>
        <v>CUSTEIO</v>
      </c>
      <c r="S72" s="64">
        <f t="shared" si="3"/>
        <v>1994.85</v>
      </c>
      <c r="X72" s="44">
        <v>1994.85</v>
      </c>
    </row>
    <row r="73" spans="1:24" x14ac:dyDescent="0.25">
      <c r="A73" t="s">
        <v>3115</v>
      </c>
      <c r="B73" t="s">
        <v>3116</v>
      </c>
      <c r="C73" t="s">
        <v>3331</v>
      </c>
      <c r="D73" t="s">
        <v>3332</v>
      </c>
      <c r="E73" t="s">
        <v>3333</v>
      </c>
      <c r="F73" t="s">
        <v>3334</v>
      </c>
      <c r="G73" t="s">
        <v>3335</v>
      </c>
      <c r="H73" t="s">
        <v>3117</v>
      </c>
      <c r="I73" t="s">
        <v>3118</v>
      </c>
      <c r="J73" t="s">
        <v>3119</v>
      </c>
      <c r="K73" t="s">
        <v>3120</v>
      </c>
      <c r="L73" t="s">
        <v>1097</v>
      </c>
      <c r="M73" t="s">
        <v>174</v>
      </c>
      <c r="N73" t="s">
        <v>1165</v>
      </c>
      <c r="O73" t="s">
        <v>787</v>
      </c>
      <c r="P73" t="s">
        <v>676</v>
      </c>
      <c r="Q73" s="51" t="str">
        <f t="shared" si="2"/>
        <v>3</v>
      </c>
      <c r="R73" s="51" t="str">
        <f>IF(M73="","",IF(AND(M73&lt;&gt;'Tabelas auxiliares'!$B$236,M73&lt;&gt;'Tabelas auxiliares'!$B$237,M73&lt;&gt;'Tabelas auxiliares'!$C$236,M73&lt;&gt;'Tabelas auxiliares'!$C$237,M73&lt;&gt;'Tabelas auxiliares'!$D$236),"FOLHA DE PESSOAL",IF(Q73='Tabelas auxiliares'!$A$237,"CUSTEIO",IF(Q73='Tabelas auxiliares'!$A$236,"INVESTIMENTO","ERRO - VERIFICAR"))))</f>
        <v>CUSTEIO</v>
      </c>
      <c r="S73" s="64">
        <f t="shared" si="3"/>
        <v>200</v>
      </c>
      <c r="X73" s="44">
        <v>200</v>
      </c>
    </row>
    <row r="74" spans="1:24" x14ac:dyDescent="0.25">
      <c r="A74" t="s">
        <v>3115</v>
      </c>
      <c r="B74" t="s">
        <v>3116</v>
      </c>
      <c r="C74" t="s">
        <v>3336</v>
      </c>
      <c r="D74" t="s">
        <v>3337</v>
      </c>
      <c r="E74" t="s">
        <v>3338</v>
      </c>
      <c r="F74" t="s">
        <v>3339</v>
      </c>
      <c r="G74" t="s">
        <v>3340</v>
      </c>
      <c r="H74" t="s">
        <v>3117</v>
      </c>
      <c r="I74" t="s">
        <v>3118</v>
      </c>
      <c r="J74" t="s">
        <v>3119</v>
      </c>
      <c r="K74" t="s">
        <v>3120</v>
      </c>
      <c r="L74" t="s">
        <v>1097</v>
      </c>
      <c r="M74" t="s">
        <v>174</v>
      </c>
      <c r="N74" t="s">
        <v>1165</v>
      </c>
      <c r="O74" t="s">
        <v>721</v>
      </c>
      <c r="P74" t="s">
        <v>631</v>
      </c>
      <c r="Q74" s="51" t="str">
        <f t="shared" si="2"/>
        <v>3</v>
      </c>
      <c r="R74" s="51" t="str">
        <f>IF(M74="","",IF(AND(M74&lt;&gt;'Tabelas auxiliares'!$B$236,M74&lt;&gt;'Tabelas auxiliares'!$B$237,M74&lt;&gt;'Tabelas auxiliares'!$C$236,M74&lt;&gt;'Tabelas auxiliares'!$C$237,M74&lt;&gt;'Tabelas auxiliares'!$D$236),"FOLHA DE PESSOAL",IF(Q74='Tabelas auxiliares'!$A$237,"CUSTEIO",IF(Q74='Tabelas auxiliares'!$A$236,"INVESTIMENTO","ERRO - VERIFICAR"))))</f>
        <v>CUSTEIO</v>
      </c>
      <c r="S74" s="64">
        <f t="shared" si="3"/>
        <v>95.92</v>
      </c>
      <c r="X74" s="44">
        <v>95.92</v>
      </c>
    </row>
    <row r="75" spans="1:24" x14ac:dyDescent="0.25">
      <c r="A75" t="s">
        <v>3115</v>
      </c>
      <c r="B75" t="s">
        <v>3116</v>
      </c>
      <c r="C75" t="s">
        <v>3341</v>
      </c>
      <c r="D75" t="s">
        <v>3342</v>
      </c>
      <c r="E75" t="s">
        <v>3343</v>
      </c>
      <c r="F75" t="s">
        <v>3344</v>
      </c>
      <c r="G75" t="s">
        <v>3345</v>
      </c>
      <c r="H75" t="s">
        <v>3117</v>
      </c>
      <c r="I75" t="s">
        <v>3118</v>
      </c>
      <c r="J75" t="s">
        <v>3119</v>
      </c>
      <c r="K75" t="s">
        <v>3120</v>
      </c>
      <c r="L75" t="s">
        <v>1097</v>
      </c>
      <c r="M75" t="s">
        <v>174</v>
      </c>
      <c r="N75" t="s">
        <v>1165</v>
      </c>
      <c r="O75" t="s">
        <v>721</v>
      </c>
      <c r="P75" t="s">
        <v>631</v>
      </c>
      <c r="Q75" s="51" t="str">
        <f t="shared" si="2"/>
        <v>3</v>
      </c>
      <c r="R75" s="51" t="str">
        <f>IF(M75="","",IF(AND(M75&lt;&gt;'Tabelas auxiliares'!$B$236,M75&lt;&gt;'Tabelas auxiliares'!$B$237,M75&lt;&gt;'Tabelas auxiliares'!$C$236,M75&lt;&gt;'Tabelas auxiliares'!$C$237,M75&lt;&gt;'Tabelas auxiliares'!$D$236),"FOLHA DE PESSOAL",IF(Q75='Tabelas auxiliares'!$A$237,"CUSTEIO",IF(Q75='Tabelas auxiliares'!$A$236,"INVESTIMENTO","ERRO - VERIFICAR"))))</f>
        <v>CUSTEIO</v>
      </c>
      <c r="S75" s="64">
        <f t="shared" si="3"/>
        <v>1600</v>
      </c>
      <c r="X75" s="44">
        <v>1600</v>
      </c>
    </row>
    <row r="76" spans="1:24" x14ac:dyDescent="0.25">
      <c r="A76" t="s">
        <v>3115</v>
      </c>
      <c r="B76" t="s">
        <v>3116</v>
      </c>
      <c r="C76" t="s">
        <v>3346</v>
      </c>
      <c r="D76" t="s">
        <v>3347</v>
      </c>
      <c r="E76" t="s">
        <v>3348</v>
      </c>
      <c r="F76" t="s">
        <v>3349</v>
      </c>
      <c r="G76" t="s">
        <v>176</v>
      </c>
      <c r="H76" t="s">
        <v>3117</v>
      </c>
      <c r="I76" t="s">
        <v>3118</v>
      </c>
      <c r="J76" t="s">
        <v>3119</v>
      </c>
      <c r="K76" t="s">
        <v>3120</v>
      </c>
      <c r="L76" t="s">
        <v>1097</v>
      </c>
      <c r="M76" t="s">
        <v>174</v>
      </c>
      <c r="N76" t="s">
        <v>1165</v>
      </c>
      <c r="O76" t="s">
        <v>721</v>
      </c>
      <c r="P76" t="s">
        <v>631</v>
      </c>
      <c r="Q76" s="51" t="str">
        <f t="shared" si="2"/>
        <v>3</v>
      </c>
      <c r="R76" s="51" t="str">
        <f>IF(M76="","",IF(AND(M76&lt;&gt;'Tabelas auxiliares'!$B$236,M76&lt;&gt;'Tabelas auxiliares'!$B$237,M76&lt;&gt;'Tabelas auxiliares'!$C$236,M76&lt;&gt;'Tabelas auxiliares'!$C$237,M76&lt;&gt;'Tabelas auxiliares'!$D$236),"FOLHA DE PESSOAL",IF(Q76='Tabelas auxiliares'!$A$237,"CUSTEIO",IF(Q76='Tabelas auxiliares'!$A$236,"INVESTIMENTO","ERRO - VERIFICAR"))))</f>
        <v>CUSTEIO</v>
      </c>
      <c r="S76" s="64">
        <f t="shared" si="3"/>
        <v>480</v>
      </c>
      <c r="X76" s="44">
        <v>480</v>
      </c>
    </row>
    <row r="77" spans="1:24" x14ac:dyDescent="0.25">
      <c r="A77" t="s">
        <v>3115</v>
      </c>
      <c r="B77" t="s">
        <v>3116</v>
      </c>
      <c r="C77" t="s">
        <v>3346</v>
      </c>
      <c r="D77" t="s">
        <v>3350</v>
      </c>
      <c r="E77" t="s">
        <v>3351</v>
      </c>
      <c r="F77" t="s">
        <v>3352</v>
      </c>
      <c r="G77" t="s">
        <v>3353</v>
      </c>
      <c r="H77" t="s">
        <v>3117</v>
      </c>
      <c r="I77" t="s">
        <v>3118</v>
      </c>
      <c r="J77" t="s">
        <v>3119</v>
      </c>
      <c r="K77" t="s">
        <v>3120</v>
      </c>
      <c r="L77" t="s">
        <v>1097</v>
      </c>
      <c r="M77" t="s">
        <v>174</v>
      </c>
      <c r="N77" t="s">
        <v>1165</v>
      </c>
      <c r="O77" t="s">
        <v>721</v>
      </c>
      <c r="P77" t="s">
        <v>631</v>
      </c>
      <c r="Q77" s="51" t="str">
        <f t="shared" si="2"/>
        <v>3</v>
      </c>
      <c r="R77" s="51" t="str">
        <f>IF(M77="","",IF(AND(M77&lt;&gt;'Tabelas auxiliares'!$B$236,M77&lt;&gt;'Tabelas auxiliares'!$B$237,M77&lt;&gt;'Tabelas auxiliares'!$C$236,M77&lt;&gt;'Tabelas auxiliares'!$C$237,M77&lt;&gt;'Tabelas auxiliares'!$D$236),"FOLHA DE PESSOAL",IF(Q77='Tabelas auxiliares'!$A$237,"CUSTEIO",IF(Q77='Tabelas auxiliares'!$A$236,"INVESTIMENTO","ERRO - VERIFICAR"))))</f>
        <v>CUSTEIO</v>
      </c>
      <c r="S77" s="64">
        <f t="shared" si="3"/>
        <v>1640</v>
      </c>
      <c r="X77" s="44">
        <v>1640</v>
      </c>
    </row>
    <row r="78" spans="1:24" x14ac:dyDescent="0.25">
      <c r="A78" t="s">
        <v>3115</v>
      </c>
      <c r="B78" t="s">
        <v>3116</v>
      </c>
      <c r="C78" t="s">
        <v>3354</v>
      </c>
      <c r="D78" t="s">
        <v>3355</v>
      </c>
      <c r="E78" t="s">
        <v>3356</v>
      </c>
      <c r="F78" t="s">
        <v>3357</v>
      </c>
      <c r="G78" t="s">
        <v>3358</v>
      </c>
      <c r="H78" t="s">
        <v>3117</v>
      </c>
      <c r="I78" t="s">
        <v>3118</v>
      </c>
      <c r="J78" t="s">
        <v>3119</v>
      </c>
      <c r="K78" t="s">
        <v>3120</v>
      </c>
      <c r="L78" t="s">
        <v>1097</v>
      </c>
      <c r="M78" t="s">
        <v>174</v>
      </c>
      <c r="N78" t="s">
        <v>1165</v>
      </c>
      <c r="O78" t="s">
        <v>787</v>
      </c>
      <c r="P78" t="s">
        <v>676</v>
      </c>
      <c r="Q78" s="51" t="str">
        <f t="shared" si="2"/>
        <v>3</v>
      </c>
      <c r="R78" s="51" t="str">
        <f>IF(M78="","",IF(AND(M78&lt;&gt;'Tabelas auxiliares'!$B$236,M78&lt;&gt;'Tabelas auxiliares'!$B$237,M78&lt;&gt;'Tabelas auxiliares'!$C$236,M78&lt;&gt;'Tabelas auxiliares'!$C$237,M78&lt;&gt;'Tabelas auxiliares'!$D$236),"FOLHA DE PESSOAL",IF(Q78='Tabelas auxiliares'!$A$237,"CUSTEIO",IF(Q78='Tabelas auxiliares'!$A$236,"INVESTIMENTO","ERRO - VERIFICAR"))))</f>
        <v>CUSTEIO</v>
      </c>
      <c r="S78" s="64">
        <f t="shared" si="3"/>
        <v>600</v>
      </c>
      <c r="V78" s="44">
        <v>600</v>
      </c>
    </row>
    <row r="79" spans="1:24" x14ac:dyDescent="0.25">
      <c r="A79" t="s">
        <v>3115</v>
      </c>
      <c r="B79" t="s">
        <v>3116</v>
      </c>
      <c r="C79" t="s">
        <v>3354</v>
      </c>
      <c r="D79" t="s">
        <v>3359</v>
      </c>
      <c r="E79" t="s">
        <v>3360</v>
      </c>
      <c r="F79" t="s">
        <v>3361</v>
      </c>
      <c r="G79" t="s">
        <v>3362</v>
      </c>
      <c r="H79" t="s">
        <v>3117</v>
      </c>
      <c r="I79" t="s">
        <v>3118</v>
      </c>
      <c r="J79" t="s">
        <v>3119</v>
      </c>
      <c r="K79" t="s">
        <v>3120</v>
      </c>
      <c r="L79" t="s">
        <v>1097</v>
      </c>
      <c r="M79" t="s">
        <v>174</v>
      </c>
      <c r="N79" t="s">
        <v>1165</v>
      </c>
      <c r="O79" t="s">
        <v>787</v>
      </c>
      <c r="P79" t="s">
        <v>676</v>
      </c>
      <c r="Q79" s="51" t="str">
        <f t="shared" si="2"/>
        <v>3</v>
      </c>
      <c r="R79" s="51" t="str">
        <f>IF(M79="","",IF(AND(M79&lt;&gt;'Tabelas auxiliares'!$B$236,M79&lt;&gt;'Tabelas auxiliares'!$B$237,M79&lt;&gt;'Tabelas auxiliares'!$C$236,M79&lt;&gt;'Tabelas auxiliares'!$C$237,M79&lt;&gt;'Tabelas auxiliares'!$D$236),"FOLHA DE PESSOAL",IF(Q79='Tabelas auxiliares'!$A$237,"CUSTEIO",IF(Q79='Tabelas auxiliares'!$A$236,"INVESTIMENTO","ERRO - VERIFICAR"))))</f>
        <v>CUSTEIO</v>
      </c>
      <c r="S79" s="64">
        <f t="shared" si="3"/>
        <v>2728.1</v>
      </c>
      <c r="X79" s="44">
        <v>2728.1</v>
      </c>
    </row>
    <row r="80" spans="1:24" x14ac:dyDescent="0.25">
      <c r="A80" t="s">
        <v>3115</v>
      </c>
      <c r="B80" t="s">
        <v>3116</v>
      </c>
      <c r="C80" t="s">
        <v>3363</v>
      </c>
      <c r="D80" t="s">
        <v>3364</v>
      </c>
      <c r="E80" t="s">
        <v>3365</v>
      </c>
      <c r="F80" t="s">
        <v>3366</v>
      </c>
      <c r="G80" t="s">
        <v>3367</v>
      </c>
      <c r="H80" t="s">
        <v>3117</v>
      </c>
      <c r="I80" t="s">
        <v>3118</v>
      </c>
      <c r="J80" t="s">
        <v>3119</v>
      </c>
      <c r="K80" t="s">
        <v>3120</v>
      </c>
      <c r="L80" t="s">
        <v>1097</v>
      </c>
      <c r="M80" t="s">
        <v>174</v>
      </c>
      <c r="N80" t="s">
        <v>1165</v>
      </c>
      <c r="O80" t="s">
        <v>787</v>
      </c>
      <c r="P80" t="s">
        <v>676</v>
      </c>
      <c r="Q80" s="51" t="str">
        <f t="shared" si="2"/>
        <v>3</v>
      </c>
      <c r="R80" s="51" t="str">
        <f>IF(M80="","",IF(AND(M80&lt;&gt;'Tabelas auxiliares'!$B$236,M80&lt;&gt;'Tabelas auxiliares'!$B$237,M80&lt;&gt;'Tabelas auxiliares'!$C$236,M80&lt;&gt;'Tabelas auxiliares'!$C$237,M80&lt;&gt;'Tabelas auxiliares'!$D$236),"FOLHA DE PESSOAL",IF(Q80='Tabelas auxiliares'!$A$237,"CUSTEIO",IF(Q80='Tabelas auxiliares'!$A$236,"INVESTIMENTO","ERRO - VERIFICAR"))))</f>
        <v>CUSTEIO</v>
      </c>
      <c r="S80" s="64">
        <f t="shared" si="3"/>
        <v>2694.9</v>
      </c>
      <c r="X80" s="44">
        <v>2694.9</v>
      </c>
    </row>
    <row r="81" spans="1:24" x14ac:dyDescent="0.25">
      <c r="A81" t="s">
        <v>3115</v>
      </c>
      <c r="B81" t="s">
        <v>3116</v>
      </c>
      <c r="C81" t="s">
        <v>3363</v>
      </c>
      <c r="D81" t="s">
        <v>3368</v>
      </c>
      <c r="E81" t="s">
        <v>3369</v>
      </c>
      <c r="F81" t="s">
        <v>3370</v>
      </c>
      <c r="G81" t="s">
        <v>3371</v>
      </c>
      <c r="H81" t="s">
        <v>3117</v>
      </c>
      <c r="I81" t="s">
        <v>3118</v>
      </c>
      <c r="J81" t="s">
        <v>3119</v>
      </c>
      <c r="K81" t="s">
        <v>3120</v>
      </c>
      <c r="L81" t="s">
        <v>1097</v>
      </c>
      <c r="M81" t="s">
        <v>174</v>
      </c>
      <c r="N81" t="s">
        <v>1165</v>
      </c>
      <c r="O81" t="s">
        <v>721</v>
      </c>
      <c r="P81" t="s">
        <v>631</v>
      </c>
      <c r="Q81" s="51" t="str">
        <f t="shared" si="2"/>
        <v>3</v>
      </c>
      <c r="R81" s="51" t="str">
        <f>IF(M81="","",IF(AND(M81&lt;&gt;'Tabelas auxiliares'!$B$236,M81&lt;&gt;'Tabelas auxiliares'!$B$237,M81&lt;&gt;'Tabelas auxiliares'!$C$236,M81&lt;&gt;'Tabelas auxiliares'!$C$237,M81&lt;&gt;'Tabelas auxiliares'!$D$236),"FOLHA DE PESSOAL",IF(Q81='Tabelas auxiliares'!$A$237,"CUSTEIO",IF(Q81='Tabelas auxiliares'!$A$236,"INVESTIMENTO","ERRO - VERIFICAR"))))</f>
        <v>CUSTEIO</v>
      </c>
      <c r="S81" s="64">
        <f t="shared" si="3"/>
        <v>5441.37</v>
      </c>
      <c r="X81" s="44">
        <v>5441.37</v>
      </c>
    </row>
    <row r="82" spans="1:24" x14ac:dyDescent="0.25">
      <c r="A82" t="s">
        <v>3115</v>
      </c>
      <c r="B82" t="s">
        <v>3116</v>
      </c>
      <c r="C82" t="s">
        <v>3363</v>
      </c>
      <c r="D82" t="s">
        <v>3372</v>
      </c>
      <c r="E82" t="s">
        <v>3373</v>
      </c>
      <c r="F82" t="s">
        <v>3374</v>
      </c>
      <c r="G82" t="s">
        <v>3375</v>
      </c>
      <c r="H82" t="s">
        <v>3117</v>
      </c>
      <c r="I82" t="s">
        <v>3118</v>
      </c>
      <c r="J82" t="s">
        <v>3119</v>
      </c>
      <c r="K82" t="s">
        <v>3120</v>
      </c>
      <c r="L82" t="s">
        <v>1097</v>
      </c>
      <c r="M82" t="s">
        <v>174</v>
      </c>
      <c r="N82" t="s">
        <v>1165</v>
      </c>
      <c r="O82" t="s">
        <v>721</v>
      </c>
      <c r="P82" t="s">
        <v>631</v>
      </c>
      <c r="Q82" s="51" t="str">
        <f t="shared" si="2"/>
        <v>3</v>
      </c>
      <c r="R82" s="51" t="str">
        <f>IF(M82="","",IF(AND(M82&lt;&gt;'Tabelas auxiliares'!$B$236,M82&lt;&gt;'Tabelas auxiliares'!$B$237,M82&lt;&gt;'Tabelas auxiliares'!$C$236,M82&lt;&gt;'Tabelas auxiliares'!$C$237,M82&lt;&gt;'Tabelas auxiliares'!$D$236),"FOLHA DE PESSOAL",IF(Q82='Tabelas auxiliares'!$A$237,"CUSTEIO",IF(Q82='Tabelas auxiliares'!$A$236,"INVESTIMENTO","ERRO - VERIFICAR"))))</f>
        <v>CUSTEIO</v>
      </c>
      <c r="S82" s="64">
        <f t="shared" si="3"/>
        <v>814.23</v>
      </c>
      <c r="X82" s="44">
        <v>814.23</v>
      </c>
    </row>
    <row r="83" spans="1:24" x14ac:dyDescent="0.25">
      <c r="A83" t="s">
        <v>3115</v>
      </c>
      <c r="B83" t="s">
        <v>3116</v>
      </c>
      <c r="C83" t="s">
        <v>3363</v>
      </c>
      <c r="D83" t="s">
        <v>3376</v>
      </c>
      <c r="E83" t="s">
        <v>3377</v>
      </c>
      <c r="F83" t="s">
        <v>3378</v>
      </c>
      <c r="G83" t="s">
        <v>176</v>
      </c>
      <c r="H83" t="s">
        <v>3117</v>
      </c>
      <c r="I83" t="s">
        <v>3118</v>
      </c>
      <c r="J83" t="s">
        <v>3119</v>
      </c>
      <c r="K83" t="s">
        <v>3120</v>
      </c>
      <c r="L83" t="s">
        <v>1097</v>
      </c>
      <c r="M83" t="s">
        <v>174</v>
      </c>
      <c r="N83" t="s">
        <v>1165</v>
      </c>
      <c r="O83" t="s">
        <v>721</v>
      </c>
      <c r="P83" t="s">
        <v>631</v>
      </c>
      <c r="Q83" s="51" t="str">
        <f t="shared" si="2"/>
        <v>3</v>
      </c>
      <c r="R83" s="51" t="str">
        <f>IF(M83="","",IF(AND(M83&lt;&gt;'Tabelas auxiliares'!$B$236,M83&lt;&gt;'Tabelas auxiliares'!$B$237,M83&lt;&gt;'Tabelas auxiliares'!$C$236,M83&lt;&gt;'Tabelas auxiliares'!$C$237,M83&lt;&gt;'Tabelas auxiliares'!$D$236),"FOLHA DE PESSOAL",IF(Q83='Tabelas auxiliares'!$A$237,"CUSTEIO",IF(Q83='Tabelas auxiliares'!$A$236,"INVESTIMENTO","ERRO - VERIFICAR"))))</f>
        <v>CUSTEIO</v>
      </c>
      <c r="S83" s="64">
        <f t="shared" si="3"/>
        <v>1840</v>
      </c>
      <c r="X83" s="44">
        <v>1840</v>
      </c>
    </row>
    <row r="84" spans="1:24" x14ac:dyDescent="0.25">
      <c r="A84" t="s">
        <v>3115</v>
      </c>
      <c r="B84" t="s">
        <v>3116</v>
      </c>
      <c r="C84" t="s">
        <v>3363</v>
      </c>
      <c r="D84" t="s">
        <v>3379</v>
      </c>
      <c r="E84" t="s">
        <v>3380</v>
      </c>
      <c r="F84" t="s">
        <v>3381</v>
      </c>
      <c r="G84" t="s">
        <v>3382</v>
      </c>
      <c r="H84" t="s">
        <v>3117</v>
      </c>
      <c r="I84" t="s">
        <v>3118</v>
      </c>
      <c r="J84" t="s">
        <v>3119</v>
      </c>
      <c r="K84" t="s">
        <v>3120</v>
      </c>
      <c r="L84" t="s">
        <v>1097</v>
      </c>
      <c r="M84" t="s">
        <v>174</v>
      </c>
      <c r="N84" t="s">
        <v>1165</v>
      </c>
      <c r="O84" t="s">
        <v>787</v>
      </c>
      <c r="P84" t="s">
        <v>676</v>
      </c>
      <c r="Q84" s="51" t="str">
        <f t="shared" si="2"/>
        <v>3</v>
      </c>
      <c r="R84" s="51" t="str">
        <f>IF(M84="","",IF(AND(M84&lt;&gt;'Tabelas auxiliares'!$B$236,M84&lt;&gt;'Tabelas auxiliares'!$B$237,M84&lt;&gt;'Tabelas auxiliares'!$C$236,M84&lt;&gt;'Tabelas auxiliares'!$C$237,M84&lt;&gt;'Tabelas auxiliares'!$D$236),"FOLHA DE PESSOAL",IF(Q84='Tabelas auxiliares'!$A$237,"CUSTEIO",IF(Q84='Tabelas auxiliares'!$A$236,"INVESTIMENTO","ERRO - VERIFICAR"))))</f>
        <v>CUSTEIO</v>
      </c>
      <c r="S84" s="64">
        <f t="shared" si="3"/>
        <v>490</v>
      </c>
      <c r="X84" s="44">
        <v>490</v>
      </c>
    </row>
    <row r="85" spans="1:24" x14ac:dyDescent="0.25">
      <c r="A85" t="s">
        <v>3115</v>
      </c>
      <c r="B85" t="s">
        <v>3116</v>
      </c>
      <c r="C85" t="s">
        <v>3383</v>
      </c>
      <c r="D85" t="s">
        <v>3384</v>
      </c>
      <c r="E85" t="s">
        <v>3385</v>
      </c>
      <c r="F85" t="s">
        <v>3386</v>
      </c>
      <c r="G85" t="s">
        <v>3387</v>
      </c>
      <c r="H85" t="s">
        <v>3117</v>
      </c>
      <c r="I85" t="s">
        <v>3118</v>
      </c>
      <c r="J85" t="s">
        <v>3119</v>
      </c>
      <c r="K85" t="s">
        <v>3120</v>
      </c>
      <c r="L85" t="s">
        <v>1097</v>
      </c>
      <c r="M85" t="s">
        <v>174</v>
      </c>
      <c r="N85" t="s">
        <v>1165</v>
      </c>
      <c r="O85" t="s">
        <v>721</v>
      </c>
      <c r="P85" t="s">
        <v>631</v>
      </c>
      <c r="Q85" s="51" t="str">
        <f t="shared" si="2"/>
        <v>3</v>
      </c>
      <c r="R85" s="51" t="str">
        <f>IF(M85="","",IF(AND(M85&lt;&gt;'Tabelas auxiliares'!$B$236,M85&lt;&gt;'Tabelas auxiliares'!$B$237,M85&lt;&gt;'Tabelas auxiliares'!$C$236,M85&lt;&gt;'Tabelas auxiliares'!$C$237,M85&lt;&gt;'Tabelas auxiliares'!$D$236),"FOLHA DE PESSOAL",IF(Q85='Tabelas auxiliares'!$A$237,"CUSTEIO",IF(Q85='Tabelas auxiliares'!$A$236,"INVESTIMENTO","ERRO - VERIFICAR"))))</f>
        <v>CUSTEIO</v>
      </c>
      <c r="S85" s="64">
        <f t="shared" si="3"/>
        <v>920</v>
      </c>
      <c r="X85" s="44">
        <v>920</v>
      </c>
    </row>
    <row r="86" spans="1:24" x14ac:dyDescent="0.25">
      <c r="A86" t="s">
        <v>3115</v>
      </c>
      <c r="B86" t="s">
        <v>3116</v>
      </c>
      <c r="C86" t="s">
        <v>3383</v>
      </c>
      <c r="D86" t="s">
        <v>3388</v>
      </c>
      <c r="E86" t="s">
        <v>3389</v>
      </c>
      <c r="F86" t="s">
        <v>3390</v>
      </c>
      <c r="G86" t="s">
        <v>176</v>
      </c>
      <c r="H86" t="s">
        <v>3117</v>
      </c>
      <c r="I86" t="s">
        <v>3118</v>
      </c>
      <c r="J86" t="s">
        <v>3119</v>
      </c>
      <c r="K86" t="s">
        <v>3120</v>
      </c>
      <c r="L86" t="s">
        <v>1097</v>
      </c>
      <c r="M86" t="s">
        <v>174</v>
      </c>
      <c r="N86" t="s">
        <v>1165</v>
      </c>
      <c r="O86" t="s">
        <v>721</v>
      </c>
      <c r="P86" t="s">
        <v>631</v>
      </c>
      <c r="Q86" s="51" t="str">
        <f t="shared" si="2"/>
        <v>3</v>
      </c>
      <c r="R86" s="51" t="str">
        <f>IF(M86="","",IF(AND(M86&lt;&gt;'Tabelas auxiliares'!$B$236,M86&lt;&gt;'Tabelas auxiliares'!$B$237,M86&lt;&gt;'Tabelas auxiliares'!$C$236,M86&lt;&gt;'Tabelas auxiliares'!$C$237,M86&lt;&gt;'Tabelas auxiliares'!$D$236),"FOLHA DE PESSOAL",IF(Q86='Tabelas auxiliares'!$A$237,"CUSTEIO",IF(Q86='Tabelas auxiliares'!$A$236,"INVESTIMENTO","ERRO - VERIFICAR"))))</f>
        <v>CUSTEIO</v>
      </c>
      <c r="S86" s="64">
        <f t="shared" si="3"/>
        <v>5745</v>
      </c>
      <c r="X86" s="44">
        <v>5745</v>
      </c>
    </row>
    <row r="87" spans="1:24" x14ac:dyDescent="0.25">
      <c r="A87" t="s">
        <v>3115</v>
      </c>
      <c r="B87" t="s">
        <v>3116</v>
      </c>
      <c r="C87" t="s">
        <v>3391</v>
      </c>
      <c r="D87" t="s">
        <v>3392</v>
      </c>
      <c r="E87" t="s">
        <v>3393</v>
      </c>
      <c r="F87" t="s">
        <v>3394</v>
      </c>
      <c r="G87" t="s">
        <v>3395</v>
      </c>
      <c r="H87" t="s">
        <v>3117</v>
      </c>
      <c r="I87" t="s">
        <v>3118</v>
      </c>
      <c r="J87" t="s">
        <v>3119</v>
      </c>
      <c r="K87" t="s">
        <v>3120</v>
      </c>
      <c r="L87" t="s">
        <v>1097</v>
      </c>
      <c r="M87" t="s">
        <v>174</v>
      </c>
      <c r="N87" t="s">
        <v>1165</v>
      </c>
      <c r="O87" t="s">
        <v>721</v>
      </c>
      <c r="P87" t="s">
        <v>631</v>
      </c>
      <c r="Q87" s="51" t="str">
        <f t="shared" si="2"/>
        <v>3</v>
      </c>
      <c r="R87" s="51" t="str">
        <f>IF(M87="","",IF(AND(M87&lt;&gt;'Tabelas auxiliares'!$B$236,M87&lt;&gt;'Tabelas auxiliares'!$B$237,M87&lt;&gt;'Tabelas auxiliares'!$C$236,M87&lt;&gt;'Tabelas auxiliares'!$C$237,M87&lt;&gt;'Tabelas auxiliares'!$D$236),"FOLHA DE PESSOAL",IF(Q87='Tabelas auxiliares'!$A$237,"CUSTEIO",IF(Q87='Tabelas auxiliares'!$A$236,"INVESTIMENTO","ERRO - VERIFICAR"))))</f>
        <v>CUSTEIO</v>
      </c>
      <c r="S87" s="64">
        <f t="shared" si="3"/>
        <v>1915</v>
      </c>
      <c r="X87" s="44">
        <v>1915</v>
      </c>
    </row>
    <row r="88" spans="1:24" x14ac:dyDescent="0.25">
      <c r="A88" t="s">
        <v>3115</v>
      </c>
      <c r="B88" t="s">
        <v>3116</v>
      </c>
      <c r="C88" t="s">
        <v>3391</v>
      </c>
      <c r="D88" t="s">
        <v>3396</v>
      </c>
      <c r="E88" t="s">
        <v>3397</v>
      </c>
      <c r="F88" t="s">
        <v>3398</v>
      </c>
      <c r="G88" t="s">
        <v>3399</v>
      </c>
      <c r="H88" t="s">
        <v>3117</v>
      </c>
      <c r="I88" t="s">
        <v>3118</v>
      </c>
      <c r="J88" t="s">
        <v>3119</v>
      </c>
      <c r="K88" t="s">
        <v>3120</v>
      </c>
      <c r="L88" t="s">
        <v>1097</v>
      </c>
      <c r="M88" t="s">
        <v>174</v>
      </c>
      <c r="N88" t="s">
        <v>1165</v>
      </c>
      <c r="O88" t="s">
        <v>721</v>
      </c>
      <c r="P88" t="s">
        <v>631</v>
      </c>
      <c r="Q88" s="51" t="str">
        <f t="shared" si="2"/>
        <v>3</v>
      </c>
      <c r="R88" s="51" t="str">
        <f>IF(M88="","",IF(AND(M88&lt;&gt;'Tabelas auxiliares'!$B$236,M88&lt;&gt;'Tabelas auxiliares'!$B$237,M88&lt;&gt;'Tabelas auxiliares'!$C$236,M88&lt;&gt;'Tabelas auxiliares'!$C$237,M88&lt;&gt;'Tabelas auxiliares'!$D$236),"FOLHA DE PESSOAL",IF(Q88='Tabelas auxiliares'!$A$237,"CUSTEIO",IF(Q88='Tabelas auxiliares'!$A$236,"INVESTIMENTO","ERRO - VERIFICAR"))))</f>
        <v>CUSTEIO</v>
      </c>
      <c r="S88" s="64">
        <f t="shared" si="3"/>
        <v>1830</v>
      </c>
      <c r="X88" s="44">
        <v>1830</v>
      </c>
    </row>
    <row r="89" spans="1:24" x14ac:dyDescent="0.25">
      <c r="A89" t="s">
        <v>3115</v>
      </c>
      <c r="B89" t="s">
        <v>3116</v>
      </c>
      <c r="C89" t="s">
        <v>3391</v>
      </c>
      <c r="D89" t="s">
        <v>3400</v>
      </c>
      <c r="E89" t="s">
        <v>3401</v>
      </c>
      <c r="F89" t="s">
        <v>3402</v>
      </c>
      <c r="G89" t="s">
        <v>176</v>
      </c>
      <c r="H89" t="s">
        <v>3117</v>
      </c>
      <c r="I89" t="s">
        <v>3118</v>
      </c>
      <c r="J89" t="s">
        <v>3119</v>
      </c>
      <c r="K89" t="s">
        <v>3120</v>
      </c>
      <c r="L89" t="s">
        <v>1097</v>
      </c>
      <c r="M89" t="s">
        <v>174</v>
      </c>
      <c r="N89" t="s">
        <v>1165</v>
      </c>
      <c r="O89" t="s">
        <v>721</v>
      </c>
      <c r="P89" t="s">
        <v>631</v>
      </c>
      <c r="Q89" s="51" t="str">
        <f t="shared" si="2"/>
        <v>3</v>
      </c>
      <c r="R89" s="51" t="str">
        <f>IF(M89="","",IF(AND(M89&lt;&gt;'Tabelas auxiliares'!$B$236,M89&lt;&gt;'Tabelas auxiliares'!$B$237,M89&lt;&gt;'Tabelas auxiliares'!$C$236,M89&lt;&gt;'Tabelas auxiliares'!$C$237,M89&lt;&gt;'Tabelas auxiliares'!$D$236),"FOLHA DE PESSOAL",IF(Q89='Tabelas auxiliares'!$A$237,"CUSTEIO",IF(Q89='Tabelas auxiliares'!$A$236,"INVESTIMENTO","ERRO - VERIFICAR"))))</f>
        <v>CUSTEIO</v>
      </c>
      <c r="S89" s="64">
        <f t="shared" si="3"/>
        <v>4480</v>
      </c>
      <c r="X89" s="44">
        <v>4480</v>
      </c>
    </row>
    <row r="90" spans="1:24" x14ac:dyDescent="0.25">
      <c r="A90" t="s">
        <v>3115</v>
      </c>
      <c r="B90" t="s">
        <v>3116</v>
      </c>
      <c r="C90" t="s">
        <v>3391</v>
      </c>
      <c r="D90" t="s">
        <v>3403</v>
      </c>
      <c r="E90" t="s">
        <v>3404</v>
      </c>
      <c r="F90" t="s">
        <v>3405</v>
      </c>
      <c r="G90" t="s">
        <v>176</v>
      </c>
      <c r="H90" t="s">
        <v>3117</v>
      </c>
      <c r="I90" t="s">
        <v>3118</v>
      </c>
      <c r="J90" t="s">
        <v>3119</v>
      </c>
      <c r="K90" t="s">
        <v>3120</v>
      </c>
      <c r="L90" t="s">
        <v>1097</v>
      </c>
      <c r="M90" t="s">
        <v>174</v>
      </c>
      <c r="N90" t="s">
        <v>1165</v>
      </c>
      <c r="O90" t="s">
        <v>721</v>
      </c>
      <c r="P90" t="s">
        <v>631</v>
      </c>
      <c r="Q90" s="51" t="str">
        <f t="shared" si="2"/>
        <v>3</v>
      </c>
      <c r="R90" s="51" t="str">
        <f>IF(M90="","",IF(AND(M90&lt;&gt;'Tabelas auxiliares'!$B$236,M90&lt;&gt;'Tabelas auxiliares'!$B$237,M90&lt;&gt;'Tabelas auxiliares'!$C$236,M90&lt;&gt;'Tabelas auxiliares'!$C$237,M90&lt;&gt;'Tabelas auxiliares'!$D$236),"FOLHA DE PESSOAL",IF(Q90='Tabelas auxiliares'!$A$237,"CUSTEIO",IF(Q90='Tabelas auxiliares'!$A$236,"INVESTIMENTO","ERRO - VERIFICAR"))))</f>
        <v>CUSTEIO</v>
      </c>
      <c r="S90" s="64">
        <f t="shared" si="3"/>
        <v>8890</v>
      </c>
      <c r="X90" s="44">
        <v>8890</v>
      </c>
    </row>
    <row r="91" spans="1:24" x14ac:dyDescent="0.25">
      <c r="A91" t="s">
        <v>3115</v>
      </c>
      <c r="B91" t="s">
        <v>3116</v>
      </c>
      <c r="C91" t="s">
        <v>3391</v>
      </c>
      <c r="D91" t="s">
        <v>3406</v>
      </c>
      <c r="E91" t="s">
        <v>3407</v>
      </c>
      <c r="F91" t="s">
        <v>3408</v>
      </c>
      <c r="G91" t="s">
        <v>3409</v>
      </c>
      <c r="H91" t="s">
        <v>3117</v>
      </c>
      <c r="I91" t="s">
        <v>3118</v>
      </c>
      <c r="J91" t="s">
        <v>3119</v>
      </c>
      <c r="K91" t="s">
        <v>3120</v>
      </c>
      <c r="L91" t="s">
        <v>1097</v>
      </c>
      <c r="M91" t="s">
        <v>174</v>
      </c>
      <c r="N91" t="s">
        <v>1165</v>
      </c>
      <c r="O91" t="s">
        <v>787</v>
      </c>
      <c r="P91" t="s">
        <v>676</v>
      </c>
      <c r="Q91" s="51" t="str">
        <f t="shared" si="2"/>
        <v>3</v>
      </c>
      <c r="R91" s="51" t="str">
        <f>IF(M91="","",IF(AND(M91&lt;&gt;'Tabelas auxiliares'!$B$236,M91&lt;&gt;'Tabelas auxiliares'!$B$237,M91&lt;&gt;'Tabelas auxiliares'!$C$236,M91&lt;&gt;'Tabelas auxiliares'!$C$237,M91&lt;&gt;'Tabelas auxiliares'!$D$236),"FOLHA DE PESSOAL",IF(Q91='Tabelas auxiliares'!$A$237,"CUSTEIO",IF(Q91='Tabelas auxiliares'!$A$236,"INVESTIMENTO","ERRO - VERIFICAR"))))</f>
        <v>CUSTEIO</v>
      </c>
      <c r="S91" s="64">
        <f t="shared" si="3"/>
        <v>720</v>
      </c>
      <c r="X91" s="44">
        <v>720</v>
      </c>
    </row>
    <row r="92" spans="1:24" x14ac:dyDescent="0.25">
      <c r="A92" t="s">
        <v>3115</v>
      </c>
      <c r="B92" t="s">
        <v>3116</v>
      </c>
      <c r="C92" t="s">
        <v>3391</v>
      </c>
      <c r="D92" t="s">
        <v>3410</v>
      </c>
      <c r="E92" t="s">
        <v>3411</v>
      </c>
      <c r="F92" t="s">
        <v>3412</v>
      </c>
      <c r="G92" t="s">
        <v>3413</v>
      </c>
      <c r="H92" t="s">
        <v>3117</v>
      </c>
      <c r="I92" t="s">
        <v>3118</v>
      </c>
      <c r="J92" t="s">
        <v>3119</v>
      </c>
      <c r="K92" t="s">
        <v>3120</v>
      </c>
      <c r="L92" t="s">
        <v>1097</v>
      </c>
      <c r="M92" t="s">
        <v>174</v>
      </c>
      <c r="N92" t="s">
        <v>1165</v>
      </c>
      <c r="O92" t="s">
        <v>721</v>
      </c>
      <c r="P92" t="s">
        <v>631</v>
      </c>
      <c r="Q92" s="51" t="str">
        <f t="shared" si="2"/>
        <v>3</v>
      </c>
      <c r="R92" s="51" t="str">
        <f>IF(M92="","",IF(AND(M92&lt;&gt;'Tabelas auxiliares'!$B$236,M92&lt;&gt;'Tabelas auxiliares'!$B$237,M92&lt;&gt;'Tabelas auxiliares'!$C$236,M92&lt;&gt;'Tabelas auxiliares'!$C$237,M92&lt;&gt;'Tabelas auxiliares'!$D$236),"FOLHA DE PESSOAL",IF(Q92='Tabelas auxiliares'!$A$237,"CUSTEIO",IF(Q92='Tabelas auxiliares'!$A$236,"INVESTIMENTO","ERRO - VERIFICAR"))))</f>
        <v>CUSTEIO</v>
      </c>
      <c r="S92" s="64">
        <f t="shared" si="3"/>
        <v>2000</v>
      </c>
      <c r="V92" s="44">
        <v>2000</v>
      </c>
    </row>
    <row r="93" spans="1:24" x14ac:dyDescent="0.25">
      <c r="A93" t="s">
        <v>3115</v>
      </c>
      <c r="B93" t="s">
        <v>3116</v>
      </c>
      <c r="C93" t="s">
        <v>3414</v>
      </c>
      <c r="D93" t="s">
        <v>3415</v>
      </c>
      <c r="E93" t="s">
        <v>3416</v>
      </c>
      <c r="F93" t="s">
        <v>3417</v>
      </c>
      <c r="G93" t="s">
        <v>3418</v>
      </c>
      <c r="H93" t="s">
        <v>3117</v>
      </c>
      <c r="I93" t="s">
        <v>3118</v>
      </c>
      <c r="J93" t="s">
        <v>3119</v>
      </c>
      <c r="K93" t="s">
        <v>3120</v>
      </c>
      <c r="L93" t="s">
        <v>1097</v>
      </c>
      <c r="M93" t="s">
        <v>174</v>
      </c>
      <c r="N93" t="s">
        <v>1165</v>
      </c>
      <c r="O93" t="s">
        <v>721</v>
      </c>
      <c r="P93" t="s">
        <v>631</v>
      </c>
      <c r="Q93" s="51" t="str">
        <f t="shared" si="2"/>
        <v>3</v>
      </c>
      <c r="R93" s="51" t="str">
        <f>IF(M93="","",IF(AND(M93&lt;&gt;'Tabelas auxiliares'!$B$236,M93&lt;&gt;'Tabelas auxiliares'!$B$237,M93&lt;&gt;'Tabelas auxiliares'!$C$236,M93&lt;&gt;'Tabelas auxiliares'!$C$237,M93&lt;&gt;'Tabelas auxiliares'!$D$236),"FOLHA DE PESSOAL",IF(Q93='Tabelas auxiliares'!$A$237,"CUSTEIO",IF(Q93='Tabelas auxiliares'!$A$236,"INVESTIMENTO","ERRO - VERIFICAR"))))</f>
        <v>CUSTEIO</v>
      </c>
      <c r="S93" s="64">
        <f t="shared" si="3"/>
        <v>1830</v>
      </c>
      <c r="X93" s="44">
        <v>1830</v>
      </c>
    </row>
    <row r="94" spans="1:24" x14ac:dyDescent="0.25">
      <c r="A94" t="s">
        <v>3115</v>
      </c>
      <c r="B94" t="s">
        <v>3116</v>
      </c>
      <c r="C94" t="s">
        <v>3414</v>
      </c>
      <c r="D94" t="s">
        <v>3419</v>
      </c>
      <c r="E94" t="s">
        <v>3420</v>
      </c>
      <c r="F94" t="s">
        <v>3421</v>
      </c>
      <c r="G94" t="s">
        <v>3422</v>
      </c>
      <c r="H94" t="s">
        <v>3117</v>
      </c>
      <c r="I94" t="s">
        <v>3118</v>
      </c>
      <c r="J94" t="s">
        <v>3119</v>
      </c>
      <c r="K94" t="s">
        <v>3120</v>
      </c>
      <c r="L94" t="s">
        <v>1097</v>
      </c>
      <c r="M94" t="s">
        <v>174</v>
      </c>
      <c r="N94" t="s">
        <v>1165</v>
      </c>
      <c r="O94" t="s">
        <v>721</v>
      </c>
      <c r="P94" t="s">
        <v>631</v>
      </c>
      <c r="Q94" s="51" t="str">
        <f t="shared" si="2"/>
        <v>3</v>
      </c>
      <c r="R94" s="51" t="str">
        <f>IF(M94="","",IF(AND(M94&lt;&gt;'Tabelas auxiliares'!$B$236,M94&lt;&gt;'Tabelas auxiliares'!$B$237,M94&lt;&gt;'Tabelas auxiliares'!$C$236,M94&lt;&gt;'Tabelas auxiliares'!$C$237,M94&lt;&gt;'Tabelas auxiliares'!$D$236),"FOLHA DE PESSOAL",IF(Q94='Tabelas auxiliares'!$A$237,"CUSTEIO",IF(Q94='Tabelas auxiliares'!$A$236,"INVESTIMENTO","ERRO - VERIFICAR"))))</f>
        <v>CUSTEIO</v>
      </c>
      <c r="S94" s="64">
        <f t="shared" si="3"/>
        <v>1830</v>
      </c>
      <c r="X94" s="44">
        <v>1830</v>
      </c>
    </row>
    <row r="95" spans="1:24" x14ac:dyDescent="0.25">
      <c r="A95" t="s">
        <v>3115</v>
      </c>
      <c r="B95" t="s">
        <v>3116</v>
      </c>
      <c r="C95" t="s">
        <v>3414</v>
      </c>
      <c r="D95" t="s">
        <v>3423</v>
      </c>
      <c r="E95" t="s">
        <v>3424</v>
      </c>
      <c r="F95" t="s">
        <v>3425</v>
      </c>
      <c r="G95" t="s">
        <v>3426</v>
      </c>
      <c r="H95" t="s">
        <v>3117</v>
      </c>
      <c r="I95" t="s">
        <v>3118</v>
      </c>
      <c r="J95" t="s">
        <v>3119</v>
      </c>
      <c r="K95" t="s">
        <v>3120</v>
      </c>
      <c r="L95" t="s">
        <v>1097</v>
      </c>
      <c r="M95" t="s">
        <v>174</v>
      </c>
      <c r="N95" t="s">
        <v>1165</v>
      </c>
      <c r="O95" t="s">
        <v>721</v>
      </c>
      <c r="P95" t="s">
        <v>631</v>
      </c>
      <c r="Q95" s="51" t="str">
        <f t="shared" si="2"/>
        <v>3</v>
      </c>
      <c r="R95" s="51" t="str">
        <f>IF(M95="","",IF(AND(M95&lt;&gt;'Tabelas auxiliares'!$B$236,M95&lt;&gt;'Tabelas auxiliares'!$B$237,M95&lt;&gt;'Tabelas auxiliares'!$C$236,M95&lt;&gt;'Tabelas auxiliares'!$C$237,M95&lt;&gt;'Tabelas auxiliares'!$D$236),"FOLHA DE PESSOAL",IF(Q95='Tabelas auxiliares'!$A$237,"CUSTEIO",IF(Q95='Tabelas auxiliares'!$A$236,"INVESTIMENTO","ERRO - VERIFICAR"))))</f>
        <v>CUSTEIO</v>
      </c>
      <c r="S95" s="64">
        <f t="shared" si="3"/>
        <v>1728.46</v>
      </c>
      <c r="X95" s="44">
        <v>1728.46</v>
      </c>
    </row>
    <row r="96" spans="1:24" x14ac:dyDescent="0.25">
      <c r="A96" t="s">
        <v>3115</v>
      </c>
      <c r="B96" t="s">
        <v>3116</v>
      </c>
      <c r="C96" t="s">
        <v>3427</v>
      </c>
      <c r="D96" t="s">
        <v>3428</v>
      </c>
      <c r="E96" t="s">
        <v>3429</v>
      </c>
      <c r="F96" t="s">
        <v>3430</v>
      </c>
      <c r="G96" t="s">
        <v>3431</v>
      </c>
      <c r="H96" t="s">
        <v>3117</v>
      </c>
      <c r="I96" t="s">
        <v>3118</v>
      </c>
      <c r="J96" t="s">
        <v>3119</v>
      </c>
      <c r="K96" t="s">
        <v>3120</v>
      </c>
      <c r="L96" t="s">
        <v>1097</v>
      </c>
      <c r="M96" t="s">
        <v>174</v>
      </c>
      <c r="N96" t="s">
        <v>1165</v>
      </c>
      <c r="O96" t="s">
        <v>787</v>
      </c>
      <c r="P96" t="s">
        <v>676</v>
      </c>
      <c r="Q96" s="51" t="str">
        <f t="shared" si="2"/>
        <v>3</v>
      </c>
      <c r="R96" s="51" t="str">
        <f>IF(M96="","",IF(AND(M96&lt;&gt;'Tabelas auxiliares'!$B$236,M96&lt;&gt;'Tabelas auxiliares'!$B$237,M96&lt;&gt;'Tabelas auxiliares'!$C$236,M96&lt;&gt;'Tabelas auxiliares'!$C$237,M96&lt;&gt;'Tabelas auxiliares'!$D$236),"FOLHA DE PESSOAL",IF(Q96='Tabelas auxiliares'!$A$237,"CUSTEIO",IF(Q96='Tabelas auxiliares'!$A$236,"INVESTIMENTO","ERRO - VERIFICAR"))))</f>
        <v>CUSTEIO</v>
      </c>
      <c r="S96" s="64">
        <f t="shared" si="3"/>
        <v>800</v>
      </c>
      <c r="X96" s="44">
        <v>800</v>
      </c>
    </row>
    <row r="97" spans="1:24" x14ac:dyDescent="0.25">
      <c r="A97" t="s">
        <v>3115</v>
      </c>
      <c r="B97" t="s">
        <v>3116</v>
      </c>
      <c r="C97" t="s">
        <v>3427</v>
      </c>
      <c r="D97" t="s">
        <v>3432</v>
      </c>
      <c r="E97" t="s">
        <v>3433</v>
      </c>
      <c r="F97" t="s">
        <v>3434</v>
      </c>
      <c r="G97" t="s">
        <v>3435</v>
      </c>
      <c r="H97" t="s">
        <v>3117</v>
      </c>
      <c r="I97" t="s">
        <v>3118</v>
      </c>
      <c r="J97" t="s">
        <v>3119</v>
      </c>
      <c r="K97" t="s">
        <v>3120</v>
      </c>
      <c r="L97" t="s">
        <v>1097</v>
      </c>
      <c r="M97" t="s">
        <v>174</v>
      </c>
      <c r="N97" t="s">
        <v>1165</v>
      </c>
      <c r="O97" t="s">
        <v>787</v>
      </c>
      <c r="P97" t="s">
        <v>676</v>
      </c>
      <c r="Q97" s="51" t="str">
        <f t="shared" si="2"/>
        <v>3</v>
      </c>
      <c r="R97" s="51" t="str">
        <f>IF(M97="","",IF(AND(M97&lt;&gt;'Tabelas auxiliares'!$B$236,M97&lt;&gt;'Tabelas auxiliares'!$B$237,M97&lt;&gt;'Tabelas auxiliares'!$C$236,M97&lt;&gt;'Tabelas auxiliares'!$C$237,M97&lt;&gt;'Tabelas auxiliares'!$D$236),"FOLHA DE PESSOAL",IF(Q97='Tabelas auxiliares'!$A$237,"CUSTEIO",IF(Q97='Tabelas auxiliares'!$A$236,"INVESTIMENTO","ERRO - VERIFICAR"))))</f>
        <v>CUSTEIO</v>
      </c>
      <c r="S97" s="64">
        <f t="shared" si="3"/>
        <v>290</v>
      </c>
      <c r="X97" s="44">
        <v>290</v>
      </c>
    </row>
    <row r="98" spans="1:24" x14ac:dyDescent="0.25">
      <c r="A98" t="s">
        <v>3115</v>
      </c>
      <c r="B98" t="s">
        <v>3116</v>
      </c>
      <c r="C98" t="s">
        <v>3427</v>
      </c>
      <c r="D98" t="s">
        <v>3436</v>
      </c>
      <c r="E98" t="s">
        <v>3437</v>
      </c>
      <c r="F98" t="s">
        <v>3438</v>
      </c>
      <c r="G98" t="s">
        <v>176</v>
      </c>
      <c r="H98" t="s">
        <v>3117</v>
      </c>
      <c r="I98" t="s">
        <v>3118</v>
      </c>
      <c r="J98" t="s">
        <v>3119</v>
      </c>
      <c r="K98" t="s">
        <v>3120</v>
      </c>
      <c r="L98" t="s">
        <v>1097</v>
      </c>
      <c r="M98" t="s">
        <v>174</v>
      </c>
      <c r="N98" t="s">
        <v>1165</v>
      </c>
      <c r="O98" t="s">
        <v>721</v>
      </c>
      <c r="P98" t="s">
        <v>631</v>
      </c>
      <c r="Q98" s="51" t="str">
        <f t="shared" si="2"/>
        <v>3</v>
      </c>
      <c r="R98" s="51" t="str">
        <f>IF(M98="","",IF(AND(M98&lt;&gt;'Tabelas auxiliares'!$B$236,M98&lt;&gt;'Tabelas auxiliares'!$B$237,M98&lt;&gt;'Tabelas auxiliares'!$C$236,M98&lt;&gt;'Tabelas auxiliares'!$C$237,M98&lt;&gt;'Tabelas auxiliares'!$D$236),"FOLHA DE PESSOAL",IF(Q98='Tabelas auxiliares'!$A$237,"CUSTEIO",IF(Q98='Tabelas auxiliares'!$A$236,"INVESTIMENTO","ERRO - VERIFICAR"))))</f>
        <v>CUSTEIO</v>
      </c>
      <c r="S98" s="64">
        <f t="shared" si="3"/>
        <v>3600</v>
      </c>
      <c r="X98" s="44">
        <v>3600</v>
      </c>
    </row>
    <row r="99" spans="1:24" x14ac:dyDescent="0.25">
      <c r="A99" t="s">
        <v>3115</v>
      </c>
      <c r="B99" t="s">
        <v>3116</v>
      </c>
      <c r="C99" t="s">
        <v>3427</v>
      </c>
      <c r="D99" t="s">
        <v>3439</v>
      </c>
      <c r="E99" t="s">
        <v>3440</v>
      </c>
      <c r="F99" t="s">
        <v>3441</v>
      </c>
      <c r="G99" t="s">
        <v>3442</v>
      </c>
      <c r="H99" t="s">
        <v>3117</v>
      </c>
      <c r="I99" t="s">
        <v>3118</v>
      </c>
      <c r="J99" t="s">
        <v>3119</v>
      </c>
      <c r="K99" t="s">
        <v>3120</v>
      </c>
      <c r="L99" t="s">
        <v>1097</v>
      </c>
      <c r="M99" t="s">
        <v>174</v>
      </c>
      <c r="N99" t="s">
        <v>1165</v>
      </c>
      <c r="O99" t="s">
        <v>787</v>
      </c>
      <c r="P99" t="s">
        <v>676</v>
      </c>
      <c r="Q99" s="51" t="str">
        <f t="shared" si="2"/>
        <v>3</v>
      </c>
      <c r="R99" s="51" t="str">
        <f>IF(M99="","",IF(AND(M99&lt;&gt;'Tabelas auxiliares'!$B$236,M99&lt;&gt;'Tabelas auxiliares'!$B$237,M99&lt;&gt;'Tabelas auxiliares'!$C$236,M99&lt;&gt;'Tabelas auxiliares'!$C$237,M99&lt;&gt;'Tabelas auxiliares'!$D$236),"FOLHA DE PESSOAL",IF(Q99='Tabelas auxiliares'!$A$237,"CUSTEIO",IF(Q99='Tabelas auxiliares'!$A$236,"INVESTIMENTO","ERRO - VERIFICAR"))))</f>
        <v>CUSTEIO</v>
      </c>
      <c r="S99" s="64">
        <f t="shared" si="3"/>
        <v>800</v>
      </c>
      <c r="X99" s="44">
        <v>800</v>
      </c>
    </row>
    <row r="100" spans="1:24" x14ac:dyDescent="0.25">
      <c r="A100" t="s">
        <v>3115</v>
      </c>
      <c r="B100" t="s">
        <v>3116</v>
      </c>
      <c r="C100" t="s">
        <v>3443</v>
      </c>
      <c r="D100" t="s">
        <v>3444</v>
      </c>
      <c r="E100" t="s">
        <v>3445</v>
      </c>
      <c r="F100" t="s">
        <v>3446</v>
      </c>
      <c r="G100" t="s">
        <v>3447</v>
      </c>
      <c r="H100" t="s">
        <v>3117</v>
      </c>
      <c r="I100" t="s">
        <v>3118</v>
      </c>
      <c r="J100" t="s">
        <v>3119</v>
      </c>
      <c r="K100" t="s">
        <v>3120</v>
      </c>
      <c r="L100" t="s">
        <v>1097</v>
      </c>
      <c r="M100" t="s">
        <v>174</v>
      </c>
      <c r="N100" t="s">
        <v>1165</v>
      </c>
      <c r="O100" t="s">
        <v>721</v>
      </c>
      <c r="P100" t="s">
        <v>631</v>
      </c>
      <c r="Q100" s="51" t="str">
        <f t="shared" si="2"/>
        <v>3</v>
      </c>
      <c r="R100" s="51" t="str">
        <f>IF(M100="","",IF(AND(M100&lt;&gt;'Tabelas auxiliares'!$B$236,M100&lt;&gt;'Tabelas auxiliares'!$B$237,M100&lt;&gt;'Tabelas auxiliares'!$C$236,M100&lt;&gt;'Tabelas auxiliares'!$C$237,M100&lt;&gt;'Tabelas auxiliares'!$D$236),"FOLHA DE PESSOAL",IF(Q100='Tabelas auxiliares'!$A$237,"CUSTEIO",IF(Q100='Tabelas auxiliares'!$A$236,"INVESTIMENTO","ERRO - VERIFICAR"))))</f>
        <v>CUSTEIO</v>
      </c>
      <c r="S100" s="64">
        <f t="shared" si="3"/>
        <v>5214.67</v>
      </c>
      <c r="X100" s="44">
        <v>5214.67</v>
      </c>
    </row>
    <row r="101" spans="1:24" x14ac:dyDescent="0.25">
      <c r="A101" t="s">
        <v>3115</v>
      </c>
      <c r="B101" t="s">
        <v>3116</v>
      </c>
      <c r="C101" t="s">
        <v>3443</v>
      </c>
      <c r="D101" t="s">
        <v>3448</v>
      </c>
      <c r="E101" t="s">
        <v>3449</v>
      </c>
      <c r="F101" t="s">
        <v>3450</v>
      </c>
      <c r="G101" t="s">
        <v>3451</v>
      </c>
      <c r="H101" t="s">
        <v>3117</v>
      </c>
      <c r="I101" t="s">
        <v>3118</v>
      </c>
      <c r="J101" t="s">
        <v>3119</v>
      </c>
      <c r="K101" t="s">
        <v>3120</v>
      </c>
      <c r="L101" t="s">
        <v>1097</v>
      </c>
      <c r="M101" t="s">
        <v>174</v>
      </c>
      <c r="N101" t="s">
        <v>1165</v>
      </c>
      <c r="O101" t="s">
        <v>721</v>
      </c>
      <c r="P101" t="s">
        <v>631</v>
      </c>
      <c r="Q101" s="51" t="str">
        <f t="shared" si="2"/>
        <v>3</v>
      </c>
      <c r="R101" s="51" t="str">
        <f>IF(M101="","",IF(AND(M101&lt;&gt;'Tabelas auxiliares'!$B$236,M101&lt;&gt;'Tabelas auxiliares'!$B$237,M101&lt;&gt;'Tabelas auxiliares'!$C$236,M101&lt;&gt;'Tabelas auxiliares'!$C$237,M101&lt;&gt;'Tabelas auxiliares'!$D$236),"FOLHA DE PESSOAL",IF(Q101='Tabelas auxiliares'!$A$237,"CUSTEIO",IF(Q101='Tabelas auxiliares'!$A$236,"INVESTIMENTO","ERRO - VERIFICAR"))))</f>
        <v>CUSTEIO</v>
      </c>
      <c r="S101" s="64">
        <f t="shared" si="3"/>
        <v>7714.1</v>
      </c>
      <c r="X101" s="44">
        <v>7714.1</v>
      </c>
    </row>
    <row r="102" spans="1:24" x14ac:dyDescent="0.25">
      <c r="A102" t="s">
        <v>3115</v>
      </c>
      <c r="B102" t="s">
        <v>3116</v>
      </c>
      <c r="C102" t="s">
        <v>3443</v>
      </c>
      <c r="D102" t="s">
        <v>3452</v>
      </c>
      <c r="E102" t="s">
        <v>3453</v>
      </c>
      <c r="F102" t="s">
        <v>3454</v>
      </c>
      <c r="G102" t="s">
        <v>3455</v>
      </c>
      <c r="H102" t="s">
        <v>3117</v>
      </c>
      <c r="I102" t="s">
        <v>3118</v>
      </c>
      <c r="J102" t="s">
        <v>3119</v>
      </c>
      <c r="K102" t="s">
        <v>3120</v>
      </c>
      <c r="L102" t="s">
        <v>1097</v>
      </c>
      <c r="M102" t="s">
        <v>174</v>
      </c>
      <c r="N102" t="s">
        <v>1165</v>
      </c>
      <c r="O102" t="s">
        <v>721</v>
      </c>
      <c r="P102" t="s">
        <v>631</v>
      </c>
      <c r="Q102" s="51" t="str">
        <f t="shared" si="2"/>
        <v>3</v>
      </c>
      <c r="R102" s="51" t="str">
        <f>IF(M102="","",IF(AND(M102&lt;&gt;'Tabelas auxiliares'!$B$236,M102&lt;&gt;'Tabelas auxiliares'!$B$237,M102&lt;&gt;'Tabelas auxiliares'!$C$236,M102&lt;&gt;'Tabelas auxiliares'!$C$237,M102&lt;&gt;'Tabelas auxiliares'!$D$236),"FOLHA DE PESSOAL",IF(Q102='Tabelas auxiliares'!$A$237,"CUSTEIO",IF(Q102='Tabelas auxiliares'!$A$236,"INVESTIMENTO","ERRO - VERIFICAR"))))</f>
        <v>CUSTEIO</v>
      </c>
      <c r="S102" s="64">
        <f t="shared" si="3"/>
        <v>2941.59</v>
      </c>
      <c r="X102" s="44">
        <v>2941.59</v>
      </c>
    </row>
    <row r="103" spans="1:24" x14ac:dyDescent="0.25">
      <c r="A103" t="s">
        <v>3115</v>
      </c>
      <c r="B103" t="s">
        <v>3116</v>
      </c>
      <c r="C103" t="s">
        <v>3443</v>
      </c>
      <c r="D103" t="s">
        <v>3456</v>
      </c>
      <c r="E103" t="s">
        <v>3457</v>
      </c>
      <c r="F103" t="s">
        <v>3458</v>
      </c>
      <c r="G103" t="s">
        <v>3459</v>
      </c>
      <c r="H103" t="s">
        <v>3117</v>
      </c>
      <c r="I103" t="s">
        <v>3118</v>
      </c>
      <c r="J103" t="s">
        <v>3119</v>
      </c>
      <c r="K103" t="s">
        <v>3120</v>
      </c>
      <c r="L103" t="s">
        <v>1097</v>
      </c>
      <c r="M103" t="s">
        <v>174</v>
      </c>
      <c r="N103" t="s">
        <v>1165</v>
      </c>
      <c r="O103" t="s">
        <v>787</v>
      </c>
      <c r="P103" t="s">
        <v>676</v>
      </c>
      <c r="Q103" s="51" t="str">
        <f t="shared" si="2"/>
        <v>3</v>
      </c>
      <c r="R103" s="51" t="str">
        <f>IF(M103="","",IF(AND(M103&lt;&gt;'Tabelas auxiliares'!$B$236,M103&lt;&gt;'Tabelas auxiliares'!$B$237,M103&lt;&gt;'Tabelas auxiliares'!$C$236,M103&lt;&gt;'Tabelas auxiliares'!$C$237,M103&lt;&gt;'Tabelas auxiliares'!$D$236),"FOLHA DE PESSOAL",IF(Q103='Tabelas auxiliares'!$A$237,"CUSTEIO",IF(Q103='Tabelas auxiliares'!$A$236,"INVESTIMENTO","ERRO - VERIFICAR"))))</f>
        <v>CUSTEIO</v>
      </c>
      <c r="S103" s="64">
        <f t="shared" si="3"/>
        <v>350</v>
      </c>
      <c r="X103" s="44">
        <v>350</v>
      </c>
    </row>
    <row r="104" spans="1:24" x14ac:dyDescent="0.25">
      <c r="A104" t="s">
        <v>3115</v>
      </c>
      <c r="B104" t="s">
        <v>3116</v>
      </c>
      <c r="C104" t="s">
        <v>3460</v>
      </c>
      <c r="D104" t="s">
        <v>3461</v>
      </c>
      <c r="E104" t="s">
        <v>3462</v>
      </c>
      <c r="F104" t="s">
        <v>3463</v>
      </c>
      <c r="G104" t="s">
        <v>2460</v>
      </c>
      <c r="H104" t="s">
        <v>3117</v>
      </c>
      <c r="I104" t="s">
        <v>3118</v>
      </c>
      <c r="J104" t="s">
        <v>3119</v>
      </c>
      <c r="K104" t="s">
        <v>3120</v>
      </c>
      <c r="L104" t="s">
        <v>1097</v>
      </c>
      <c r="M104" t="s">
        <v>174</v>
      </c>
      <c r="N104" t="s">
        <v>1165</v>
      </c>
      <c r="O104" t="s">
        <v>787</v>
      </c>
      <c r="P104" t="s">
        <v>676</v>
      </c>
      <c r="Q104" s="51" t="str">
        <f t="shared" si="2"/>
        <v>3</v>
      </c>
      <c r="R104" s="51" t="str">
        <f>IF(M104="","",IF(AND(M104&lt;&gt;'Tabelas auxiliares'!$B$236,M104&lt;&gt;'Tabelas auxiliares'!$B$237,M104&lt;&gt;'Tabelas auxiliares'!$C$236,M104&lt;&gt;'Tabelas auxiliares'!$C$237,M104&lt;&gt;'Tabelas auxiliares'!$D$236),"FOLHA DE PESSOAL",IF(Q104='Tabelas auxiliares'!$A$237,"CUSTEIO",IF(Q104='Tabelas auxiliares'!$A$236,"INVESTIMENTO","ERRO - VERIFICAR"))))</f>
        <v>CUSTEIO</v>
      </c>
      <c r="S104" s="64">
        <f t="shared" si="3"/>
        <v>1793.18</v>
      </c>
      <c r="X104" s="44">
        <v>1793.18</v>
      </c>
    </row>
    <row r="105" spans="1:24" x14ac:dyDescent="0.25">
      <c r="A105" t="s">
        <v>3115</v>
      </c>
      <c r="B105" t="s">
        <v>3116</v>
      </c>
      <c r="C105" t="s">
        <v>3464</v>
      </c>
      <c r="D105" t="s">
        <v>3465</v>
      </c>
      <c r="E105" t="s">
        <v>3466</v>
      </c>
      <c r="F105" t="s">
        <v>3467</v>
      </c>
      <c r="G105" t="s">
        <v>176</v>
      </c>
      <c r="H105" t="s">
        <v>3117</v>
      </c>
      <c r="I105" t="s">
        <v>3118</v>
      </c>
      <c r="J105" t="s">
        <v>3119</v>
      </c>
      <c r="K105" t="s">
        <v>3120</v>
      </c>
      <c r="L105" t="s">
        <v>1097</v>
      </c>
      <c r="M105" t="s">
        <v>174</v>
      </c>
      <c r="N105" t="s">
        <v>1165</v>
      </c>
      <c r="O105" t="s">
        <v>721</v>
      </c>
      <c r="P105" t="s">
        <v>631</v>
      </c>
      <c r="Q105" s="51" t="str">
        <f t="shared" si="2"/>
        <v>3</v>
      </c>
      <c r="R105" s="51" t="str">
        <f>IF(M105="","",IF(AND(M105&lt;&gt;'Tabelas auxiliares'!$B$236,M105&lt;&gt;'Tabelas auxiliares'!$B$237,M105&lt;&gt;'Tabelas auxiliares'!$C$236,M105&lt;&gt;'Tabelas auxiliares'!$C$237,M105&lt;&gt;'Tabelas auxiliares'!$D$236),"FOLHA DE PESSOAL",IF(Q105='Tabelas auxiliares'!$A$237,"CUSTEIO",IF(Q105='Tabelas auxiliares'!$A$236,"INVESTIMENTO","ERRO - VERIFICAR"))))</f>
        <v>CUSTEIO</v>
      </c>
      <c r="S105" s="64">
        <f t="shared" si="3"/>
        <v>9150</v>
      </c>
      <c r="X105" s="44">
        <v>9150</v>
      </c>
    </row>
    <row r="106" spans="1:24" x14ac:dyDescent="0.25">
      <c r="A106" t="s">
        <v>3115</v>
      </c>
      <c r="B106" t="s">
        <v>3116</v>
      </c>
      <c r="C106" t="s">
        <v>3464</v>
      </c>
      <c r="D106" t="s">
        <v>3468</v>
      </c>
      <c r="E106" t="s">
        <v>3469</v>
      </c>
      <c r="F106" t="s">
        <v>3470</v>
      </c>
      <c r="G106" t="s">
        <v>176</v>
      </c>
      <c r="H106" t="s">
        <v>3117</v>
      </c>
      <c r="I106" t="s">
        <v>3118</v>
      </c>
      <c r="J106" t="s">
        <v>3119</v>
      </c>
      <c r="K106" t="s">
        <v>3120</v>
      </c>
      <c r="L106" t="s">
        <v>1097</v>
      </c>
      <c r="M106" t="s">
        <v>174</v>
      </c>
      <c r="N106" t="s">
        <v>1165</v>
      </c>
      <c r="O106" t="s">
        <v>721</v>
      </c>
      <c r="P106" t="s">
        <v>631</v>
      </c>
      <c r="Q106" s="51" t="str">
        <f t="shared" si="2"/>
        <v>3</v>
      </c>
      <c r="R106" s="51" t="str">
        <f>IF(M106="","",IF(AND(M106&lt;&gt;'Tabelas auxiliares'!$B$236,M106&lt;&gt;'Tabelas auxiliares'!$B$237,M106&lt;&gt;'Tabelas auxiliares'!$C$236,M106&lt;&gt;'Tabelas auxiliares'!$C$237,M106&lt;&gt;'Tabelas auxiliares'!$D$236),"FOLHA DE PESSOAL",IF(Q106='Tabelas auxiliares'!$A$237,"CUSTEIO",IF(Q106='Tabelas auxiliares'!$A$236,"INVESTIMENTO","ERRO - VERIFICAR"))))</f>
        <v>CUSTEIO</v>
      </c>
      <c r="S106" s="64">
        <f t="shared" si="3"/>
        <v>20350</v>
      </c>
      <c r="X106" s="44">
        <v>20350</v>
      </c>
    </row>
    <row r="107" spans="1:24" x14ac:dyDescent="0.25">
      <c r="A107" t="s">
        <v>3115</v>
      </c>
      <c r="B107" t="s">
        <v>3116</v>
      </c>
      <c r="C107" t="s">
        <v>3464</v>
      </c>
      <c r="D107" t="s">
        <v>3471</v>
      </c>
      <c r="E107" t="s">
        <v>3472</v>
      </c>
      <c r="F107" t="s">
        <v>3473</v>
      </c>
      <c r="G107" t="s">
        <v>3474</v>
      </c>
      <c r="H107" t="s">
        <v>3117</v>
      </c>
      <c r="I107" t="s">
        <v>3118</v>
      </c>
      <c r="J107" t="s">
        <v>3119</v>
      </c>
      <c r="K107" t="s">
        <v>3120</v>
      </c>
      <c r="L107" t="s">
        <v>1097</v>
      </c>
      <c r="M107" t="s">
        <v>174</v>
      </c>
      <c r="N107" t="s">
        <v>1165</v>
      </c>
      <c r="O107" t="s">
        <v>787</v>
      </c>
      <c r="P107" t="s">
        <v>676</v>
      </c>
      <c r="Q107" s="51" t="str">
        <f t="shared" si="2"/>
        <v>3</v>
      </c>
      <c r="R107" s="51" t="str">
        <f>IF(M107="","",IF(AND(M107&lt;&gt;'Tabelas auxiliares'!$B$236,M107&lt;&gt;'Tabelas auxiliares'!$B$237,M107&lt;&gt;'Tabelas auxiliares'!$C$236,M107&lt;&gt;'Tabelas auxiliares'!$C$237,M107&lt;&gt;'Tabelas auxiliares'!$D$236),"FOLHA DE PESSOAL",IF(Q107='Tabelas auxiliares'!$A$237,"CUSTEIO",IF(Q107='Tabelas auxiliares'!$A$236,"INVESTIMENTO","ERRO - VERIFICAR"))))</f>
        <v>CUSTEIO</v>
      </c>
      <c r="S107" s="64">
        <f t="shared" si="3"/>
        <v>4004.83</v>
      </c>
      <c r="X107" s="44">
        <v>4004.83</v>
      </c>
    </row>
    <row r="108" spans="1:24" x14ac:dyDescent="0.25">
      <c r="A108" t="s">
        <v>3115</v>
      </c>
      <c r="B108" t="s">
        <v>3116</v>
      </c>
      <c r="C108" t="s">
        <v>3475</v>
      </c>
      <c r="D108" t="s">
        <v>3476</v>
      </c>
      <c r="E108" t="s">
        <v>3477</v>
      </c>
      <c r="F108" t="s">
        <v>3478</v>
      </c>
      <c r="G108" t="s">
        <v>3479</v>
      </c>
      <c r="H108" t="s">
        <v>3117</v>
      </c>
      <c r="I108" t="s">
        <v>3118</v>
      </c>
      <c r="J108" t="s">
        <v>3119</v>
      </c>
      <c r="K108" t="s">
        <v>3120</v>
      </c>
      <c r="L108" t="s">
        <v>1097</v>
      </c>
      <c r="M108" t="s">
        <v>174</v>
      </c>
      <c r="N108" t="s">
        <v>1165</v>
      </c>
      <c r="O108" t="s">
        <v>787</v>
      </c>
      <c r="P108" t="s">
        <v>676</v>
      </c>
      <c r="Q108" s="51" t="str">
        <f t="shared" si="2"/>
        <v>3</v>
      </c>
      <c r="R108" s="51" t="str">
        <f>IF(M108="","",IF(AND(M108&lt;&gt;'Tabelas auxiliares'!$B$236,M108&lt;&gt;'Tabelas auxiliares'!$B$237,M108&lt;&gt;'Tabelas auxiliares'!$C$236,M108&lt;&gt;'Tabelas auxiliares'!$C$237,M108&lt;&gt;'Tabelas auxiliares'!$D$236),"FOLHA DE PESSOAL",IF(Q108='Tabelas auxiliares'!$A$237,"CUSTEIO",IF(Q108='Tabelas auxiliares'!$A$236,"INVESTIMENTO","ERRO - VERIFICAR"))))</f>
        <v>CUSTEIO</v>
      </c>
      <c r="S108" s="64">
        <f t="shared" si="3"/>
        <v>787</v>
      </c>
      <c r="X108" s="44">
        <v>787</v>
      </c>
    </row>
    <row r="109" spans="1:24" x14ac:dyDescent="0.25">
      <c r="A109" t="s">
        <v>3115</v>
      </c>
      <c r="B109" t="s">
        <v>3116</v>
      </c>
      <c r="C109" t="s">
        <v>3480</v>
      </c>
      <c r="D109" t="s">
        <v>3481</v>
      </c>
      <c r="E109" t="s">
        <v>3482</v>
      </c>
      <c r="F109" t="s">
        <v>3483</v>
      </c>
      <c r="G109" t="s">
        <v>3484</v>
      </c>
      <c r="H109" t="s">
        <v>3117</v>
      </c>
      <c r="I109" t="s">
        <v>3118</v>
      </c>
      <c r="J109" t="s">
        <v>3119</v>
      </c>
      <c r="K109" t="s">
        <v>3120</v>
      </c>
      <c r="L109" t="s">
        <v>1097</v>
      </c>
      <c r="M109" t="s">
        <v>174</v>
      </c>
      <c r="N109" t="s">
        <v>1165</v>
      </c>
      <c r="O109" t="s">
        <v>787</v>
      </c>
      <c r="P109" t="s">
        <v>676</v>
      </c>
      <c r="Q109" s="51" t="str">
        <f t="shared" si="2"/>
        <v>3</v>
      </c>
      <c r="R109" s="51" t="str">
        <f>IF(M109="","",IF(AND(M109&lt;&gt;'Tabelas auxiliares'!$B$236,M109&lt;&gt;'Tabelas auxiliares'!$B$237,M109&lt;&gt;'Tabelas auxiliares'!$C$236,M109&lt;&gt;'Tabelas auxiliares'!$C$237,M109&lt;&gt;'Tabelas auxiliares'!$D$236),"FOLHA DE PESSOAL",IF(Q109='Tabelas auxiliares'!$A$237,"CUSTEIO",IF(Q109='Tabelas auxiliares'!$A$236,"INVESTIMENTO","ERRO - VERIFICAR"))))</f>
        <v>CUSTEIO</v>
      </c>
      <c r="S109" s="64">
        <f t="shared" si="3"/>
        <v>370</v>
      </c>
      <c r="X109" s="44">
        <v>370</v>
      </c>
    </row>
    <row r="110" spans="1:24" x14ac:dyDescent="0.25">
      <c r="A110" t="s">
        <v>3115</v>
      </c>
      <c r="B110" t="s">
        <v>3116</v>
      </c>
      <c r="C110" t="s">
        <v>3480</v>
      </c>
      <c r="D110" t="s">
        <v>3485</v>
      </c>
      <c r="E110" t="s">
        <v>3486</v>
      </c>
      <c r="F110" t="s">
        <v>3487</v>
      </c>
      <c r="G110" t="s">
        <v>176</v>
      </c>
      <c r="H110" t="s">
        <v>3117</v>
      </c>
      <c r="I110" t="s">
        <v>3118</v>
      </c>
      <c r="J110" t="s">
        <v>3119</v>
      </c>
      <c r="K110" t="s">
        <v>3120</v>
      </c>
      <c r="L110" t="s">
        <v>1097</v>
      </c>
      <c r="M110" t="s">
        <v>174</v>
      </c>
      <c r="N110" t="s">
        <v>1165</v>
      </c>
      <c r="O110" t="s">
        <v>721</v>
      </c>
      <c r="P110" t="s">
        <v>631</v>
      </c>
      <c r="Q110" s="51" t="str">
        <f t="shared" si="2"/>
        <v>3</v>
      </c>
      <c r="R110" s="51" t="str">
        <f>IF(M110="","",IF(AND(M110&lt;&gt;'Tabelas auxiliares'!$B$236,M110&lt;&gt;'Tabelas auxiliares'!$B$237,M110&lt;&gt;'Tabelas auxiliares'!$C$236,M110&lt;&gt;'Tabelas auxiliares'!$C$237,M110&lt;&gt;'Tabelas auxiliares'!$D$236),"FOLHA DE PESSOAL",IF(Q110='Tabelas auxiliares'!$A$237,"CUSTEIO",IF(Q110='Tabelas auxiliares'!$A$236,"INVESTIMENTO","ERRO - VERIFICAR"))))</f>
        <v>CUSTEIO</v>
      </c>
      <c r="S110" s="64">
        <f t="shared" si="3"/>
        <v>5200</v>
      </c>
      <c r="X110" s="44">
        <v>5200</v>
      </c>
    </row>
    <row r="111" spans="1:24" x14ac:dyDescent="0.25">
      <c r="A111" t="s">
        <v>3115</v>
      </c>
      <c r="B111" t="s">
        <v>3116</v>
      </c>
      <c r="C111" t="s">
        <v>3480</v>
      </c>
      <c r="D111" t="s">
        <v>3488</v>
      </c>
      <c r="E111" t="s">
        <v>3489</v>
      </c>
      <c r="F111" t="s">
        <v>3490</v>
      </c>
      <c r="G111" t="s">
        <v>3491</v>
      </c>
      <c r="H111" t="s">
        <v>3117</v>
      </c>
      <c r="I111" t="s">
        <v>3118</v>
      </c>
      <c r="J111" t="s">
        <v>3119</v>
      </c>
      <c r="K111" t="s">
        <v>3120</v>
      </c>
      <c r="L111" t="s">
        <v>1097</v>
      </c>
      <c r="M111" t="s">
        <v>174</v>
      </c>
      <c r="N111" t="s">
        <v>1165</v>
      </c>
      <c r="O111" t="s">
        <v>787</v>
      </c>
      <c r="P111" t="s">
        <v>676</v>
      </c>
      <c r="Q111" s="51" t="str">
        <f t="shared" si="2"/>
        <v>3</v>
      </c>
      <c r="R111" s="51" t="str">
        <f>IF(M111="","",IF(AND(M111&lt;&gt;'Tabelas auxiliares'!$B$236,M111&lt;&gt;'Tabelas auxiliares'!$B$237,M111&lt;&gt;'Tabelas auxiliares'!$C$236,M111&lt;&gt;'Tabelas auxiliares'!$C$237,M111&lt;&gt;'Tabelas auxiliares'!$D$236),"FOLHA DE PESSOAL",IF(Q111='Tabelas auxiliares'!$A$237,"CUSTEIO",IF(Q111='Tabelas auxiliares'!$A$236,"INVESTIMENTO","ERRO - VERIFICAR"))))</f>
        <v>CUSTEIO</v>
      </c>
      <c r="S111" s="64">
        <f t="shared" si="3"/>
        <v>350</v>
      </c>
      <c r="X111" s="44">
        <v>350</v>
      </c>
    </row>
    <row r="112" spans="1:24" x14ac:dyDescent="0.25">
      <c r="A112" t="s">
        <v>3115</v>
      </c>
      <c r="B112" t="s">
        <v>3116</v>
      </c>
      <c r="C112" t="s">
        <v>3480</v>
      </c>
      <c r="D112" t="s">
        <v>3492</v>
      </c>
      <c r="E112" t="s">
        <v>3493</v>
      </c>
      <c r="F112" t="s">
        <v>3494</v>
      </c>
      <c r="G112" t="s">
        <v>3495</v>
      </c>
      <c r="H112" t="s">
        <v>3117</v>
      </c>
      <c r="I112" t="s">
        <v>3118</v>
      </c>
      <c r="J112" t="s">
        <v>3119</v>
      </c>
      <c r="K112" t="s">
        <v>3120</v>
      </c>
      <c r="L112" t="s">
        <v>1097</v>
      </c>
      <c r="M112" t="s">
        <v>174</v>
      </c>
      <c r="N112" t="s">
        <v>1165</v>
      </c>
      <c r="O112" t="s">
        <v>721</v>
      </c>
      <c r="P112" t="s">
        <v>631</v>
      </c>
      <c r="Q112" s="51" t="str">
        <f t="shared" si="2"/>
        <v>3</v>
      </c>
      <c r="R112" s="51" t="str">
        <f>IF(M112="","",IF(AND(M112&lt;&gt;'Tabelas auxiliares'!$B$236,M112&lt;&gt;'Tabelas auxiliares'!$B$237,M112&lt;&gt;'Tabelas auxiliares'!$C$236,M112&lt;&gt;'Tabelas auxiliares'!$C$237,M112&lt;&gt;'Tabelas auxiliares'!$D$236),"FOLHA DE PESSOAL",IF(Q112='Tabelas auxiliares'!$A$237,"CUSTEIO",IF(Q112='Tabelas auxiliares'!$A$236,"INVESTIMENTO","ERRO - VERIFICAR"))))</f>
        <v>CUSTEIO</v>
      </c>
      <c r="S112" s="64">
        <f t="shared" si="3"/>
        <v>750</v>
      </c>
      <c r="W112" s="44">
        <v>750</v>
      </c>
    </row>
    <row r="113" spans="1:24" x14ac:dyDescent="0.25">
      <c r="A113" t="s">
        <v>3115</v>
      </c>
      <c r="B113" t="s">
        <v>3116</v>
      </c>
      <c r="C113" t="s">
        <v>3480</v>
      </c>
      <c r="D113" t="s">
        <v>3496</v>
      </c>
      <c r="E113" t="s">
        <v>3497</v>
      </c>
      <c r="F113" t="s">
        <v>3498</v>
      </c>
      <c r="G113" t="s">
        <v>3499</v>
      </c>
      <c r="H113" t="s">
        <v>3117</v>
      </c>
      <c r="I113" t="s">
        <v>3118</v>
      </c>
      <c r="J113" t="s">
        <v>3119</v>
      </c>
      <c r="K113" t="s">
        <v>3120</v>
      </c>
      <c r="L113" t="s">
        <v>1097</v>
      </c>
      <c r="M113" t="s">
        <v>174</v>
      </c>
      <c r="N113" t="s">
        <v>1165</v>
      </c>
      <c r="O113" t="s">
        <v>787</v>
      </c>
      <c r="P113" t="s">
        <v>676</v>
      </c>
      <c r="Q113" s="51" t="str">
        <f t="shared" si="2"/>
        <v>3</v>
      </c>
      <c r="R113" s="51" t="str">
        <f>IF(M113="","",IF(AND(M113&lt;&gt;'Tabelas auxiliares'!$B$236,M113&lt;&gt;'Tabelas auxiliares'!$B$237,M113&lt;&gt;'Tabelas auxiliares'!$C$236,M113&lt;&gt;'Tabelas auxiliares'!$C$237,M113&lt;&gt;'Tabelas auxiliares'!$D$236),"FOLHA DE PESSOAL",IF(Q113='Tabelas auxiliares'!$A$237,"CUSTEIO",IF(Q113='Tabelas auxiliares'!$A$236,"INVESTIMENTO","ERRO - VERIFICAR"))))</f>
        <v>CUSTEIO</v>
      </c>
      <c r="S113" s="64">
        <f t="shared" si="3"/>
        <v>500</v>
      </c>
      <c r="X113" s="44">
        <v>500</v>
      </c>
    </row>
    <row r="114" spans="1:24" x14ac:dyDescent="0.25">
      <c r="A114" t="s">
        <v>3115</v>
      </c>
      <c r="B114" t="s">
        <v>3116</v>
      </c>
      <c r="C114" t="s">
        <v>3480</v>
      </c>
      <c r="D114" t="s">
        <v>3500</v>
      </c>
      <c r="E114" t="s">
        <v>3501</v>
      </c>
      <c r="F114" t="s">
        <v>3502</v>
      </c>
      <c r="G114" t="s">
        <v>3503</v>
      </c>
      <c r="H114" t="s">
        <v>3117</v>
      </c>
      <c r="I114" t="s">
        <v>3118</v>
      </c>
      <c r="J114" t="s">
        <v>3119</v>
      </c>
      <c r="K114" t="s">
        <v>3120</v>
      </c>
      <c r="L114" t="s">
        <v>1097</v>
      </c>
      <c r="M114" t="s">
        <v>174</v>
      </c>
      <c r="N114" t="s">
        <v>1165</v>
      </c>
      <c r="O114" t="s">
        <v>721</v>
      </c>
      <c r="P114" t="s">
        <v>631</v>
      </c>
      <c r="Q114" s="51" t="str">
        <f t="shared" si="2"/>
        <v>3</v>
      </c>
      <c r="R114" s="51" t="str">
        <f>IF(M114="","",IF(AND(M114&lt;&gt;'Tabelas auxiliares'!$B$236,M114&lt;&gt;'Tabelas auxiliares'!$B$237,M114&lt;&gt;'Tabelas auxiliares'!$C$236,M114&lt;&gt;'Tabelas auxiliares'!$C$237,M114&lt;&gt;'Tabelas auxiliares'!$D$236),"FOLHA DE PESSOAL",IF(Q114='Tabelas auxiliares'!$A$237,"CUSTEIO",IF(Q114='Tabelas auxiliares'!$A$236,"INVESTIMENTO","ERRO - VERIFICAR"))))</f>
        <v>CUSTEIO</v>
      </c>
      <c r="S114" s="64">
        <f t="shared" si="3"/>
        <v>1800</v>
      </c>
      <c r="X114" s="44">
        <v>1800</v>
      </c>
    </row>
    <row r="115" spans="1:24" x14ac:dyDescent="0.25">
      <c r="A115" t="s">
        <v>3115</v>
      </c>
      <c r="B115" t="s">
        <v>3116</v>
      </c>
      <c r="C115" t="s">
        <v>3504</v>
      </c>
      <c r="D115" t="s">
        <v>3505</v>
      </c>
      <c r="E115" t="s">
        <v>3506</v>
      </c>
      <c r="F115" t="s">
        <v>3507</v>
      </c>
      <c r="G115" t="s">
        <v>3508</v>
      </c>
      <c r="H115" t="s">
        <v>3117</v>
      </c>
      <c r="I115" t="s">
        <v>3118</v>
      </c>
      <c r="J115" t="s">
        <v>3119</v>
      </c>
      <c r="K115" t="s">
        <v>3120</v>
      </c>
      <c r="L115" t="s">
        <v>1097</v>
      </c>
      <c r="M115" t="s">
        <v>174</v>
      </c>
      <c r="N115" t="s">
        <v>1165</v>
      </c>
      <c r="O115" t="s">
        <v>721</v>
      </c>
      <c r="P115" t="s">
        <v>631</v>
      </c>
      <c r="Q115" s="51" t="str">
        <f t="shared" si="2"/>
        <v>3</v>
      </c>
      <c r="R115" s="51" t="str">
        <f>IF(M115="","",IF(AND(M115&lt;&gt;'Tabelas auxiliares'!$B$236,M115&lt;&gt;'Tabelas auxiliares'!$B$237,M115&lt;&gt;'Tabelas auxiliares'!$C$236,M115&lt;&gt;'Tabelas auxiliares'!$C$237,M115&lt;&gt;'Tabelas auxiliares'!$D$236),"FOLHA DE PESSOAL",IF(Q115='Tabelas auxiliares'!$A$237,"CUSTEIO",IF(Q115='Tabelas auxiliares'!$A$236,"INVESTIMENTO","ERRO - VERIFICAR"))))</f>
        <v>CUSTEIO</v>
      </c>
      <c r="S115" s="64">
        <f t="shared" si="3"/>
        <v>420</v>
      </c>
      <c r="V115" s="44">
        <v>420</v>
      </c>
    </row>
    <row r="116" spans="1:24" x14ac:dyDescent="0.25">
      <c r="A116" t="s">
        <v>3115</v>
      </c>
      <c r="B116" t="s">
        <v>3116</v>
      </c>
      <c r="C116" t="s">
        <v>3504</v>
      </c>
      <c r="D116" t="s">
        <v>3509</v>
      </c>
      <c r="E116" t="s">
        <v>3510</v>
      </c>
      <c r="F116" t="s">
        <v>3511</v>
      </c>
      <c r="G116" t="s">
        <v>3512</v>
      </c>
      <c r="H116" t="s">
        <v>3117</v>
      </c>
      <c r="I116" t="s">
        <v>3118</v>
      </c>
      <c r="J116" t="s">
        <v>3119</v>
      </c>
      <c r="K116" t="s">
        <v>3120</v>
      </c>
      <c r="L116" t="s">
        <v>1097</v>
      </c>
      <c r="M116" t="s">
        <v>174</v>
      </c>
      <c r="N116" t="s">
        <v>1165</v>
      </c>
      <c r="O116" t="s">
        <v>721</v>
      </c>
      <c r="P116" t="s">
        <v>631</v>
      </c>
      <c r="Q116" s="51" t="str">
        <f t="shared" si="2"/>
        <v>3</v>
      </c>
      <c r="R116" s="51" t="str">
        <f>IF(M116="","",IF(AND(M116&lt;&gt;'Tabelas auxiliares'!$B$236,M116&lt;&gt;'Tabelas auxiliares'!$B$237,M116&lt;&gt;'Tabelas auxiliares'!$C$236,M116&lt;&gt;'Tabelas auxiliares'!$C$237,M116&lt;&gt;'Tabelas auxiliares'!$D$236),"FOLHA DE PESSOAL",IF(Q116='Tabelas auxiliares'!$A$237,"CUSTEIO",IF(Q116='Tabelas auxiliares'!$A$236,"INVESTIMENTO","ERRO - VERIFICAR"))))</f>
        <v>CUSTEIO</v>
      </c>
      <c r="S116" s="64">
        <f t="shared" si="3"/>
        <v>2502.4499999999998</v>
      </c>
      <c r="V116" s="44">
        <v>2502.4499999999998</v>
      </c>
    </row>
    <row r="117" spans="1:24" x14ac:dyDescent="0.25">
      <c r="A117" t="s">
        <v>3115</v>
      </c>
      <c r="B117" t="s">
        <v>3116</v>
      </c>
      <c r="C117" t="s">
        <v>3513</v>
      </c>
      <c r="D117" t="s">
        <v>3514</v>
      </c>
      <c r="E117" t="s">
        <v>3515</v>
      </c>
      <c r="F117" t="s">
        <v>3516</v>
      </c>
      <c r="G117" t="s">
        <v>176</v>
      </c>
      <c r="H117" t="s">
        <v>3117</v>
      </c>
      <c r="I117" t="s">
        <v>3118</v>
      </c>
      <c r="J117" t="s">
        <v>3119</v>
      </c>
      <c r="K117" t="s">
        <v>3120</v>
      </c>
      <c r="L117" t="s">
        <v>1097</v>
      </c>
      <c r="M117" t="s">
        <v>174</v>
      </c>
      <c r="N117" t="s">
        <v>1165</v>
      </c>
      <c r="O117" t="s">
        <v>721</v>
      </c>
      <c r="P117" t="s">
        <v>631</v>
      </c>
      <c r="Q117" s="51" t="str">
        <f t="shared" si="2"/>
        <v>3</v>
      </c>
      <c r="R117" s="51" t="str">
        <f>IF(M117="","",IF(AND(M117&lt;&gt;'Tabelas auxiliares'!$B$236,M117&lt;&gt;'Tabelas auxiliares'!$B$237,M117&lt;&gt;'Tabelas auxiliares'!$C$236,M117&lt;&gt;'Tabelas auxiliares'!$C$237,M117&lt;&gt;'Tabelas auxiliares'!$D$236),"FOLHA DE PESSOAL",IF(Q117='Tabelas auxiliares'!$A$237,"CUSTEIO",IF(Q117='Tabelas auxiliares'!$A$236,"INVESTIMENTO","ERRO - VERIFICAR"))))</f>
        <v>CUSTEIO</v>
      </c>
      <c r="S117" s="64">
        <f t="shared" si="3"/>
        <v>3660</v>
      </c>
      <c r="X117" s="44">
        <v>3660</v>
      </c>
    </row>
    <row r="118" spans="1:24" x14ac:dyDescent="0.25">
      <c r="A118" t="s">
        <v>3115</v>
      </c>
      <c r="B118" t="s">
        <v>3116</v>
      </c>
      <c r="C118" t="s">
        <v>3513</v>
      </c>
      <c r="D118" t="s">
        <v>3517</v>
      </c>
      <c r="E118" t="s">
        <v>3518</v>
      </c>
      <c r="F118" t="s">
        <v>3519</v>
      </c>
      <c r="G118" t="s">
        <v>176</v>
      </c>
      <c r="H118" t="s">
        <v>3117</v>
      </c>
      <c r="I118" t="s">
        <v>3118</v>
      </c>
      <c r="J118" t="s">
        <v>3119</v>
      </c>
      <c r="K118" t="s">
        <v>3120</v>
      </c>
      <c r="L118" t="s">
        <v>1097</v>
      </c>
      <c r="M118" t="s">
        <v>174</v>
      </c>
      <c r="N118" t="s">
        <v>1165</v>
      </c>
      <c r="O118" t="s">
        <v>721</v>
      </c>
      <c r="P118" t="s">
        <v>631</v>
      </c>
      <c r="Q118" s="51" t="str">
        <f t="shared" si="2"/>
        <v>3</v>
      </c>
      <c r="R118" s="51" t="str">
        <f>IF(M118="","",IF(AND(M118&lt;&gt;'Tabelas auxiliares'!$B$236,M118&lt;&gt;'Tabelas auxiliares'!$B$237,M118&lt;&gt;'Tabelas auxiliares'!$C$236,M118&lt;&gt;'Tabelas auxiliares'!$C$237,M118&lt;&gt;'Tabelas auxiliares'!$D$236),"FOLHA DE PESSOAL",IF(Q118='Tabelas auxiliares'!$A$237,"CUSTEIO",IF(Q118='Tabelas auxiliares'!$A$236,"INVESTIMENTO","ERRO - VERIFICAR"))))</f>
        <v>CUSTEIO</v>
      </c>
      <c r="S118" s="64">
        <f t="shared" si="3"/>
        <v>2200</v>
      </c>
      <c r="W118" s="44">
        <v>2200</v>
      </c>
    </row>
    <row r="119" spans="1:24" x14ac:dyDescent="0.25">
      <c r="A119" t="s">
        <v>3115</v>
      </c>
      <c r="B119" t="s">
        <v>3116</v>
      </c>
      <c r="C119" t="s">
        <v>3513</v>
      </c>
      <c r="D119" t="s">
        <v>3520</v>
      </c>
      <c r="E119" t="s">
        <v>3521</v>
      </c>
      <c r="F119" t="s">
        <v>3522</v>
      </c>
      <c r="G119" t="s">
        <v>3523</v>
      </c>
      <c r="H119" t="s">
        <v>3117</v>
      </c>
      <c r="I119" t="s">
        <v>3118</v>
      </c>
      <c r="J119" t="s">
        <v>3119</v>
      </c>
      <c r="K119" t="s">
        <v>3120</v>
      </c>
      <c r="L119" t="s">
        <v>1097</v>
      </c>
      <c r="M119" t="s">
        <v>174</v>
      </c>
      <c r="N119" t="s">
        <v>1165</v>
      </c>
      <c r="O119" t="s">
        <v>721</v>
      </c>
      <c r="P119" t="s">
        <v>631</v>
      </c>
      <c r="Q119" s="51" t="str">
        <f t="shared" si="2"/>
        <v>3</v>
      </c>
      <c r="R119" s="51" t="str">
        <f>IF(M119="","",IF(AND(M119&lt;&gt;'Tabelas auxiliares'!$B$236,M119&lt;&gt;'Tabelas auxiliares'!$B$237,M119&lt;&gt;'Tabelas auxiliares'!$C$236,M119&lt;&gt;'Tabelas auxiliares'!$C$237,M119&lt;&gt;'Tabelas auxiliares'!$D$236),"FOLHA DE PESSOAL",IF(Q119='Tabelas auxiliares'!$A$237,"CUSTEIO",IF(Q119='Tabelas auxiliares'!$A$236,"INVESTIMENTO","ERRO - VERIFICAR"))))</f>
        <v>CUSTEIO</v>
      </c>
      <c r="S119" s="64">
        <f t="shared" si="3"/>
        <v>1700</v>
      </c>
      <c r="X119" s="44">
        <v>1700</v>
      </c>
    </row>
    <row r="120" spans="1:24" x14ac:dyDescent="0.25">
      <c r="A120" t="s">
        <v>3115</v>
      </c>
      <c r="B120" t="s">
        <v>3116</v>
      </c>
      <c r="C120" t="s">
        <v>3513</v>
      </c>
      <c r="D120" t="s">
        <v>3524</v>
      </c>
      <c r="E120" t="s">
        <v>3525</v>
      </c>
      <c r="F120" t="s">
        <v>3526</v>
      </c>
      <c r="G120" t="s">
        <v>3527</v>
      </c>
      <c r="H120" t="s">
        <v>3117</v>
      </c>
      <c r="I120" t="s">
        <v>3118</v>
      </c>
      <c r="J120" t="s">
        <v>3119</v>
      </c>
      <c r="K120" t="s">
        <v>3120</v>
      </c>
      <c r="L120" t="s">
        <v>1097</v>
      </c>
      <c r="M120" t="s">
        <v>174</v>
      </c>
      <c r="N120" t="s">
        <v>1165</v>
      </c>
      <c r="O120" t="s">
        <v>721</v>
      </c>
      <c r="P120" t="s">
        <v>631</v>
      </c>
      <c r="Q120" s="51" t="str">
        <f t="shared" si="2"/>
        <v>3</v>
      </c>
      <c r="R120" s="51" t="str">
        <f>IF(M120="","",IF(AND(M120&lt;&gt;'Tabelas auxiliares'!$B$236,M120&lt;&gt;'Tabelas auxiliares'!$B$237,M120&lt;&gt;'Tabelas auxiliares'!$C$236,M120&lt;&gt;'Tabelas auxiliares'!$C$237,M120&lt;&gt;'Tabelas auxiliares'!$D$236),"FOLHA DE PESSOAL",IF(Q120='Tabelas auxiliares'!$A$237,"CUSTEIO",IF(Q120='Tabelas auxiliares'!$A$236,"INVESTIMENTO","ERRO - VERIFICAR"))))</f>
        <v>CUSTEIO</v>
      </c>
      <c r="S120" s="64">
        <f t="shared" si="3"/>
        <v>2200</v>
      </c>
      <c r="W120" s="44">
        <v>2200</v>
      </c>
    </row>
    <row r="121" spans="1:24" x14ac:dyDescent="0.25">
      <c r="A121" t="s">
        <v>3115</v>
      </c>
      <c r="B121" t="s">
        <v>3116</v>
      </c>
      <c r="C121" t="s">
        <v>3513</v>
      </c>
      <c r="D121" t="s">
        <v>3528</v>
      </c>
      <c r="E121" t="s">
        <v>3529</v>
      </c>
      <c r="F121" t="s">
        <v>3530</v>
      </c>
      <c r="G121" t="s">
        <v>3531</v>
      </c>
      <c r="H121" t="s">
        <v>3117</v>
      </c>
      <c r="I121" t="s">
        <v>3118</v>
      </c>
      <c r="J121" t="s">
        <v>3119</v>
      </c>
      <c r="K121" t="s">
        <v>3120</v>
      </c>
      <c r="L121" t="s">
        <v>1097</v>
      </c>
      <c r="M121" t="s">
        <v>174</v>
      </c>
      <c r="N121" t="s">
        <v>1165</v>
      </c>
      <c r="O121" t="s">
        <v>721</v>
      </c>
      <c r="P121" t="s">
        <v>631</v>
      </c>
      <c r="Q121" s="51" t="str">
        <f t="shared" si="2"/>
        <v>3</v>
      </c>
      <c r="R121" s="51" t="str">
        <f>IF(M121="","",IF(AND(M121&lt;&gt;'Tabelas auxiliares'!$B$236,M121&lt;&gt;'Tabelas auxiliares'!$B$237,M121&lt;&gt;'Tabelas auxiliares'!$C$236,M121&lt;&gt;'Tabelas auxiliares'!$C$237,M121&lt;&gt;'Tabelas auxiliares'!$D$236),"FOLHA DE PESSOAL",IF(Q121='Tabelas auxiliares'!$A$237,"CUSTEIO",IF(Q121='Tabelas auxiliares'!$A$236,"INVESTIMENTO","ERRO - VERIFICAR"))))</f>
        <v>CUSTEIO</v>
      </c>
      <c r="S121" s="64">
        <f t="shared" si="3"/>
        <v>1325</v>
      </c>
      <c r="X121" s="44">
        <v>1325</v>
      </c>
    </row>
    <row r="122" spans="1:24" x14ac:dyDescent="0.25">
      <c r="A122" t="s">
        <v>3115</v>
      </c>
      <c r="B122" t="s">
        <v>3116</v>
      </c>
      <c r="C122" t="s">
        <v>3532</v>
      </c>
      <c r="D122" t="s">
        <v>3533</v>
      </c>
      <c r="E122" t="s">
        <v>3534</v>
      </c>
      <c r="F122" t="s">
        <v>3535</v>
      </c>
      <c r="G122" t="s">
        <v>3536</v>
      </c>
      <c r="H122" t="s">
        <v>3117</v>
      </c>
      <c r="I122" t="s">
        <v>3118</v>
      </c>
      <c r="J122" t="s">
        <v>3119</v>
      </c>
      <c r="K122" t="s">
        <v>3120</v>
      </c>
      <c r="L122" t="s">
        <v>1097</v>
      </c>
      <c r="M122" t="s">
        <v>174</v>
      </c>
      <c r="N122" t="s">
        <v>1165</v>
      </c>
      <c r="O122" t="s">
        <v>721</v>
      </c>
      <c r="P122" t="s">
        <v>631</v>
      </c>
      <c r="Q122" s="51" t="str">
        <f t="shared" si="2"/>
        <v>3</v>
      </c>
      <c r="R122" s="51" t="str">
        <f>IF(M122="","",IF(AND(M122&lt;&gt;'Tabelas auxiliares'!$B$236,M122&lt;&gt;'Tabelas auxiliares'!$B$237,M122&lt;&gt;'Tabelas auxiliares'!$C$236,M122&lt;&gt;'Tabelas auxiliares'!$C$237,M122&lt;&gt;'Tabelas auxiliares'!$D$236),"FOLHA DE PESSOAL",IF(Q122='Tabelas auxiliares'!$A$237,"CUSTEIO",IF(Q122='Tabelas auxiliares'!$A$236,"INVESTIMENTO","ERRO - VERIFICAR"))))</f>
        <v>CUSTEIO</v>
      </c>
      <c r="S122" s="64">
        <f t="shared" si="3"/>
        <v>5586.14</v>
      </c>
      <c r="X122" s="44">
        <v>5586.14</v>
      </c>
    </row>
    <row r="123" spans="1:24" x14ac:dyDescent="0.25">
      <c r="A123" t="s">
        <v>3115</v>
      </c>
      <c r="B123" t="s">
        <v>3116</v>
      </c>
      <c r="C123" t="s">
        <v>3537</v>
      </c>
      <c r="D123" t="s">
        <v>3538</v>
      </c>
      <c r="E123" t="s">
        <v>3539</v>
      </c>
      <c r="F123" t="s">
        <v>3540</v>
      </c>
      <c r="G123" t="s">
        <v>176</v>
      </c>
      <c r="H123" t="s">
        <v>3117</v>
      </c>
      <c r="I123" t="s">
        <v>3118</v>
      </c>
      <c r="J123" t="s">
        <v>3119</v>
      </c>
      <c r="K123" t="s">
        <v>3120</v>
      </c>
      <c r="L123" t="s">
        <v>1097</v>
      </c>
      <c r="M123" t="s">
        <v>174</v>
      </c>
      <c r="N123" t="s">
        <v>1165</v>
      </c>
      <c r="O123" t="s">
        <v>787</v>
      </c>
      <c r="P123" t="s">
        <v>676</v>
      </c>
      <c r="Q123" s="51" t="str">
        <f t="shared" si="2"/>
        <v>3</v>
      </c>
      <c r="R123" s="51" t="str">
        <f>IF(M123="","",IF(AND(M123&lt;&gt;'Tabelas auxiliares'!$B$236,M123&lt;&gt;'Tabelas auxiliares'!$B$237,M123&lt;&gt;'Tabelas auxiliares'!$C$236,M123&lt;&gt;'Tabelas auxiliares'!$C$237,M123&lt;&gt;'Tabelas auxiliares'!$D$236),"FOLHA DE PESSOAL",IF(Q123='Tabelas auxiliares'!$A$237,"CUSTEIO",IF(Q123='Tabelas auxiliares'!$A$236,"INVESTIMENTO","ERRO - VERIFICAR"))))</f>
        <v>CUSTEIO</v>
      </c>
      <c r="S123" s="64">
        <f t="shared" si="3"/>
        <v>1480</v>
      </c>
      <c r="X123" s="44">
        <v>1480</v>
      </c>
    </row>
    <row r="124" spans="1:24" x14ac:dyDescent="0.25">
      <c r="A124" t="s">
        <v>3115</v>
      </c>
      <c r="B124" t="s">
        <v>3116</v>
      </c>
      <c r="C124" t="s">
        <v>3537</v>
      </c>
      <c r="D124" t="s">
        <v>3541</v>
      </c>
      <c r="E124" t="s">
        <v>3542</v>
      </c>
      <c r="F124" t="s">
        <v>3543</v>
      </c>
      <c r="G124" t="s">
        <v>176</v>
      </c>
      <c r="H124" t="s">
        <v>3117</v>
      </c>
      <c r="I124" t="s">
        <v>3118</v>
      </c>
      <c r="J124" t="s">
        <v>3119</v>
      </c>
      <c r="K124" t="s">
        <v>3120</v>
      </c>
      <c r="L124" t="s">
        <v>1097</v>
      </c>
      <c r="M124" t="s">
        <v>174</v>
      </c>
      <c r="N124" t="s">
        <v>1165</v>
      </c>
      <c r="O124" t="s">
        <v>721</v>
      </c>
      <c r="P124" t="s">
        <v>631</v>
      </c>
      <c r="Q124" s="51" t="str">
        <f t="shared" si="2"/>
        <v>3</v>
      </c>
      <c r="R124" s="51" t="str">
        <f>IF(M124="","",IF(AND(M124&lt;&gt;'Tabelas auxiliares'!$B$236,M124&lt;&gt;'Tabelas auxiliares'!$B$237,M124&lt;&gt;'Tabelas auxiliares'!$C$236,M124&lt;&gt;'Tabelas auxiliares'!$C$237,M124&lt;&gt;'Tabelas auxiliares'!$D$236),"FOLHA DE PESSOAL",IF(Q124='Tabelas auxiliares'!$A$237,"CUSTEIO",IF(Q124='Tabelas auxiliares'!$A$236,"INVESTIMENTO","ERRO - VERIFICAR"))))</f>
        <v>CUSTEIO</v>
      </c>
      <c r="S124" s="64">
        <f t="shared" si="3"/>
        <v>1050</v>
      </c>
      <c r="V124" s="44">
        <v>1050</v>
      </c>
    </row>
    <row r="125" spans="1:24" x14ac:dyDescent="0.25">
      <c r="A125" t="s">
        <v>3115</v>
      </c>
      <c r="B125" t="s">
        <v>3116</v>
      </c>
      <c r="C125" t="s">
        <v>3544</v>
      </c>
      <c r="D125" t="s">
        <v>3545</v>
      </c>
      <c r="E125" t="s">
        <v>3546</v>
      </c>
      <c r="F125" t="s">
        <v>3547</v>
      </c>
      <c r="G125" t="s">
        <v>3548</v>
      </c>
      <c r="H125" t="s">
        <v>3117</v>
      </c>
      <c r="I125" t="s">
        <v>3118</v>
      </c>
      <c r="J125" t="s">
        <v>3119</v>
      </c>
      <c r="K125" t="s">
        <v>3120</v>
      </c>
      <c r="L125" t="s">
        <v>1097</v>
      </c>
      <c r="M125" t="s">
        <v>174</v>
      </c>
      <c r="N125" t="s">
        <v>1165</v>
      </c>
      <c r="O125" t="s">
        <v>721</v>
      </c>
      <c r="P125" t="s">
        <v>631</v>
      </c>
      <c r="Q125" s="51" t="str">
        <f t="shared" si="2"/>
        <v>3</v>
      </c>
      <c r="R125" s="51" t="str">
        <f>IF(M125="","",IF(AND(M125&lt;&gt;'Tabelas auxiliares'!$B$236,M125&lt;&gt;'Tabelas auxiliares'!$B$237,M125&lt;&gt;'Tabelas auxiliares'!$C$236,M125&lt;&gt;'Tabelas auxiliares'!$C$237,M125&lt;&gt;'Tabelas auxiliares'!$D$236),"FOLHA DE PESSOAL",IF(Q125='Tabelas auxiliares'!$A$237,"CUSTEIO",IF(Q125='Tabelas auxiliares'!$A$236,"INVESTIMENTO","ERRO - VERIFICAR"))))</f>
        <v>CUSTEIO</v>
      </c>
      <c r="S125" s="64">
        <f t="shared" si="3"/>
        <v>1450</v>
      </c>
      <c r="X125" s="44">
        <v>1450</v>
      </c>
    </row>
    <row r="126" spans="1:24" x14ac:dyDescent="0.25">
      <c r="A126" t="s">
        <v>3115</v>
      </c>
      <c r="B126" t="s">
        <v>3116</v>
      </c>
      <c r="C126" t="s">
        <v>3544</v>
      </c>
      <c r="D126" t="s">
        <v>3549</v>
      </c>
      <c r="E126" t="s">
        <v>3550</v>
      </c>
      <c r="F126" t="s">
        <v>3551</v>
      </c>
      <c r="G126" t="s">
        <v>3552</v>
      </c>
      <c r="H126" t="s">
        <v>3117</v>
      </c>
      <c r="I126" t="s">
        <v>3118</v>
      </c>
      <c r="J126" t="s">
        <v>3119</v>
      </c>
      <c r="K126" t="s">
        <v>3120</v>
      </c>
      <c r="L126" t="s">
        <v>1097</v>
      </c>
      <c r="M126" t="s">
        <v>174</v>
      </c>
      <c r="N126" t="s">
        <v>1165</v>
      </c>
      <c r="O126" t="s">
        <v>721</v>
      </c>
      <c r="P126" t="s">
        <v>631</v>
      </c>
      <c r="Q126" s="51" t="str">
        <f t="shared" si="2"/>
        <v>3</v>
      </c>
      <c r="R126" s="51" t="str">
        <f>IF(M126="","",IF(AND(M126&lt;&gt;'Tabelas auxiliares'!$B$236,M126&lt;&gt;'Tabelas auxiliares'!$B$237,M126&lt;&gt;'Tabelas auxiliares'!$C$236,M126&lt;&gt;'Tabelas auxiliares'!$C$237,M126&lt;&gt;'Tabelas auxiliares'!$D$236),"FOLHA DE PESSOAL",IF(Q126='Tabelas auxiliares'!$A$237,"CUSTEIO",IF(Q126='Tabelas auxiliares'!$A$236,"INVESTIMENTO","ERRO - VERIFICAR"))))</f>
        <v>CUSTEIO</v>
      </c>
      <c r="S126" s="64">
        <f t="shared" si="3"/>
        <v>1390</v>
      </c>
      <c r="W126" s="44">
        <v>1390</v>
      </c>
    </row>
    <row r="127" spans="1:24" x14ac:dyDescent="0.25">
      <c r="A127" t="s">
        <v>3115</v>
      </c>
      <c r="B127" t="s">
        <v>3116</v>
      </c>
      <c r="C127" t="s">
        <v>3544</v>
      </c>
      <c r="D127" t="s">
        <v>3553</v>
      </c>
      <c r="E127" t="s">
        <v>3554</v>
      </c>
      <c r="F127" t="s">
        <v>3555</v>
      </c>
      <c r="G127" t="s">
        <v>3556</v>
      </c>
      <c r="H127" t="s">
        <v>3117</v>
      </c>
      <c r="I127" t="s">
        <v>3118</v>
      </c>
      <c r="J127" t="s">
        <v>3119</v>
      </c>
      <c r="K127" t="s">
        <v>3120</v>
      </c>
      <c r="L127" t="s">
        <v>1097</v>
      </c>
      <c r="M127" t="s">
        <v>174</v>
      </c>
      <c r="N127" t="s">
        <v>1165</v>
      </c>
      <c r="O127" t="s">
        <v>721</v>
      </c>
      <c r="P127" t="s">
        <v>631</v>
      </c>
      <c r="Q127" s="51" t="str">
        <f t="shared" si="2"/>
        <v>3</v>
      </c>
      <c r="R127" s="51" t="str">
        <f>IF(M127="","",IF(AND(M127&lt;&gt;'Tabelas auxiliares'!$B$236,M127&lt;&gt;'Tabelas auxiliares'!$B$237,M127&lt;&gt;'Tabelas auxiliares'!$C$236,M127&lt;&gt;'Tabelas auxiliares'!$C$237,M127&lt;&gt;'Tabelas auxiliares'!$D$236),"FOLHA DE PESSOAL",IF(Q127='Tabelas auxiliares'!$A$237,"CUSTEIO",IF(Q127='Tabelas auxiliares'!$A$236,"INVESTIMENTO","ERRO - VERIFICAR"))))</f>
        <v>CUSTEIO</v>
      </c>
      <c r="S127" s="64">
        <f t="shared" si="3"/>
        <v>1600</v>
      </c>
      <c r="W127" s="44">
        <v>1600</v>
      </c>
    </row>
    <row r="128" spans="1:24" x14ac:dyDescent="0.25">
      <c r="A128" t="s">
        <v>3115</v>
      </c>
      <c r="B128" t="s">
        <v>3116</v>
      </c>
      <c r="C128" t="s">
        <v>3111</v>
      </c>
      <c r="D128" t="s">
        <v>3557</v>
      </c>
      <c r="E128" t="s">
        <v>3558</v>
      </c>
      <c r="F128" t="s">
        <v>3559</v>
      </c>
      <c r="G128" t="s">
        <v>3560</v>
      </c>
      <c r="H128" t="s">
        <v>3117</v>
      </c>
      <c r="I128" t="s">
        <v>3118</v>
      </c>
      <c r="J128" t="s">
        <v>3119</v>
      </c>
      <c r="K128" t="s">
        <v>3120</v>
      </c>
      <c r="L128" t="s">
        <v>1097</v>
      </c>
      <c r="M128" t="s">
        <v>174</v>
      </c>
      <c r="N128" t="s">
        <v>1165</v>
      </c>
      <c r="O128" t="s">
        <v>787</v>
      </c>
      <c r="P128" t="s">
        <v>676</v>
      </c>
      <c r="Q128" s="51" t="str">
        <f t="shared" si="2"/>
        <v>3</v>
      </c>
      <c r="R128" s="51" t="str">
        <f>IF(M128="","",IF(AND(M128&lt;&gt;'Tabelas auxiliares'!$B$236,M128&lt;&gt;'Tabelas auxiliares'!$B$237,M128&lt;&gt;'Tabelas auxiliares'!$C$236,M128&lt;&gt;'Tabelas auxiliares'!$C$237,M128&lt;&gt;'Tabelas auxiliares'!$D$236),"FOLHA DE PESSOAL",IF(Q128='Tabelas auxiliares'!$A$237,"CUSTEIO",IF(Q128='Tabelas auxiliares'!$A$236,"INVESTIMENTO","ERRO - VERIFICAR"))))</f>
        <v>CUSTEIO</v>
      </c>
      <c r="S128" s="64">
        <f t="shared" si="3"/>
        <v>680</v>
      </c>
      <c r="X128" s="44">
        <v>680</v>
      </c>
    </row>
    <row r="129" spans="1:24" x14ac:dyDescent="0.25">
      <c r="A129" t="s">
        <v>3115</v>
      </c>
      <c r="B129" t="s">
        <v>3116</v>
      </c>
      <c r="C129" t="s">
        <v>3092</v>
      </c>
      <c r="D129" t="s">
        <v>3561</v>
      </c>
      <c r="E129" t="s">
        <v>3562</v>
      </c>
      <c r="F129" t="s">
        <v>3563</v>
      </c>
      <c r="G129" t="s">
        <v>3564</v>
      </c>
      <c r="H129" t="s">
        <v>3117</v>
      </c>
      <c r="I129" t="s">
        <v>3118</v>
      </c>
      <c r="J129" t="s">
        <v>3119</v>
      </c>
      <c r="K129" t="s">
        <v>3120</v>
      </c>
      <c r="L129" t="s">
        <v>1097</v>
      </c>
      <c r="M129" t="s">
        <v>174</v>
      </c>
      <c r="N129" t="s">
        <v>1165</v>
      </c>
      <c r="O129" t="s">
        <v>787</v>
      </c>
      <c r="P129" t="s">
        <v>676</v>
      </c>
      <c r="Q129" s="51" t="str">
        <f t="shared" si="2"/>
        <v>3</v>
      </c>
      <c r="R129" s="51" t="str">
        <f>IF(M129="","",IF(AND(M129&lt;&gt;'Tabelas auxiliares'!$B$236,M129&lt;&gt;'Tabelas auxiliares'!$B$237,M129&lt;&gt;'Tabelas auxiliares'!$C$236,M129&lt;&gt;'Tabelas auxiliares'!$C$237,M129&lt;&gt;'Tabelas auxiliares'!$D$236),"FOLHA DE PESSOAL",IF(Q129='Tabelas auxiliares'!$A$237,"CUSTEIO",IF(Q129='Tabelas auxiliares'!$A$236,"INVESTIMENTO","ERRO - VERIFICAR"))))</f>
        <v>CUSTEIO</v>
      </c>
      <c r="S129" s="64">
        <f t="shared" si="3"/>
        <v>800</v>
      </c>
      <c r="W129" s="44">
        <v>800</v>
      </c>
    </row>
    <row r="130" spans="1:24" x14ac:dyDescent="0.25">
      <c r="A130" t="s">
        <v>3115</v>
      </c>
      <c r="B130" t="s">
        <v>3116</v>
      </c>
      <c r="C130" t="s">
        <v>3565</v>
      </c>
      <c r="D130" t="s">
        <v>3566</v>
      </c>
      <c r="E130" t="s">
        <v>3567</v>
      </c>
      <c r="F130" t="s">
        <v>3568</v>
      </c>
      <c r="G130" t="s">
        <v>176</v>
      </c>
      <c r="H130" t="s">
        <v>3117</v>
      </c>
      <c r="I130" t="s">
        <v>3118</v>
      </c>
      <c r="J130" t="s">
        <v>3119</v>
      </c>
      <c r="K130" t="s">
        <v>3120</v>
      </c>
      <c r="L130" t="s">
        <v>1097</v>
      </c>
      <c r="M130" t="s">
        <v>174</v>
      </c>
      <c r="N130" t="s">
        <v>1165</v>
      </c>
      <c r="O130" t="s">
        <v>721</v>
      </c>
      <c r="P130" t="s">
        <v>631</v>
      </c>
      <c r="Q130" s="51" t="str">
        <f t="shared" si="2"/>
        <v>3</v>
      </c>
      <c r="R130" s="51" t="str">
        <f>IF(M130="","",IF(AND(M130&lt;&gt;'Tabelas auxiliares'!$B$236,M130&lt;&gt;'Tabelas auxiliares'!$B$237,M130&lt;&gt;'Tabelas auxiliares'!$C$236,M130&lt;&gt;'Tabelas auxiliares'!$C$237,M130&lt;&gt;'Tabelas auxiliares'!$D$236),"FOLHA DE PESSOAL",IF(Q130='Tabelas auxiliares'!$A$237,"CUSTEIO",IF(Q130='Tabelas auxiliares'!$A$236,"INVESTIMENTO","ERRO - VERIFICAR"))))</f>
        <v>CUSTEIO</v>
      </c>
      <c r="S130" s="64">
        <f t="shared" si="3"/>
        <v>2720</v>
      </c>
      <c r="W130" s="44">
        <v>2720</v>
      </c>
    </row>
    <row r="131" spans="1:24" x14ac:dyDescent="0.25">
      <c r="A131" t="s">
        <v>3115</v>
      </c>
      <c r="B131" t="s">
        <v>3116</v>
      </c>
      <c r="C131" t="s">
        <v>3565</v>
      </c>
      <c r="D131" t="s">
        <v>3569</v>
      </c>
      <c r="E131" t="s">
        <v>3570</v>
      </c>
      <c r="F131" t="s">
        <v>3571</v>
      </c>
      <c r="G131" t="s">
        <v>3572</v>
      </c>
      <c r="H131" t="s">
        <v>3117</v>
      </c>
      <c r="I131" t="s">
        <v>3118</v>
      </c>
      <c r="J131" t="s">
        <v>3119</v>
      </c>
      <c r="K131" t="s">
        <v>3120</v>
      </c>
      <c r="L131" t="s">
        <v>1097</v>
      </c>
      <c r="M131" t="s">
        <v>174</v>
      </c>
      <c r="N131" t="s">
        <v>1165</v>
      </c>
      <c r="O131" t="s">
        <v>787</v>
      </c>
      <c r="P131" t="s">
        <v>676</v>
      </c>
      <c r="Q131" s="51" t="str">
        <f t="shared" si="2"/>
        <v>3</v>
      </c>
      <c r="R131" s="51" t="str">
        <f>IF(M131="","",IF(AND(M131&lt;&gt;'Tabelas auxiliares'!$B$236,M131&lt;&gt;'Tabelas auxiliares'!$B$237,M131&lt;&gt;'Tabelas auxiliares'!$C$236,M131&lt;&gt;'Tabelas auxiliares'!$C$237,M131&lt;&gt;'Tabelas auxiliares'!$D$236),"FOLHA DE PESSOAL",IF(Q131='Tabelas auxiliares'!$A$237,"CUSTEIO",IF(Q131='Tabelas auxiliares'!$A$236,"INVESTIMENTO","ERRO - VERIFICAR"))))</f>
        <v>CUSTEIO</v>
      </c>
      <c r="S131" s="64">
        <f t="shared" si="3"/>
        <v>787</v>
      </c>
      <c r="X131" s="44">
        <v>787</v>
      </c>
    </row>
    <row r="132" spans="1:24" x14ac:dyDescent="0.25">
      <c r="A132" t="s">
        <v>3115</v>
      </c>
      <c r="B132" t="s">
        <v>3116</v>
      </c>
      <c r="C132" t="s">
        <v>3573</v>
      </c>
      <c r="D132" t="s">
        <v>3574</v>
      </c>
      <c r="E132" t="s">
        <v>3575</v>
      </c>
      <c r="F132" t="s">
        <v>3576</v>
      </c>
      <c r="G132" t="s">
        <v>3577</v>
      </c>
      <c r="H132" t="s">
        <v>3117</v>
      </c>
      <c r="I132" t="s">
        <v>3118</v>
      </c>
      <c r="J132" t="s">
        <v>3119</v>
      </c>
      <c r="K132" t="s">
        <v>3120</v>
      </c>
      <c r="L132" t="s">
        <v>1097</v>
      </c>
      <c r="M132" t="s">
        <v>174</v>
      </c>
      <c r="N132" t="s">
        <v>1165</v>
      </c>
      <c r="O132" t="s">
        <v>787</v>
      </c>
      <c r="P132" t="s">
        <v>676</v>
      </c>
      <c r="Q132" s="51" t="str">
        <f t="shared" ref="Q132:Q195" si="4">LEFT(O132,1)</f>
        <v>3</v>
      </c>
      <c r="R132" s="51" t="str">
        <f>IF(M132="","",IF(AND(M132&lt;&gt;'Tabelas auxiliares'!$B$236,M132&lt;&gt;'Tabelas auxiliares'!$B$237,M132&lt;&gt;'Tabelas auxiliares'!$C$236,M132&lt;&gt;'Tabelas auxiliares'!$C$237,M132&lt;&gt;'Tabelas auxiliares'!$D$236),"FOLHA DE PESSOAL",IF(Q132='Tabelas auxiliares'!$A$237,"CUSTEIO",IF(Q132='Tabelas auxiliares'!$A$236,"INVESTIMENTO","ERRO - VERIFICAR"))))</f>
        <v>CUSTEIO</v>
      </c>
      <c r="S132" s="64">
        <f t="shared" si="3"/>
        <v>500</v>
      </c>
      <c r="X132" s="44">
        <v>500</v>
      </c>
    </row>
    <row r="133" spans="1:24" x14ac:dyDescent="0.25">
      <c r="A133" t="s">
        <v>3115</v>
      </c>
      <c r="B133" t="s">
        <v>3116</v>
      </c>
      <c r="C133" t="s">
        <v>3573</v>
      </c>
      <c r="D133" t="s">
        <v>3578</v>
      </c>
      <c r="E133" t="s">
        <v>3579</v>
      </c>
      <c r="F133" t="s">
        <v>3580</v>
      </c>
      <c r="G133" t="s">
        <v>176</v>
      </c>
      <c r="H133" t="s">
        <v>3117</v>
      </c>
      <c r="I133" t="s">
        <v>3118</v>
      </c>
      <c r="J133" t="s">
        <v>3119</v>
      </c>
      <c r="K133" t="s">
        <v>3120</v>
      </c>
      <c r="L133" t="s">
        <v>1097</v>
      </c>
      <c r="M133" t="s">
        <v>174</v>
      </c>
      <c r="N133" t="s">
        <v>1165</v>
      </c>
      <c r="O133" t="s">
        <v>721</v>
      </c>
      <c r="P133" t="s">
        <v>631</v>
      </c>
      <c r="Q133" s="51" t="str">
        <f t="shared" si="4"/>
        <v>3</v>
      </c>
      <c r="R133" s="51" t="str">
        <f>IF(M133="","",IF(AND(M133&lt;&gt;'Tabelas auxiliares'!$B$236,M133&lt;&gt;'Tabelas auxiliares'!$B$237,M133&lt;&gt;'Tabelas auxiliares'!$C$236,M133&lt;&gt;'Tabelas auxiliares'!$C$237,M133&lt;&gt;'Tabelas auxiliares'!$D$236),"FOLHA DE PESSOAL",IF(Q133='Tabelas auxiliares'!$A$237,"CUSTEIO",IF(Q133='Tabelas auxiliares'!$A$236,"INVESTIMENTO","ERRO - VERIFICAR"))))</f>
        <v>CUSTEIO</v>
      </c>
      <c r="S133" s="64">
        <f t="shared" ref="S133:S196" si="5">IF(SUM(T133:X133)=0,"",SUM(T133:X133))</f>
        <v>3222</v>
      </c>
      <c r="V133" s="44">
        <v>3222</v>
      </c>
    </row>
    <row r="134" spans="1:24" x14ac:dyDescent="0.25">
      <c r="A134" t="s">
        <v>3115</v>
      </c>
      <c r="B134" t="s">
        <v>3116</v>
      </c>
      <c r="C134" t="s">
        <v>3581</v>
      </c>
      <c r="D134" t="s">
        <v>3582</v>
      </c>
      <c r="E134" t="s">
        <v>3583</v>
      </c>
      <c r="F134" t="s">
        <v>3584</v>
      </c>
      <c r="G134" t="s">
        <v>3585</v>
      </c>
      <c r="H134" t="s">
        <v>3117</v>
      </c>
      <c r="I134" t="s">
        <v>3118</v>
      </c>
      <c r="J134" t="s">
        <v>3119</v>
      </c>
      <c r="K134" t="s">
        <v>3120</v>
      </c>
      <c r="L134" t="s">
        <v>1097</v>
      </c>
      <c r="M134" t="s">
        <v>174</v>
      </c>
      <c r="N134" t="s">
        <v>1165</v>
      </c>
      <c r="O134" t="s">
        <v>721</v>
      </c>
      <c r="P134" t="s">
        <v>631</v>
      </c>
      <c r="Q134" s="51" t="str">
        <f t="shared" si="4"/>
        <v>3</v>
      </c>
      <c r="R134" s="51" t="str">
        <f>IF(M134="","",IF(AND(M134&lt;&gt;'Tabelas auxiliares'!$B$236,M134&lt;&gt;'Tabelas auxiliares'!$B$237,M134&lt;&gt;'Tabelas auxiliares'!$C$236,M134&lt;&gt;'Tabelas auxiliares'!$C$237,M134&lt;&gt;'Tabelas auxiliares'!$D$236),"FOLHA DE PESSOAL",IF(Q134='Tabelas auxiliares'!$A$237,"CUSTEIO",IF(Q134='Tabelas auxiliares'!$A$236,"INVESTIMENTO","ERRO - VERIFICAR"))))</f>
        <v>CUSTEIO</v>
      </c>
      <c r="S134" s="64">
        <f t="shared" si="5"/>
        <v>1340</v>
      </c>
      <c r="W134" s="44">
        <v>1340</v>
      </c>
    </row>
    <row r="135" spans="1:24" x14ac:dyDescent="0.25">
      <c r="A135" t="s">
        <v>3115</v>
      </c>
      <c r="B135" t="s">
        <v>3116</v>
      </c>
      <c r="C135" t="s">
        <v>3586</v>
      </c>
      <c r="D135" t="s">
        <v>3587</v>
      </c>
      <c r="E135" t="s">
        <v>3588</v>
      </c>
      <c r="F135" t="s">
        <v>3589</v>
      </c>
      <c r="G135" t="s">
        <v>3247</v>
      </c>
      <c r="H135" t="s">
        <v>3117</v>
      </c>
      <c r="I135" t="s">
        <v>3118</v>
      </c>
      <c r="J135" t="s">
        <v>3119</v>
      </c>
      <c r="K135" t="s">
        <v>3120</v>
      </c>
      <c r="L135" t="s">
        <v>1097</v>
      </c>
      <c r="M135" t="s">
        <v>174</v>
      </c>
      <c r="N135" t="s">
        <v>1165</v>
      </c>
      <c r="O135" t="s">
        <v>721</v>
      </c>
      <c r="P135" t="s">
        <v>631</v>
      </c>
      <c r="Q135" s="51" t="str">
        <f t="shared" si="4"/>
        <v>3</v>
      </c>
      <c r="R135" s="51" t="str">
        <f>IF(M135="","",IF(AND(M135&lt;&gt;'Tabelas auxiliares'!$B$236,M135&lt;&gt;'Tabelas auxiliares'!$B$237,M135&lt;&gt;'Tabelas auxiliares'!$C$236,M135&lt;&gt;'Tabelas auxiliares'!$C$237,M135&lt;&gt;'Tabelas auxiliares'!$D$236),"FOLHA DE PESSOAL",IF(Q135='Tabelas auxiliares'!$A$237,"CUSTEIO",IF(Q135='Tabelas auxiliares'!$A$236,"INVESTIMENTO","ERRO - VERIFICAR"))))</f>
        <v>CUSTEIO</v>
      </c>
      <c r="S135" s="64">
        <f t="shared" si="5"/>
        <v>105</v>
      </c>
      <c r="V135" s="44">
        <v>105</v>
      </c>
    </row>
    <row r="136" spans="1:24" x14ac:dyDescent="0.25">
      <c r="A136" t="s">
        <v>3115</v>
      </c>
      <c r="B136" t="s">
        <v>3116</v>
      </c>
      <c r="C136" t="s">
        <v>3586</v>
      </c>
      <c r="D136" t="s">
        <v>3590</v>
      </c>
      <c r="E136" t="s">
        <v>3591</v>
      </c>
      <c r="F136" t="s">
        <v>3592</v>
      </c>
      <c r="G136" t="s">
        <v>176</v>
      </c>
      <c r="H136" t="s">
        <v>3117</v>
      </c>
      <c r="I136" t="s">
        <v>3118</v>
      </c>
      <c r="J136" t="s">
        <v>3119</v>
      </c>
      <c r="K136" t="s">
        <v>3120</v>
      </c>
      <c r="L136" t="s">
        <v>1097</v>
      </c>
      <c r="M136" t="s">
        <v>174</v>
      </c>
      <c r="N136" t="s">
        <v>1165</v>
      </c>
      <c r="O136" t="s">
        <v>721</v>
      </c>
      <c r="P136" t="s">
        <v>631</v>
      </c>
      <c r="Q136" s="51" t="str">
        <f t="shared" si="4"/>
        <v>3</v>
      </c>
      <c r="R136" s="51" t="str">
        <f>IF(M136="","",IF(AND(M136&lt;&gt;'Tabelas auxiliares'!$B$236,M136&lt;&gt;'Tabelas auxiliares'!$B$237,M136&lt;&gt;'Tabelas auxiliares'!$C$236,M136&lt;&gt;'Tabelas auxiliares'!$C$237,M136&lt;&gt;'Tabelas auxiliares'!$D$236),"FOLHA DE PESSOAL",IF(Q136='Tabelas auxiliares'!$A$237,"CUSTEIO",IF(Q136='Tabelas auxiliares'!$A$236,"INVESTIMENTO","ERRO - VERIFICAR"))))</f>
        <v>CUSTEIO</v>
      </c>
      <c r="S136" s="64">
        <f t="shared" si="5"/>
        <v>6000</v>
      </c>
      <c r="V136" s="44">
        <v>6000</v>
      </c>
    </row>
    <row r="137" spans="1:24" x14ac:dyDescent="0.25">
      <c r="A137" t="s">
        <v>3115</v>
      </c>
      <c r="B137" t="s">
        <v>3116</v>
      </c>
      <c r="C137" t="s">
        <v>3586</v>
      </c>
      <c r="D137" t="s">
        <v>3593</v>
      </c>
      <c r="E137" t="s">
        <v>3594</v>
      </c>
      <c r="F137" t="s">
        <v>3595</v>
      </c>
      <c r="G137" t="s">
        <v>3596</v>
      </c>
      <c r="H137" t="s">
        <v>3117</v>
      </c>
      <c r="I137" t="s">
        <v>3118</v>
      </c>
      <c r="J137" t="s">
        <v>3119</v>
      </c>
      <c r="K137" t="s">
        <v>3120</v>
      </c>
      <c r="L137" t="s">
        <v>1097</v>
      </c>
      <c r="M137" t="s">
        <v>174</v>
      </c>
      <c r="N137" t="s">
        <v>1165</v>
      </c>
      <c r="O137" t="s">
        <v>721</v>
      </c>
      <c r="P137" t="s">
        <v>631</v>
      </c>
      <c r="Q137" s="51" t="str">
        <f t="shared" si="4"/>
        <v>3</v>
      </c>
      <c r="R137" s="51" t="str">
        <f>IF(M137="","",IF(AND(M137&lt;&gt;'Tabelas auxiliares'!$B$236,M137&lt;&gt;'Tabelas auxiliares'!$B$237,M137&lt;&gt;'Tabelas auxiliares'!$C$236,M137&lt;&gt;'Tabelas auxiliares'!$C$237,M137&lt;&gt;'Tabelas auxiliares'!$D$236),"FOLHA DE PESSOAL",IF(Q137='Tabelas auxiliares'!$A$237,"CUSTEIO",IF(Q137='Tabelas auxiliares'!$A$236,"INVESTIMENTO","ERRO - VERIFICAR"))))</f>
        <v>CUSTEIO</v>
      </c>
      <c r="S137" s="64">
        <f t="shared" si="5"/>
        <v>750</v>
      </c>
      <c r="V137" s="44">
        <v>750</v>
      </c>
    </row>
    <row r="138" spans="1:24" x14ac:dyDescent="0.25">
      <c r="A138" t="s">
        <v>3115</v>
      </c>
      <c r="B138" t="s">
        <v>3116</v>
      </c>
      <c r="C138" t="s">
        <v>3597</v>
      </c>
      <c r="D138" t="s">
        <v>3598</v>
      </c>
      <c r="E138" t="s">
        <v>3599</v>
      </c>
      <c r="F138" t="s">
        <v>3600</v>
      </c>
      <c r="G138" t="s">
        <v>3601</v>
      </c>
      <c r="H138" t="s">
        <v>3117</v>
      </c>
      <c r="I138" t="s">
        <v>3118</v>
      </c>
      <c r="J138" t="s">
        <v>3119</v>
      </c>
      <c r="K138" t="s">
        <v>3120</v>
      </c>
      <c r="L138" t="s">
        <v>1097</v>
      </c>
      <c r="M138" t="s">
        <v>174</v>
      </c>
      <c r="N138" t="s">
        <v>1165</v>
      </c>
      <c r="O138" t="s">
        <v>787</v>
      </c>
      <c r="P138" t="s">
        <v>676</v>
      </c>
      <c r="Q138" s="51" t="str">
        <f t="shared" si="4"/>
        <v>3</v>
      </c>
      <c r="R138" s="51" t="str">
        <f>IF(M138="","",IF(AND(M138&lt;&gt;'Tabelas auxiliares'!$B$236,M138&lt;&gt;'Tabelas auxiliares'!$B$237,M138&lt;&gt;'Tabelas auxiliares'!$C$236,M138&lt;&gt;'Tabelas auxiliares'!$C$237,M138&lt;&gt;'Tabelas auxiliares'!$D$236),"FOLHA DE PESSOAL",IF(Q138='Tabelas auxiliares'!$A$237,"CUSTEIO",IF(Q138='Tabelas auxiliares'!$A$236,"INVESTIMENTO","ERRO - VERIFICAR"))))</f>
        <v>CUSTEIO</v>
      </c>
      <c r="S138" s="64">
        <f t="shared" si="5"/>
        <v>205</v>
      </c>
      <c r="V138" s="44">
        <v>205</v>
      </c>
    </row>
    <row r="139" spans="1:24" x14ac:dyDescent="0.25">
      <c r="A139" t="s">
        <v>3115</v>
      </c>
      <c r="B139" t="s">
        <v>3116</v>
      </c>
      <c r="C139" t="s">
        <v>3602</v>
      </c>
      <c r="D139" t="s">
        <v>3603</v>
      </c>
      <c r="E139" t="s">
        <v>3604</v>
      </c>
      <c r="F139" t="s">
        <v>3605</v>
      </c>
      <c r="G139" t="s">
        <v>176</v>
      </c>
      <c r="H139" t="s">
        <v>3117</v>
      </c>
      <c r="I139" t="s">
        <v>3118</v>
      </c>
      <c r="J139" t="s">
        <v>3119</v>
      </c>
      <c r="K139" t="s">
        <v>3120</v>
      </c>
      <c r="L139" t="s">
        <v>1097</v>
      </c>
      <c r="M139" t="s">
        <v>174</v>
      </c>
      <c r="N139" t="s">
        <v>1165</v>
      </c>
      <c r="O139" t="s">
        <v>721</v>
      </c>
      <c r="P139" t="s">
        <v>631</v>
      </c>
      <c r="Q139" s="51" t="str">
        <f t="shared" si="4"/>
        <v>3</v>
      </c>
      <c r="R139" s="51" t="str">
        <f>IF(M139="","",IF(AND(M139&lt;&gt;'Tabelas auxiliares'!$B$236,M139&lt;&gt;'Tabelas auxiliares'!$B$237,M139&lt;&gt;'Tabelas auxiliares'!$C$236,M139&lt;&gt;'Tabelas auxiliares'!$C$237,M139&lt;&gt;'Tabelas auxiliares'!$D$236),"FOLHA DE PESSOAL",IF(Q139='Tabelas auxiliares'!$A$237,"CUSTEIO",IF(Q139='Tabelas auxiliares'!$A$236,"INVESTIMENTO","ERRO - VERIFICAR"))))</f>
        <v>CUSTEIO</v>
      </c>
      <c r="S139" s="64">
        <f t="shared" si="5"/>
        <v>980</v>
      </c>
      <c r="V139" s="44">
        <v>980</v>
      </c>
    </row>
    <row r="140" spans="1:24" x14ac:dyDescent="0.25">
      <c r="A140" t="s">
        <v>3115</v>
      </c>
      <c r="B140" t="s">
        <v>3116</v>
      </c>
      <c r="C140" t="s">
        <v>3054</v>
      </c>
      <c r="D140" t="s">
        <v>3606</v>
      </c>
      <c r="E140" t="s">
        <v>3607</v>
      </c>
      <c r="F140" t="s">
        <v>3608</v>
      </c>
      <c r="G140" t="s">
        <v>3609</v>
      </c>
      <c r="H140" t="s">
        <v>3117</v>
      </c>
      <c r="I140" t="s">
        <v>3118</v>
      </c>
      <c r="J140" t="s">
        <v>3119</v>
      </c>
      <c r="K140" t="s">
        <v>3120</v>
      </c>
      <c r="L140" t="s">
        <v>1097</v>
      </c>
      <c r="M140" t="s">
        <v>174</v>
      </c>
      <c r="N140" t="s">
        <v>1165</v>
      </c>
      <c r="O140" t="s">
        <v>787</v>
      </c>
      <c r="P140" t="s">
        <v>676</v>
      </c>
      <c r="Q140" s="51" t="str">
        <f t="shared" si="4"/>
        <v>3</v>
      </c>
      <c r="R140" s="51" t="str">
        <f>IF(M140="","",IF(AND(M140&lt;&gt;'Tabelas auxiliares'!$B$236,M140&lt;&gt;'Tabelas auxiliares'!$B$237,M140&lt;&gt;'Tabelas auxiliares'!$C$236,M140&lt;&gt;'Tabelas auxiliares'!$C$237,M140&lt;&gt;'Tabelas auxiliares'!$D$236),"FOLHA DE PESSOAL",IF(Q140='Tabelas auxiliares'!$A$237,"CUSTEIO",IF(Q140='Tabelas auxiliares'!$A$236,"INVESTIMENTO","ERRO - VERIFICAR"))))</f>
        <v>CUSTEIO</v>
      </c>
      <c r="S140" s="64">
        <f t="shared" si="5"/>
        <v>270</v>
      </c>
      <c r="V140" s="44">
        <v>270</v>
      </c>
    </row>
    <row r="141" spans="1:24" x14ac:dyDescent="0.25">
      <c r="A141" t="s">
        <v>3115</v>
      </c>
      <c r="B141" t="s">
        <v>3116</v>
      </c>
      <c r="C141" t="s">
        <v>3054</v>
      </c>
      <c r="D141" t="s">
        <v>3610</v>
      </c>
      <c r="E141" t="s">
        <v>3611</v>
      </c>
      <c r="F141" t="s">
        <v>3612</v>
      </c>
      <c r="G141" t="s">
        <v>176</v>
      </c>
      <c r="H141" t="s">
        <v>3117</v>
      </c>
      <c r="I141" t="s">
        <v>3118</v>
      </c>
      <c r="J141" t="s">
        <v>3119</v>
      </c>
      <c r="K141" t="s">
        <v>3120</v>
      </c>
      <c r="L141" t="s">
        <v>1097</v>
      </c>
      <c r="M141" t="s">
        <v>174</v>
      </c>
      <c r="N141" t="s">
        <v>1165</v>
      </c>
      <c r="O141" t="s">
        <v>787</v>
      </c>
      <c r="P141" t="s">
        <v>676</v>
      </c>
      <c r="Q141" s="51" t="str">
        <f t="shared" si="4"/>
        <v>3</v>
      </c>
      <c r="R141" s="51" t="str">
        <f>IF(M141="","",IF(AND(M141&lt;&gt;'Tabelas auxiliares'!$B$236,M141&lt;&gt;'Tabelas auxiliares'!$B$237,M141&lt;&gt;'Tabelas auxiliares'!$C$236,M141&lt;&gt;'Tabelas auxiliares'!$C$237,M141&lt;&gt;'Tabelas auxiliares'!$D$236),"FOLHA DE PESSOAL",IF(Q141='Tabelas auxiliares'!$A$237,"CUSTEIO",IF(Q141='Tabelas auxiliares'!$A$236,"INVESTIMENTO","ERRO - VERIFICAR"))))</f>
        <v>CUSTEIO</v>
      </c>
      <c r="S141" s="64">
        <f t="shared" si="5"/>
        <v>4500</v>
      </c>
      <c r="V141" s="44">
        <v>4500</v>
      </c>
    </row>
    <row r="142" spans="1:24" x14ac:dyDescent="0.25">
      <c r="Q142" s="51" t="str">
        <f t="shared" si="4"/>
        <v/>
      </c>
      <c r="R142" s="51" t="str">
        <f>IF(M142="","",IF(AND(M142&lt;&gt;'Tabelas auxiliares'!$B$236,M142&lt;&gt;'Tabelas auxiliares'!$B$237,M142&lt;&gt;'Tabelas auxiliares'!$C$236,M142&lt;&gt;'Tabelas auxiliares'!$C$237,M142&lt;&gt;'Tabelas auxiliares'!$D$236),"FOLHA DE PESSOAL",IF(Q142='Tabelas auxiliares'!$A$237,"CUSTEIO",IF(Q142='Tabelas auxiliares'!$A$236,"INVESTIMENTO","ERRO - VERIFICAR"))))</f>
        <v/>
      </c>
      <c r="S142" s="64" t="str">
        <f t="shared" si="5"/>
        <v/>
      </c>
    </row>
    <row r="143" spans="1:24" x14ac:dyDescent="0.25">
      <c r="Q143" s="51" t="str">
        <f t="shared" si="4"/>
        <v/>
      </c>
      <c r="R143" s="51" t="str">
        <f>IF(M143="","",IF(AND(M143&lt;&gt;'Tabelas auxiliares'!$B$236,M143&lt;&gt;'Tabelas auxiliares'!$B$237,M143&lt;&gt;'Tabelas auxiliares'!$C$236,M143&lt;&gt;'Tabelas auxiliares'!$C$237,M143&lt;&gt;'Tabelas auxiliares'!$D$236),"FOLHA DE PESSOAL",IF(Q143='Tabelas auxiliares'!$A$237,"CUSTEIO",IF(Q143='Tabelas auxiliares'!$A$236,"INVESTIMENTO","ERRO - VERIFICAR"))))</f>
        <v/>
      </c>
      <c r="S143" s="64" t="str">
        <f t="shared" si="5"/>
        <v/>
      </c>
    </row>
    <row r="144" spans="1:24" x14ac:dyDescent="0.25">
      <c r="Q144" s="51" t="str">
        <f t="shared" si="4"/>
        <v/>
      </c>
      <c r="R144" s="51" t="str">
        <f>IF(M144="","",IF(AND(M144&lt;&gt;'Tabelas auxiliares'!$B$236,M144&lt;&gt;'Tabelas auxiliares'!$B$237,M144&lt;&gt;'Tabelas auxiliares'!$C$236,M144&lt;&gt;'Tabelas auxiliares'!$C$237,M144&lt;&gt;'Tabelas auxiliares'!$D$236),"FOLHA DE PESSOAL",IF(Q144='Tabelas auxiliares'!$A$237,"CUSTEIO",IF(Q144='Tabelas auxiliares'!$A$236,"INVESTIMENTO","ERRO - VERIFICAR"))))</f>
        <v/>
      </c>
      <c r="S144" s="64" t="str">
        <f t="shared" si="5"/>
        <v/>
      </c>
    </row>
    <row r="145" spans="17:19" x14ac:dyDescent="0.25">
      <c r="Q145" s="51" t="str">
        <f t="shared" si="4"/>
        <v/>
      </c>
      <c r="R145" s="51" t="str">
        <f>IF(M145="","",IF(AND(M145&lt;&gt;'Tabelas auxiliares'!$B$236,M145&lt;&gt;'Tabelas auxiliares'!$B$237,M145&lt;&gt;'Tabelas auxiliares'!$C$236,M145&lt;&gt;'Tabelas auxiliares'!$C$237,M145&lt;&gt;'Tabelas auxiliares'!$D$236),"FOLHA DE PESSOAL",IF(Q145='Tabelas auxiliares'!$A$237,"CUSTEIO",IF(Q145='Tabelas auxiliares'!$A$236,"INVESTIMENTO","ERRO - VERIFICAR"))))</f>
        <v/>
      </c>
      <c r="S145" s="64" t="str">
        <f t="shared" si="5"/>
        <v/>
      </c>
    </row>
    <row r="146" spans="17:19" x14ac:dyDescent="0.25">
      <c r="Q146" s="51" t="str">
        <f t="shared" si="4"/>
        <v/>
      </c>
      <c r="R146" s="51" t="str">
        <f>IF(M146="","",IF(AND(M146&lt;&gt;'Tabelas auxiliares'!$B$236,M146&lt;&gt;'Tabelas auxiliares'!$B$237,M146&lt;&gt;'Tabelas auxiliares'!$C$236,M146&lt;&gt;'Tabelas auxiliares'!$C$237,M146&lt;&gt;'Tabelas auxiliares'!$D$236),"FOLHA DE PESSOAL",IF(Q146='Tabelas auxiliares'!$A$237,"CUSTEIO",IF(Q146='Tabelas auxiliares'!$A$236,"INVESTIMENTO","ERRO - VERIFICAR"))))</f>
        <v/>
      </c>
      <c r="S146" s="64" t="str">
        <f t="shared" si="5"/>
        <v/>
      </c>
    </row>
    <row r="147" spans="17:19" x14ac:dyDescent="0.25">
      <c r="Q147" s="51" t="str">
        <f t="shared" si="4"/>
        <v/>
      </c>
      <c r="R147" s="51" t="str">
        <f>IF(M147="","",IF(AND(M147&lt;&gt;'Tabelas auxiliares'!$B$236,M147&lt;&gt;'Tabelas auxiliares'!$B$237,M147&lt;&gt;'Tabelas auxiliares'!$C$236,M147&lt;&gt;'Tabelas auxiliares'!$C$237,M147&lt;&gt;'Tabelas auxiliares'!$D$236),"FOLHA DE PESSOAL",IF(Q147='Tabelas auxiliares'!$A$237,"CUSTEIO",IF(Q147='Tabelas auxiliares'!$A$236,"INVESTIMENTO","ERRO - VERIFICAR"))))</f>
        <v/>
      </c>
      <c r="S147" s="64" t="str">
        <f t="shared" si="5"/>
        <v/>
      </c>
    </row>
    <row r="148" spans="17:19" x14ac:dyDescent="0.25">
      <c r="Q148" s="51" t="str">
        <f t="shared" si="4"/>
        <v/>
      </c>
      <c r="R148" s="51" t="str">
        <f>IF(M148="","",IF(AND(M148&lt;&gt;'Tabelas auxiliares'!$B$236,M148&lt;&gt;'Tabelas auxiliares'!$B$237,M148&lt;&gt;'Tabelas auxiliares'!$C$236,M148&lt;&gt;'Tabelas auxiliares'!$C$237,M148&lt;&gt;'Tabelas auxiliares'!$D$236),"FOLHA DE PESSOAL",IF(Q148='Tabelas auxiliares'!$A$237,"CUSTEIO",IF(Q148='Tabelas auxiliares'!$A$236,"INVESTIMENTO","ERRO - VERIFICAR"))))</f>
        <v/>
      </c>
      <c r="S148" s="64" t="str">
        <f t="shared" si="5"/>
        <v/>
      </c>
    </row>
    <row r="149" spans="17:19" x14ac:dyDescent="0.25">
      <c r="Q149" s="51" t="str">
        <f t="shared" si="4"/>
        <v/>
      </c>
      <c r="R149" s="51" t="str">
        <f>IF(M149="","",IF(AND(M149&lt;&gt;'Tabelas auxiliares'!$B$236,M149&lt;&gt;'Tabelas auxiliares'!$B$237,M149&lt;&gt;'Tabelas auxiliares'!$C$236,M149&lt;&gt;'Tabelas auxiliares'!$C$237,M149&lt;&gt;'Tabelas auxiliares'!$D$236),"FOLHA DE PESSOAL",IF(Q149='Tabelas auxiliares'!$A$237,"CUSTEIO",IF(Q149='Tabelas auxiliares'!$A$236,"INVESTIMENTO","ERRO - VERIFICAR"))))</f>
        <v/>
      </c>
      <c r="S149" s="64" t="str">
        <f t="shared" si="5"/>
        <v/>
      </c>
    </row>
    <row r="150" spans="17:19" x14ac:dyDescent="0.25">
      <c r="Q150" s="51" t="str">
        <f t="shared" si="4"/>
        <v/>
      </c>
      <c r="R150" s="51" t="str">
        <f>IF(M150="","",IF(AND(M150&lt;&gt;'Tabelas auxiliares'!$B$236,M150&lt;&gt;'Tabelas auxiliares'!$B$237,M150&lt;&gt;'Tabelas auxiliares'!$C$236,M150&lt;&gt;'Tabelas auxiliares'!$C$237,M150&lt;&gt;'Tabelas auxiliares'!$D$236),"FOLHA DE PESSOAL",IF(Q150='Tabelas auxiliares'!$A$237,"CUSTEIO",IF(Q150='Tabelas auxiliares'!$A$236,"INVESTIMENTO","ERRO - VERIFICAR"))))</f>
        <v/>
      </c>
      <c r="S150" s="64" t="str">
        <f t="shared" si="5"/>
        <v/>
      </c>
    </row>
    <row r="151" spans="17:19" x14ac:dyDescent="0.25">
      <c r="Q151" s="51" t="str">
        <f t="shared" si="4"/>
        <v/>
      </c>
      <c r="R151" s="51" t="str">
        <f>IF(M151="","",IF(AND(M151&lt;&gt;'Tabelas auxiliares'!$B$236,M151&lt;&gt;'Tabelas auxiliares'!$B$237,M151&lt;&gt;'Tabelas auxiliares'!$C$236,M151&lt;&gt;'Tabelas auxiliares'!$C$237,M151&lt;&gt;'Tabelas auxiliares'!$D$236),"FOLHA DE PESSOAL",IF(Q151='Tabelas auxiliares'!$A$237,"CUSTEIO",IF(Q151='Tabelas auxiliares'!$A$236,"INVESTIMENTO","ERRO - VERIFICAR"))))</f>
        <v/>
      </c>
      <c r="S151" s="64" t="str">
        <f t="shared" si="5"/>
        <v/>
      </c>
    </row>
    <row r="152" spans="17:19" x14ac:dyDescent="0.25">
      <c r="Q152" s="51" t="str">
        <f t="shared" si="4"/>
        <v/>
      </c>
      <c r="R152" s="51" t="str">
        <f>IF(M152="","",IF(AND(M152&lt;&gt;'Tabelas auxiliares'!$B$236,M152&lt;&gt;'Tabelas auxiliares'!$B$237,M152&lt;&gt;'Tabelas auxiliares'!$C$236,M152&lt;&gt;'Tabelas auxiliares'!$C$237,M152&lt;&gt;'Tabelas auxiliares'!$D$236),"FOLHA DE PESSOAL",IF(Q152='Tabelas auxiliares'!$A$237,"CUSTEIO",IF(Q152='Tabelas auxiliares'!$A$236,"INVESTIMENTO","ERRO - VERIFICAR"))))</f>
        <v/>
      </c>
      <c r="S152" s="64" t="str">
        <f t="shared" si="5"/>
        <v/>
      </c>
    </row>
    <row r="153" spans="17:19" x14ac:dyDescent="0.25">
      <c r="Q153" s="51" t="str">
        <f t="shared" si="4"/>
        <v/>
      </c>
      <c r="R153" s="51" t="str">
        <f>IF(M153="","",IF(AND(M153&lt;&gt;'Tabelas auxiliares'!$B$236,M153&lt;&gt;'Tabelas auxiliares'!$B$237,M153&lt;&gt;'Tabelas auxiliares'!$C$236,M153&lt;&gt;'Tabelas auxiliares'!$C$237,M153&lt;&gt;'Tabelas auxiliares'!$D$236),"FOLHA DE PESSOAL",IF(Q153='Tabelas auxiliares'!$A$237,"CUSTEIO",IF(Q153='Tabelas auxiliares'!$A$236,"INVESTIMENTO","ERRO - VERIFICAR"))))</f>
        <v/>
      </c>
      <c r="S153" s="64" t="str">
        <f t="shared" si="5"/>
        <v/>
      </c>
    </row>
    <row r="154" spans="17:19" x14ac:dyDescent="0.25">
      <c r="Q154" s="51" t="str">
        <f t="shared" si="4"/>
        <v/>
      </c>
      <c r="R154" s="51" t="str">
        <f>IF(M154="","",IF(AND(M154&lt;&gt;'Tabelas auxiliares'!$B$236,M154&lt;&gt;'Tabelas auxiliares'!$B$237,M154&lt;&gt;'Tabelas auxiliares'!$C$236,M154&lt;&gt;'Tabelas auxiliares'!$C$237,M154&lt;&gt;'Tabelas auxiliares'!$D$236),"FOLHA DE PESSOAL",IF(Q154='Tabelas auxiliares'!$A$237,"CUSTEIO",IF(Q154='Tabelas auxiliares'!$A$236,"INVESTIMENTO","ERRO - VERIFICAR"))))</f>
        <v/>
      </c>
      <c r="S154" s="64" t="str">
        <f t="shared" si="5"/>
        <v/>
      </c>
    </row>
    <row r="155" spans="17:19" x14ac:dyDescent="0.25">
      <c r="Q155" s="51" t="str">
        <f t="shared" si="4"/>
        <v/>
      </c>
      <c r="R155" s="51" t="str">
        <f>IF(M155="","",IF(AND(M155&lt;&gt;'Tabelas auxiliares'!$B$236,M155&lt;&gt;'Tabelas auxiliares'!$B$237,M155&lt;&gt;'Tabelas auxiliares'!$C$236,M155&lt;&gt;'Tabelas auxiliares'!$C$237,M155&lt;&gt;'Tabelas auxiliares'!$D$236),"FOLHA DE PESSOAL",IF(Q155='Tabelas auxiliares'!$A$237,"CUSTEIO",IF(Q155='Tabelas auxiliares'!$A$236,"INVESTIMENTO","ERRO - VERIFICAR"))))</f>
        <v/>
      </c>
      <c r="S155" s="64" t="str">
        <f t="shared" si="5"/>
        <v/>
      </c>
    </row>
    <row r="156" spans="17:19" x14ac:dyDescent="0.25">
      <c r="Q156" s="51" t="str">
        <f t="shared" si="4"/>
        <v/>
      </c>
      <c r="R156" s="51" t="str">
        <f>IF(M156="","",IF(AND(M156&lt;&gt;'Tabelas auxiliares'!$B$236,M156&lt;&gt;'Tabelas auxiliares'!$B$237,M156&lt;&gt;'Tabelas auxiliares'!$C$236,M156&lt;&gt;'Tabelas auxiliares'!$C$237,M156&lt;&gt;'Tabelas auxiliares'!$D$236),"FOLHA DE PESSOAL",IF(Q156='Tabelas auxiliares'!$A$237,"CUSTEIO",IF(Q156='Tabelas auxiliares'!$A$236,"INVESTIMENTO","ERRO - VERIFICAR"))))</f>
        <v/>
      </c>
      <c r="S156" s="64" t="str">
        <f t="shared" si="5"/>
        <v/>
      </c>
    </row>
    <row r="157" spans="17:19" x14ac:dyDescent="0.25">
      <c r="Q157" s="51" t="str">
        <f t="shared" si="4"/>
        <v/>
      </c>
      <c r="R157" s="51" t="str">
        <f>IF(M157="","",IF(AND(M157&lt;&gt;'Tabelas auxiliares'!$B$236,M157&lt;&gt;'Tabelas auxiliares'!$B$237,M157&lt;&gt;'Tabelas auxiliares'!$C$236,M157&lt;&gt;'Tabelas auxiliares'!$C$237,M157&lt;&gt;'Tabelas auxiliares'!$D$236),"FOLHA DE PESSOAL",IF(Q157='Tabelas auxiliares'!$A$237,"CUSTEIO",IF(Q157='Tabelas auxiliares'!$A$236,"INVESTIMENTO","ERRO - VERIFICAR"))))</f>
        <v/>
      </c>
      <c r="S157" s="64" t="str">
        <f t="shared" si="5"/>
        <v/>
      </c>
    </row>
    <row r="158" spans="17:19" x14ac:dyDescent="0.25">
      <c r="Q158" s="51" t="str">
        <f t="shared" si="4"/>
        <v/>
      </c>
      <c r="R158" s="51" t="str">
        <f>IF(M158="","",IF(AND(M158&lt;&gt;'Tabelas auxiliares'!$B$236,M158&lt;&gt;'Tabelas auxiliares'!$B$237,M158&lt;&gt;'Tabelas auxiliares'!$C$236,M158&lt;&gt;'Tabelas auxiliares'!$C$237,M158&lt;&gt;'Tabelas auxiliares'!$D$236),"FOLHA DE PESSOAL",IF(Q158='Tabelas auxiliares'!$A$237,"CUSTEIO",IF(Q158='Tabelas auxiliares'!$A$236,"INVESTIMENTO","ERRO - VERIFICAR"))))</f>
        <v/>
      </c>
      <c r="S158" s="64" t="str">
        <f t="shared" si="5"/>
        <v/>
      </c>
    </row>
    <row r="159" spans="17:19" x14ac:dyDescent="0.25">
      <c r="Q159" s="51" t="str">
        <f t="shared" si="4"/>
        <v/>
      </c>
      <c r="R159" s="51" t="str">
        <f>IF(M159="","",IF(AND(M159&lt;&gt;'Tabelas auxiliares'!$B$236,M159&lt;&gt;'Tabelas auxiliares'!$B$237,M159&lt;&gt;'Tabelas auxiliares'!$C$236,M159&lt;&gt;'Tabelas auxiliares'!$C$237,M159&lt;&gt;'Tabelas auxiliares'!$D$236),"FOLHA DE PESSOAL",IF(Q159='Tabelas auxiliares'!$A$237,"CUSTEIO",IF(Q159='Tabelas auxiliares'!$A$236,"INVESTIMENTO","ERRO - VERIFICAR"))))</f>
        <v/>
      </c>
      <c r="S159" s="64" t="str">
        <f t="shared" si="5"/>
        <v/>
      </c>
    </row>
    <row r="160" spans="17:19" x14ac:dyDescent="0.25">
      <c r="Q160" s="51" t="str">
        <f t="shared" si="4"/>
        <v/>
      </c>
      <c r="R160" s="51" t="str">
        <f>IF(M160="","",IF(AND(M160&lt;&gt;'Tabelas auxiliares'!$B$236,M160&lt;&gt;'Tabelas auxiliares'!$B$237,M160&lt;&gt;'Tabelas auxiliares'!$C$236,M160&lt;&gt;'Tabelas auxiliares'!$C$237,M160&lt;&gt;'Tabelas auxiliares'!$D$236),"FOLHA DE PESSOAL",IF(Q160='Tabelas auxiliares'!$A$237,"CUSTEIO",IF(Q160='Tabelas auxiliares'!$A$236,"INVESTIMENTO","ERRO - VERIFICAR"))))</f>
        <v/>
      </c>
      <c r="S160" s="64" t="str">
        <f t="shared" si="5"/>
        <v/>
      </c>
    </row>
    <row r="161" spans="17:19" x14ac:dyDescent="0.25">
      <c r="Q161" s="51" t="str">
        <f t="shared" si="4"/>
        <v/>
      </c>
      <c r="R161" s="51" t="str">
        <f>IF(M161="","",IF(AND(M161&lt;&gt;'Tabelas auxiliares'!$B$236,M161&lt;&gt;'Tabelas auxiliares'!$B$237,M161&lt;&gt;'Tabelas auxiliares'!$C$236,M161&lt;&gt;'Tabelas auxiliares'!$C$237,M161&lt;&gt;'Tabelas auxiliares'!$D$236),"FOLHA DE PESSOAL",IF(Q161='Tabelas auxiliares'!$A$237,"CUSTEIO",IF(Q161='Tabelas auxiliares'!$A$236,"INVESTIMENTO","ERRO - VERIFICAR"))))</f>
        <v/>
      </c>
      <c r="S161" s="64" t="str">
        <f t="shared" si="5"/>
        <v/>
      </c>
    </row>
    <row r="162" spans="17:19" x14ac:dyDescent="0.25">
      <c r="Q162" s="51" t="str">
        <f t="shared" si="4"/>
        <v/>
      </c>
      <c r="R162" s="51" t="str">
        <f>IF(M162="","",IF(AND(M162&lt;&gt;'Tabelas auxiliares'!$B$236,M162&lt;&gt;'Tabelas auxiliares'!$B$237,M162&lt;&gt;'Tabelas auxiliares'!$C$236,M162&lt;&gt;'Tabelas auxiliares'!$C$237,M162&lt;&gt;'Tabelas auxiliares'!$D$236),"FOLHA DE PESSOAL",IF(Q162='Tabelas auxiliares'!$A$237,"CUSTEIO",IF(Q162='Tabelas auxiliares'!$A$236,"INVESTIMENTO","ERRO - VERIFICAR"))))</f>
        <v/>
      </c>
      <c r="S162" s="64" t="str">
        <f t="shared" si="5"/>
        <v/>
      </c>
    </row>
    <row r="163" spans="17:19" x14ac:dyDescent="0.25">
      <c r="Q163" s="51" t="str">
        <f t="shared" si="4"/>
        <v/>
      </c>
      <c r="R163" s="51" t="str">
        <f>IF(M163="","",IF(AND(M163&lt;&gt;'Tabelas auxiliares'!$B$236,M163&lt;&gt;'Tabelas auxiliares'!$B$237,M163&lt;&gt;'Tabelas auxiliares'!$C$236,M163&lt;&gt;'Tabelas auxiliares'!$C$237,M163&lt;&gt;'Tabelas auxiliares'!$D$236),"FOLHA DE PESSOAL",IF(Q163='Tabelas auxiliares'!$A$237,"CUSTEIO",IF(Q163='Tabelas auxiliares'!$A$236,"INVESTIMENTO","ERRO - VERIFICAR"))))</f>
        <v/>
      </c>
      <c r="S163" s="64" t="str">
        <f t="shared" si="5"/>
        <v/>
      </c>
    </row>
    <row r="164" spans="17:19" x14ac:dyDescent="0.25">
      <c r="Q164" s="51" t="str">
        <f t="shared" si="4"/>
        <v/>
      </c>
      <c r="R164" s="51" t="str">
        <f>IF(M164="","",IF(AND(M164&lt;&gt;'Tabelas auxiliares'!$B$236,M164&lt;&gt;'Tabelas auxiliares'!$B$237,M164&lt;&gt;'Tabelas auxiliares'!$C$236,M164&lt;&gt;'Tabelas auxiliares'!$C$237,M164&lt;&gt;'Tabelas auxiliares'!$D$236),"FOLHA DE PESSOAL",IF(Q164='Tabelas auxiliares'!$A$237,"CUSTEIO",IF(Q164='Tabelas auxiliares'!$A$236,"INVESTIMENTO","ERRO - VERIFICAR"))))</f>
        <v/>
      </c>
      <c r="S164" s="64" t="str">
        <f t="shared" si="5"/>
        <v/>
      </c>
    </row>
    <row r="165" spans="17:19" x14ac:dyDescent="0.25">
      <c r="Q165" s="51" t="str">
        <f t="shared" si="4"/>
        <v/>
      </c>
      <c r="R165" s="51" t="str">
        <f>IF(M165="","",IF(AND(M165&lt;&gt;'Tabelas auxiliares'!$B$236,M165&lt;&gt;'Tabelas auxiliares'!$B$237,M165&lt;&gt;'Tabelas auxiliares'!$C$236,M165&lt;&gt;'Tabelas auxiliares'!$C$237,M165&lt;&gt;'Tabelas auxiliares'!$D$236),"FOLHA DE PESSOAL",IF(Q165='Tabelas auxiliares'!$A$237,"CUSTEIO",IF(Q165='Tabelas auxiliares'!$A$236,"INVESTIMENTO","ERRO - VERIFICAR"))))</f>
        <v/>
      </c>
      <c r="S165" s="64" t="str">
        <f t="shared" si="5"/>
        <v/>
      </c>
    </row>
    <row r="166" spans="17:19" x14ac:dyDescent="0.25">
      <c r="Q166" s="51" t="str">
        <f t="shared" si="4"/>
        <v/>
      </c>
      <c r="R166" s="51" t="str">
        <f>IF(M166="","",IF(AND(M166&lt;&gt;'Tabelas auxiliares'!$B$236,M166&lt;&gt;'Tabelas auxiliares'!$B$237,M166&lt;&gt;'Tabelas auxiliares'!$C$236,M166&lt;&gt;'Tabelas auxiliares'!$C$237,M166&lt;&gt;'Tabelas auxiliares'!$D$236),"FOLHA DE PESSOAL",IF(Q166='Tabelas auxiliares'!$A$237,"CUSTEIO",IF(Q166='Tabelas auxiliares'!$A$236,"INVESTIMENTO","ERRO - VERIFICAR"))))</f>
        <v/>
      </c>
      <c r="S166" s="64" t="str">
        <f t="shared" si="5"/>
        <v/>
      </c>
    </row>
    <row r="167" spans="17:19" x14ac:dyDescent="0.25">
      <c r="Q167" s="51" t="str">
        <f t="shared" si="4"/>
        <v/>
      </c>
      <c r="R167" s="51" t="str">
        <f>IF(M167="","",IF(AND(M167&lt;&gt;'Tabelas auxiliares'!$B$236,M167&lt;&gt;'Tabelas auxiliares'!$B$237,M167&lt;&gt;'Tabelas auxiliares'!$C$236,M167&lt;&gt;'Tabelas auxiliares'!$C$237,M167&lt;&gt;'Tabelas auxiliares'!$D$236),"FOLHA DE PESSOAL",IF(Q167='Tabelas auxiliares'!$A$237,"CUSTEIO",IF(Q167='Tabelas auxiliares'!$A$236,"INVESTIMENTO","ERRO - VERIFICAR"))))</f>
        <v/>
      </c>
      <c r="S167" s="64" t="str">
        <f t="shared" si="5"/>
        <v/>
      </c>
    </row>
    <row r="168" spans="17:19" x14ac:dyDescent="0.25">
      <c r="Q168" s="51" t="str">
        <f t="shared" si="4"/>
        <v/>
      </c>
      <c r="R168" s="51" t="str">
        <f>IF(M168="","",IF(AND(M168&lt;&gt;'Tabelas auxiliares'!$B$236,M168&lt;&gt;'Tabelas auxiliares'!$B$237,M168&lt;&gt;'Tabelas auxiliares'!$C$236,M168&lt;&gt;'Tabelas auxiliares'!$C$237,M168&lt;&gt;'Tabelas auxiliares'!$D$236),"FOLHA DE PESSOAL",IF(Q168='Tabelas auxiliares'!$A$237,"CUSTEIO",IF(Q168='Tabelas auxiliares'!$A$236,"INVESTIMENTO","ERRO - VERIFICAR"))))</f>
        <v/>
      </c>
      <c r="S168" s="64" t="str">
        <f t="shared" si="5"/>
        <v/>
      </c>
    </row>
    <row r="169" spans="17:19" x14ac:dyDescent="0.25">
      <c r="Q169" s="51" t="str">
        <f t="shared" si="4"/>
        <v/>
      </c>
      <c r="R169" s="51" t="str">
        <f>IF(M169="","",IF(AND(M169&lt;&gt;'Tabelas auxiliares'!$B$236,M169&lt;&gt;'Tabelas auxiliares'!$B$237,M169&lt;&gt;'Tabelas auxiliares'!$C$236,M169&lt;&gt;'Tabelas auxiliares'!$C$237,M169&lt;&gt;'Tabelas auxiliares'!$D$236),"FOLHA DE PESSOAL",IF(Q169='Tabelas auxiliares'!$A$237,"CUSTEIO",IF(Q169='Tabelas auxiliares'!$A$236,"INVESTIMENTO","ERRO - VERIFICAR"))))</f>
        <v/>
      </c>
      <c r="S169" s="64" t="str">
        <f t="shared" si="5"/>
        <v/>
      </c>
    </row>
    <row r="170" spans="17:19" x14ac:dyDescent="0.25">
      <c r="Q170" s="51" t="str">
        <f t="shared" si="4"/>
        <v/>
      </c>
      <c r="R170" s="51" t="str">
        <f>IF(M170="","",IF(AND(M170&lt;&gt;'Tabelas auxiliares'!$B$236,M170&lt;&gt;'Tabelas auxiliares'!$B$237,M170&lt;&gt;'Tabelas auxiliares'!$C$236,M170&lt;&gt;'Tabelas auxiliares'!$C$237,M170&lt;&gt;'Tabelas auxiliares'!$D$236),"FOLHA DE PESSOAL",IF(Q170='Tabelas auxiliares'!$A$237,"CUSTEIO",IF(Q170='Tabelas auxiliares'!$A$236,"INVESTIMENTO","ERRO - VERIFICAR"))))</f>
        <v/>
      </c>
      <c r="S170" s="64" t="str">
        <f t="shared" si="5"/>
        <v/>
      </c>
    </row>
    <row r="171" spans="17:19" x14ac:dyDescent="0.25">
      <c r="Q171" s="51" t="str">
        <f t="shared" si="4"/>
        <v/>
      </c>
      <c r="R171" s="51" t="str">
        <f>IF(M171="","",IF(AND(M171&lt;&gt;'Tabelas auxiliares'!$B$236,M171&lt;&gt;'Tabelas auxiliares'!$B$237,M171&lt;&gt;'Tabelas auxiliares'!$C$236,M171&lt;&gt;'Tabelas auxiliares'!$C$237,M171&lt;&gt;'Tabelas auxiliares'!$D$236),"FOLHA DE PESSOAL",IF(Q171='Tabelas auxiliares'!$A$237,"CUSTEIO",IF(Q171='Tabelas auxiliares'!$A$236,"INVESTIMENTO","ERRO - VERIFICAR"))))</f>
        <v/>
      </c>
      <c r="S171" s="64" t="str">
        <f t="shared" si="5"/>
        <v/>
      </c>
    </row>
    <row r="172" spans="17:19" x14ac:dyDescent="0.25">
      <c r="Q172" s="51" t="str">
        <f t="shared" si="4"/>
        <v/>
      </c>
      <c r="R172" s="51" t="str">
        <f>IF(M172="","",IF(AND(M172&lt;&gt;'Tabelas auxiliares'!$B$236,M172&lt;&gt;'Tabelas auxiliares'!$B$237,M172&lt;&gt;'Tabelas auxiliares'!$C$236,M172&lt;&gt;'Tabelas auxiliares'!$C$237,M172&lt;&gt;'Tabelas auxiliares'!$D$236),"FOLHA DE PESSOAL",IF(Q172='Tabelas auxiliares'!$A$237,"CUSTEIO",IF(Q172='Tabelas auxiliares'!$A$236,"INVESTIMENTO","ERRO - VERIFICAR"))))</f>
        <v/>
      </c>
      <c r="S172" s="64" t="str">
        <f t="shared" si="5"/>
        <v/>
      </c>
    </row>
    <row r="173" spans="17:19" x14ac:dyDescent="0.25">
      <c r="Q173" s="51" t="str">
        <f t="shared" si="4"/>
        <v/>
      </c>
      <c r="R173" s="51" t="str">
        <f>IF(M173="","",IF(AND(M173&lt;&gt;'Tabelas auxiliares'!$B$236,M173&lt;&gt;'Tabelas auxiliares'!$B$237,M173&lt;&gt;'Tabelas auxiliares'!$C$236,M173&lt;&gt;'Tabelas auxiliares'!$C$237,M173&lt;&gt;'Tabelas auxiliares'!$D$236),"FOLHA DE PESSOAL",IF(Q173='Tabelas auxiliares'!$A$237,"CUSTEIO",IF(Q173='Tabelas auxiliares'!$A$236,"INVESTIMENTO","ERRO - VERIFICAR"))))</f>
        <v/>
      </c>
      <c r="S173" s="64" t="str">
        <f t="shared" si="5"/>
        <v/>
      </c>
    </row>
    <row r="174" spans="17:19" x14ac:dyDescent="0.25">
      <c r="Q174" s="51" t="str">
        <f t="shared" si="4"/>
        <v/>
      </c>
      <c r="R174" s="51" t="str">
        <f>IF(M174="","",IF(AND(M174&lt;&gt;'Tabelas auxiliares'!$B$236,M174&lt;&gt;'Tabelas auxiliares'!$B$237,M174&lt;&gt;'Tabelas auxiliares'!$C$236,M174&lt;&gt;'Tabelas auxiliares'!$C$237,M174&lt;&gt;'Tabelas auxiliares'!$D$236),"FOLHA DE PESSOAL",IF(Q174='Tabelas auxiliares'!$A$237,"CUSTEIO",IF(Q174='Tabelas auxiliares'!$A$236,"INVESTIMENTO","ERRO - VERIFICAR"))))</f>
        <v/>
      </c>
      <c r="S174" s="64" t="str">
        <f t="shared" si="5"/>
        <v/>
      </c>
    </row>
    <row r="175" spans="17:19" x14ac:dyDescent="0.25">
      <c r="Q175" s="51" t="str">
        <f t="shared" si="4"/>
        <v/>
      </c>
      <c r="R175" s="51" t="str">
        <f>IF(M175="","",IF(AND(M175&lt;&gt;'Tabelas auxiliares'!$B$236,M175&lt;&gt;'Tabelas auxiliares'!$B$237,M175&lt;&gt;'Tabelas auxiliares'!$C$236,M175&lt;&gt;'Tabelas auxiliares'!$C$237,M175&lt;&gt;'Tabelas auxiliares'!$D$236),"FOLHA DE PESSOAL",IF(Q175='Tabelas auxiliares'!$A$237,"CUSTEIO",IF(Q175='Tabelas auxiliares'!$A$236,"INVESTIMENTO","ERRO - VERIFICAR"))))</f>
        <v/>
      </c>
      <c r="S175" s="64" t="str">
        <f t="shared" si="5"/>
        <v/>
      </c>
    </row>
    <row r="176" spans="17:19" x14ac:dyDescent="0.25">
      <c r="Q176" s="51" t="str">
        <f t="shared" si="4"/>
        <v/>
      </c>
      <c r="R176" s="51" t="str">
        <f>IF(M176="","",IF(AND(M176&lt;&gt;'Tabelas auxiliares'!$B$236,M176&lt;&gt;'Tabelas auxiliares'!$B$237,M176&lt;&gt;'Tabelas auxiliares'!$C$236,M176&lt;&gt;'Tabelas auxiliares'!$C$237,M176&lt;&gt;'Tabelas auxiliares'!$D$236),"FOLHA DE PESSOAL",IF(Q176='Tabelas auxiliares'!$A$237,"CUSTEIO",IF(Q176='Tabelas auxiliares'!$A$236,"INVESTIMENTO","ERRO - VERIFICAR"))))</f>
        <v/>
      </c>
      <c r="S176" s="64" t="str">
        <f t="shared" si="5"/>
        <v/>
      </c>
    </row>
    <row r="177" spans="17:19" x14ac:dyDescent="0.25">
      <c r="Q177" s="51" t="str">
        <f t="shared" si="4"/>
        <v/>
      </c>
      <c r="R177" s="51" t="str">
        <f>IF(M177="","",IF(AND(M177&lt;&gt;'Tabelas auxiliares'!$B$236,M177&lt;&gt;'Tabelas auxiliares'!$B$237,M177&lt;&gt;'Tabelas auxiliares'!$C$236,M177&lt;&gt;'Tabelas auxiliares'!$C$237,M177&lt;&gt;'Tabelas auxiliares'!$D$236),"FOLHA DE PESSOAL",IF(Q177='Tabelas auxiliares'!$A$237,"CUSTEIO",IF(Q177='Tabelas auxiliares'!$A$236,"INVESTIMENTO","ERRO - VERIFICAR"))))</f>
        <v/>
      </c>
      <c r="S177" s="64" t="str">
        <f t="shared" si="5"/>
        <v/>
      </c>
    </row>
    <row r="178" spans="17:19" x14ac:dyDescent="0.25">
      <c r="Q178" s="51" t="str">
        <f t="shared" si="4"/>
        <v/>
      </c>
      <c r="R178" s="51" t="str">
        <f>IF(M178="","",IF(AND(M178&lt;&gt;'Tabelas auxiliares'!$B$236,M178&lt;&gt;'Tabelas auxiliares'!$B$237,M178&lt;&gt;'Tabelas auxiliares'!$C$236,M178&lt;&gt;'Tabelas auxiliares'!$C$237,M178&lt;&gt;'Tabelas auxiliares'!$D$236),"FOLHA DE PESSOAL",IF(Q178='Tabelas auxiliares'!$A$237,"CUSTEIO",IF(Q178='Tabelas auxiliares'!$A$236,"INVESTIMENTO","ERRO - VERIFICAR"))))</f>
        <v/>
      </c>
      <c r="S178" s="64" t="str">
        <f t="shared" si="5"/>
        <v/>
      </c>
    </row>
    <row r="179" spans="17:19" x14ac:dyDescent="0.25">
      <c r="Q179" s="51" t="str">
        <f t="shared" si="4"/>
        <v/>
      </c>
      <c r="R179" s="51" t="str">
        <f>IF(M179="","",IF(AND(M179&lt;&gt;'Tabelas auxiliares'!$B$236,M179&lt;&gt;'Tabelas auxiliares'!$B$237,M179&lt;&gt;'Tabelas auxiliares'!$C$236,M179&lt;&gt;'Tabelas auxiliares'!$C$237,M179&lt;&gt;'Tabelas auxiliares'!$D$236),"FOLHA DE PESSOAL",IF(Q179='Tabelas auxiliares'!$A$237,"CUSTEIO",IF(Q179='Tabelas auxiliares'!$A$236,"INVESTIMENTO","ERRO - VERIFICAR"))))</f>
        <v/>
      </c>
      <c r="S179" s="64" t="str">
        <f t="shared" si="5"/>
        <v/>
      </c>
    </row>
    <row r="180" spans="17:19" x14ac:dyDescent="0.25">
      <c r="Q180" s="51" t="str">
        <f t="shared" si="4"/>
        <v/>
      </c>
      <c r="R180" s="51" t="str">
        <f>IF(M180="","",IF(AND(M180&lt;&gt;'Tabelas auxiliares'!$B$236,M180&lt;&gt;'Tabelas auxiliares'!$B$237,M180&lt;&gt;'Tabelas auxiliares'!$C$236,M180&lt;&gt;'Tabelas auxiliares'!$C$237,M180&lt;&gt;'Tabelas auxiliares'!$D$236),"FOLHA DE PESSOAL",IF(Q180='Tabelas auxiliares'!$A$237,"CUSTEIO",IF(Q180='Tabelas auxiliares'!$A$236,"INVESTIMENTO","ERRO - VERIFICAR"))))</f>
        <v/>
      </c>
      <c r="S180" s="64" t="str">
        <f t="shared" si="5"/>
        <v/>
      </c>
    </row>
    <row r="181" spans="17:19" x14ac:dyDescent="0.25">
      <c r="Q181" s="51" t="str">
        <f t="shared" si="4"/>
        <v/>
      </c>
      <c r="R181" s="51" t="str">
        <f>IF(M181="","",IF(AND(M181&lt;&gt;'Tabelas auxiliares'!$B$236,M181&lt;&gt;'Tabelas auxiliares'!$B$237,M181&lt;&gt;'Tabelas auxiliares'!$C$236,M181&lt;&gt;'Tabelas auxiliares'!$C$237,M181&lt;&gt;'Tabelas auxiliares'!$D$236),"FOLHA DE PESSOAL",IF(Q181='Tabelas auxiliares'!$A$237,"CUSTEIO",IF(Q181='Tabelas auxiliares'!$A$236,"INVESTIMENTO","ERRO - VERIFICAR"))))</f>
        <v/>
      </c>
      <c r="S181" s="64" t="str">
        <f t="shared" si="5"/>
        <v/>
      </c>
    </row>
    <row r="182" spans="17:19" x14ac:dyDescent="0.25">
      <c r="Q182" s="51" t="str">
        <f t="shared" si="4"/>
        <v/>
      </c>
      <c r="R182" s="51" t="str">
        <f>IF(M182="","",IF(AND(M182&lt;&gt;'Tabelas auxiliares'!$B$236,M182&lt;&gt;'Tabelas auxiliares'!$B$237,M182&lt;&gt;'Tabelas auxiliares'!$C$236,M182&lt;&gt;'Tabelas auxiliares'!$C$237,M182&lt;&gt;'Tabelas auxiliares'!$D$236),"FOLHA DE PESSOAL",IF(Q182='Tabelas auxiliares'!$A$237,"CUSTEIO",IF(Q182='Tabelas auxiliares'!$A$236,"INVESTIMENTO","ERRO - VERIFICAR"))))</f>
        <v/>
      </c>
      <c r="S182" s="64" t="str">
        <f t="shared" si="5"/>
        <v/>
      </c>
    </row>
    <row r="183" spans="17:19" x14ac:dyDescent="0.25">
      <c r="Q183" s="51" t="str">
        <f t="shared" si="4"/>
        <v/>
      </c>
      <c r="R183" s="51" t="str">
        <f>IF(M183="","",IF(AND(M183&lt;&gt;'Tabelas auxiliares'!$B$236,M183&lt;&gt;'Tabelas auxiliares'!$B$237,M183&lt;&gt;'Tabelas auxiliares'!$C$236,M183&lt;&gt;'Tabelas auxiliares'!$C$237,M183&lt;&gt;'Tabelas auxiliares'!$D$236),"FOLHA DE PESSOAL",IF(Q183='Tabelas auxiliares'!$A$237,"CUSTEIO",IF(Q183='Tabelas auxiliares'!$A$236,"INVESTIMENTO","ERRO - VERIFICAR"))))</f>
        <v/>
      </c>
      <c r="S183" s="64" t="str">
        <f t="shared" si="5"/>
        <v/>
      </c>
    </row>
    <row r="184" spans="17:19" x14ac:dyDescent="0.25">
      <c r="Q184" s="51" t="str">
        <f t="shared" si="4"/>
        <v/>
      </c>
      <c r="R184" s="51" t="str">
        <f>IF(M184="","",IF(AND(M184&lt;&gt;'Tabelas auxiliares'!$B$236,M184&lt;&gt;'Tabelas auxiliares'!$B$237,M184&lt;&gt;'Tabelas auxiliares'!$C$236,M184&lt;&gt;'Tabelas auxiliares'!$C$237,M184&lt;&gt;'Tabelas auxiliares'!$D$236),"FOLHA DE PESSOAL",IF(Q184='Tabelas auxiliares'!$A$237,"CUSTEIO",IF(Q184='Tabelas auxiliares'!$A$236,"INVESTIMENTO","ERRO - VERIFICAR"))))</f>
        <v/>
      </c>
      <c r="S184" s="64" t="str">
        <f t="shared" si="5"/>
        <v/>
      </c>
    </row>
    <row r="185" spans="17:19" x14ac:dyDescent="0.25">
      <c r="Q185" s="51" t="str">
        <f t="shared" si="4"/>
        <v/>
      </c>
      <c r="R185" s="51" t="str">
        <f>IF(M185="","",IF(AND(M185&lt;&gt;'Tabelas auxiliares'!$B$236,M185&lt;&gt;'Tabelas auxiliares'!$B$237,M185&lt;&gt;'Tabelas auxiliares'!$C$236,M185&lt;&gt;'Tabelas auxiliares'!$C$237,M185&lt;&gt;'Tabelas auxiliares'!$D$236),"FOLHA DE PESSOAL",IF(Q185='Tabelas auxiliares'!$A$237,"CUSTEIO",IF(Q185='Tabelas auxiliares'!$A$236,"INVESTIMENTO","ERRO - VERIFICAR"))))</f>
        <v/>
      </c>
      <c r="S185" s="64" t="str">
        <f t="shared" si="5"/>
        <v/>
      </c>
    </row>
    <row r="186" spans="17:19" x14ac:dyDescent="0.25">
      <c r="Q186" s="51" t="str">
        <f t="shared" si="4"/>
        <v/>
      </c>
      <c r="R186" s="51" t="str">
        <f>IF(M186="","",IF(AND(M186&lt;&gt;'Tabelas auxiliares'!$B$236,M186&lt;&gt;'Tabelas auxiliares'!$B$237,M186&lt;&gt;'Tabelas auxiliares'!$C$236,M186&lt;&gt;'Tabelas auxiliares'!$C$237,M186&lt;&gt;'Tabelas auxiliares'!$D$236),"FOLHA DE PESSOAL",IF(Q186='Tabelas auxiliares'!$A$237,"CUSTEIO",IF(Q186='Tabelas auxiliares'!$A$236,"INVESTIMENTO","ERRO - VERIFICAR"))))</f>
        <v/>
      </c>
      <c r="S186" s="64" t="str">
        <f t="shared" si="5"/>
        <v/>
      </c>
    </row>
    <row r="187" spans="17:19" x14ac:dyDescent="0.25">
      <c r="Q187" s="51" t="str">
        <f t="shared" si="4"/>
        <v/>
      </c>
      <c r="R187" s="51" t="str">
        <f>IF(M187="","",IF(AND(M187&lt;&gt;'Tabelas auxiliares'!$B$236,M187&lt;&gt;'Tabelas auxiliares'!$B$237,M187&lt;&gt;'Tabelas auxiliares'!$C$236,M187&lt;&gt;'Tabelas auxiliares'!$C$237,M187&lt;&gt;'Tabelas auxiliares'!$D$236),"FOLHA DE PESSOAL",IF(Q187='Tabelas auxiliares'!$A$237,"CUSTEIO",IF(Q187='Tabelas auxiliares'!$A$236,"INVESTIMENTO","ERRO - VERIFICAR"))))</f>
        <v/>
      </c>
      <c r="S187" s="64" t="str">
        <f t="shared" si="5"/>
        <v/>
      </c>
    </row>
    <row r="188" spans="17:19" x14ac:dyDescent="0.25">
      <c r="Q188" s="51" t="str">
        <f t="shared" si="4"/>
        <v/>
      </c>
      <c r="R188" s="51" t="str">
        <f>IF(M188="","",IF(AND(M188&lt;&gt;'Tabelas auxiliares'!$B$236,M188&lt;&gt;'Tabelas auxiliares'!$B$237,M188&lt;&gt;'Tabelas auxiliares'!$C$236,M188&lt;&gt;'Tabelas auxiliares'!$C$237,M188&lt;&gt;'Tabelas auxiliares'!$D$236),"FOLHA DE PESSOAL",IF(Q188='Tabelas auxiliares'!$A$237,"CUSTEIO",IF(Q188='Tabelas auxiliares'!$A$236,"INVESTIMENTO","ERRO - VERIFICAR"))))</f>
        <v/>
      </c>
      <c r="S188" s="64" t="str">
        <f t="shared" si="5"/>
        <v/>
      </c>
    </row>
    <row r="189" spans="17:19" x14ac:dyDescent="0.25">
      <c r="Q189" s="51" t="str">
        <f t="shared" si="4"/>
        <v/>
      </c>
      <c r="R189" s="51" t="str">
        <f>IF(M189="","",IF(AND(M189&lt;&gt;'Tabelas auxiliares'!$B$236,M189&lt;&gt;'Tabelas auxiliares'!$B$237,M189&lt;&gt;'Tabelas auxiliares'!$C$236,M189&lt;&gt;'Tabelas auxiliares'!$C$237,M189&lt;&gt;'Tabelas auxiliares'!$D$236),"FOLHA DE PESSOAL",IF(Q189='Tabelas auxiliares'!$A$237,"CUSTEIO",IF(Q189='Tabelas auxiliares'!$A$236,"INVESTIMENTO","ERRO - VERIFICAR"))))</f>
        <v/>
      </c>
      <c r="S189" s="64" t="str">
        <f t="shared" si="5"/>
        <v/>
      </c>
    </row>
    <row r="190" spans="17:19" x14ac:dyDescent="0.25">
      <c r="Q190" s="51" t="str">
        <f t="shared" si="4"/>
        <v/>
      </c>
      <c r="R190" s="51" t="str">
        <f>IF(M190="","",IF(AND(M190&lt;&gt;'Tabelas auxiliares'!$B$236,M190&lt;&gt;'Tabelas auxiliares'!$B$237,M190&lt;&gt;'Tabelas auxiliares'!$C$236,M190&lt;&gt;'Tabelas auxiliares'!$C$237,M190&lt;&gt;'Tabelas auxiliares'!$D$236),"FOLHA DE PESSOAL",IF(Q190='Tabelas auxiliares'!$A$237,"CUSTEIO",IF(Q190='Tabelas auxiliares'!$A$236,"INVESTIMENTO","ERRO - VERIFICAR"))))</f>
        <v/>
      </c>
      <c r="S190" s="64" t="str">
        <f t="shared" si="5"/>
        <v/>
      </c>
    </row>
    <row r="191" spans="17:19" x14ac:dyDescent="0.25">
      <c r="Q191" s="51" t="str">
        <f t="shared" si="4"/>
        <v/>
      </c>
      <c r="R191" s="51" t="str">
        <f>IF(M191="","",IF(AND(M191&lt;&gt;'Tabelas auxiliares'!$B$236,M191&lt;&gt;'Tabelas auxiliares'!$B$237,M191&lt;&gt;'Tabelas auxiliares'!$C$236,M191&lt;&gt;'Tabelas auxiliares'!$C$237,M191&lt;&gt;'Tabelas auxiliares'!$D$236),"FOLHA DE PESSOAL",IF(Q191='Tabelas auxiliares'!$A$237,"CUSTEIO",IF(Q191='Tabelas auxiliares'!$A$236,"INVESTIMENTO","ERRO - VERIFICAR"))))</f>
        <v/>
      </c>
      <c r="S191" s="64" t="str">
        <f t="shared" si="5"/>
        <v/>
      </c>
    </row>
    <row r="192" spans="17:19" x14ac:dyDescent="0.25">
      <c r="Q192" s="51" t="str">
        <f t="shared" si="4"/>
        <v/>
      </c>
      <c r="R192" s="51" t="str">
        <f>IF(M192="","",IF(AND(M192&lt;&gt;'Tabelas auxiliares'!$B$236,M192&lt;&gt;'Tabelas auxiliares'!$B$237,M192&lt;&gt;'Tabelas auxiliares'!$C$236,M192&lt;&gt;'Tabelas auxiliares'!$C$237,M192&lt;&gt;'Tabelas auxiliares'!$D$236),"FOLHA DE PESSOAL",IF(Q192='Tabelas auxiliares'!$A$237,"CUSTEIO",IF(Q192='Tabelas auxiliares'!$A$236,"INVESTIMENTO","ERRO - VERIFICAR"))))</f>
        <v/>
      </c>
      <c r="S192" s="64" t="str">
        <f t="shared" si="5"/>
        <v/>
      </c>
    </row>
    <row r="193" spans="17:19" x14ac:dyDescent="0.25">
      <c r="Q193" s="51" t="str">
        <f t="shared" si="4"/>
        <v/>
      </c>
      <c r="R193" s="51" t="str">
        <f>IF(M193="","",IF(AND(M193&lt;&gt;'Tabelas auxiliares'!$B$236,M193&lt;&gt;'Tabelas auxiliares'!$B$237,M193&lt;&gt;'Tabelas auxiliares'!$C$236,M193&lt;&gt;'Tabelas auxiliares'!$C$237,M193&lt;&gt;'Tabelas auxiliares'!$D$236),"FOLHA DE PESSOAL",IF(Q193='Tabelas auxiliares'!$A$237,"CUSTEIO",IF(Q193='Tabelas auxiliares'!$A$236,"INVESTIMENTO","ERRO - VERIFICAR"))))</f>
        <v/>
      </c>
      <c r="S193" s="64" t="str">
        <f t="shared" si="5"/>
        <v/>
      </c>
    </row>
    <row r="194" spans="17:19" x14ac:dyDescent="0.25">
      <c r="Q194" s="51" t="str">
        <f t="shared" si="4"/>
        <v/>
      </c>
      <c r="R194" s="51" t="str">
        <f>IF(M194="","",IF(AND(M194&lt;&gt;'Tabelas auxiliares'!$B$236,M194&lt;&gt;'Tabelas auxiliares'!$B$237,M194&lt;&gt;'Tabelas auxiliares'!$C$236,M194&lt;&gt;'Tabelas auxiliares'!$C$237,M194&lt;&gt;'Tabelas auxiliares'!$D$236),"FOLHA DE PESSOAL",IF(Q194='Tabelas auxiliares'!$A$237,"CUSTEIO",IF(Q194='Tabelas auxiliares'!$A$236,"INVESTIMENTO","ERRO - VERIFICAR"))))</f>
        <v/>
      </c>
      <c r="S194" s="64" t="str">
        <f t="shared" si="5"/>
        <v/>
      </c>
    </row>
    <row r="195" spans="17:19" x14ac:dyDescent="0.25">
      <c r="Q195" s="51" t="str">
        <f t="shared" si="4"/>
        <v/>
      </c>
      <c r="R195" s="51" t="str">
        <f>IF(M195="","",IF(AND(M195&lt;&gt;'Tabelas auxiliares'!$B$236,M195&lt;&gt;'Tabelas auxiliares'!$B$237,M195&lt;&gt;'Tabelas auxiliares'!$C$236,M195&lt;&gt;'Tabelas auxiliares'!$C$237,M195&lt;&gt;'Tabelas auxiliares'!$D$236),"FOLHA DE PESSOAL",IF(Q195='Tabelas auxiliares'!$A$237,"CUSTEIO",IF(Q195='Tabelas auxiliares'!$A$236,"INVESTIMENTO","ERRO - VERIFICAR"))))</f>
        <v/>
      </c>
      <c r="S195" s="64" t="str">
        <f t="shared" si="5"/>
        <v/>
      </c>
    </row>
    <row r="196" spans="17:19" x14ac:dyDescent="0.25">
      <c r="Q196" s="51" t="str">
        <f t="shared" ref="Q196:Q259" si="6">LEFT(O196,1)</f>
        <v/>
      </c>
      <c r="R196" s="51" t="str">
        <f>IF(M196="","",IF(AND(M196&lt;&gt;'Tabelas auxiliares'!$B$236,M196&lt;&gt;'Tabelas auxiliares'!$B$237,M196&lt;&gt;'Tabelas auxiliares'!$C$236,M196&lt;&gt;'Tabelas auxiliares'!$C$237,M196&lt;&gt;'Tabelas auxiliares'!$D$236),"FOLHA DE PESSOAL",IF(Q196='Tabelas auxiliares'!$A$237,"CUSTEIO",IF(Q196='Tabelas auxiliares'!$A$236,"INVESTIMENTO","ERRO - VERIFICAR"))))</f>
        <v/>
      </c>
      <c r="S196" s="64" t="str">
        <f t="shared" si="5"/>
        <v/>
      </c>
    </row>
    <row r="197" spans="17:19" x14ac:dyDescent="0.25">
      <c r="Q197" s="51" t="str">
        <f t="shared" si="6"/>
        <v/>
      </c>
      <c r="R197" s="51" t="str">
        <f>IF(M197="","",IF(AND(M197&lt;&gt;'Tabelas auxiliares'!$B$236,M197&lt;&gt;'Tabelas auxiliares'!$B$237,M197&lt;&gt;'Tabelas auxiliares'!$C$236,M197&lt;&gt;'Tabelas auxiliares'!$C$237,M197&lt;&gt;'Tabelas auxiliares'!$D$236),"FOLHA DE PESSOAL",IF(Q197='Tabelas auxiliares'!$A$237,"CUSTEIO",IF(Q197='Tabelas auxiliares'!$A$236,"INVESTIMENTO","ERRO - VERIFICAR"))))</f>
        <v/>
      </c>
      <c r="S197" s="64" t="str">
        <f t="shared" ref="S197:S260" si="7">IF(SUM(T197:X197)=0,"",SUM(T197:X197))</f>
        <v/>
      </c>
    </row>
    <row r="198" spans="17:19" x14ac:dyDescent="0.25">
      <c r="Q198" s="51" t="str">
        <f t="shared" si="6"/>
        <v/>
      </c>
      <c r="R198" s="51" t="str">
        <f>IF(M198="","",IF(AND(M198&lt;&gt;'Tabelas auxiliares'!$B$236,M198&lt;&gt;'Tabelas auxiliares'!$B$237,M198&lt;&gt;'Tabelas auxiliares'!$C$236,M198&lt;&gt;'Tabelas auxiliares'!$C$237,M198&lt;&gt;'Tabelas auxiliares'!$D$236),"FOLHA DE PESSOAL",IF(Q198='Tabelas auxiliares'!$A$237,"CUSTEIO",IF(Q198='Tabelas auxiliares'!$A$236,"INVESTIMENTO","ERRO - VERIFICAR"))))</f>
        <v/>
      </c>
      <c r="S198" s="64" t="str">
        <f t="shared" si="7"/>
        <v/>
      </c>
    </row>
    <row r="199" spans="17:19" x14ac:dyDescent="0.25">
      <c r="Q199" s="51" t="str">
        <f t="shared" si="6"/>
        <v/>
      </c>
      <c r="R199" s="51" t="str">
        <f>IF(M199="","",IF(AND(M199&lt;&gt;'Tabelas auxiliares'!$B$236,M199&lt;&gt;'Tabelas auxiliares'!$B$237,M199&lt;&gt;'Tabelas auxiliares'!$C$236,M199&lt;&gt;'Tabelas auxiliares'!$C$237,M199&lt;&gt;'Tabelas auxiliares'!$D$236),"FOLHA DE PESSOAL",IF(Q199='Tabelas auxiliares'!$A$237,"CUSTEIO",IF(Q199='Tabelas auxiliares'!$A$236,"INVESTIMENTO","ERRO - VERIFICAR"))))</f>
        <v/>
      </c>
      <c r="S199" s="64" t="str">
        <f t="shared" si="7"/>
        <v/>
      </c>
    </row>
    <row r="200" spans="17:19" x14ac:dyDescent="0.25">
      <c r="Q200" s="51" t="str">
        <f t="shared" si="6"/>
        <v/>
      </c>
      <c r="R200" s="51" t="str">
        <f>IF(M200="","",IF(AND(M200&lt;&gt;'Tabelas auxiliares'!$B$236,M200&lt;&gt;'Tabelas auxiliares'!$B$237,M200&lt;&gt;'Tabelas auxiliares'!$C$236,M200&lt;&gt;'Tabelas auxiliares'!$C$237,M200&lt;&gt;'Tabelas auxiliares'!$D$236),"FOLHA DE PESSOAL",IF(Q200='Tabelas auxiliares'!$A$237,"CUSTEIO",IF(Q200='Tabelas auxiliares'!$A$236,"INVESTIMENTO","ERRO - VERIFICAR"))))</f>
        <v/>
      </c>
      <c r="S200" s="64" t="str">
        <f t="shared" si="7"/>
        <v/>
      </c>
    </row>
    <row r="201" spans="17:19" x14ac:dyDescent="0.25">
      <c r="Q201" s="51" t="str">
        <f t="shared" si="6"/>
        <v/>
      </c>
      <c r="R201" s="51" t="str">
        <f>IF(M201="","",IF(AND(M201&lt;&gt;'Tabelas auxiliares'!$B$236,M201&lt;&gt;'Tabelas auxiliares'!$B$237,M201&lt;&gt;'Tabelas auxiliares'!$C$236,M201&lt;&gt;'Tabelas auxiliares'!$C$237,M201&lt;&gt;'Tabelas auxiliares'!$D$236),"FOLHA DE PESSOAL",IF(Q201='Tabelas auxiliares'!$A$237,"CUSTEIO",IF(Q201='Tabelas auxiliares'!$A$236,"INVESTIMENTO","ERRO - VERIFICAR"))))</f>
        <v/>
      </c>
      <c r="S201" s="64" t="str">
        <f t="shared" si="7"/>
        <v/>
      </c>
    </row>
    <row r="202" spans="17:19" x14ac:dyDescent="0.25">
      <c r="Q202" s="51" t="str">
        <f t="shared" si="6"/>
        <v/>
      </c>
      <c r="R202" s="51" t="str">
        <f>IF(M202="","",IF(AND(M202&lt;&gt;'Tabelas auxiliares'!$B$236,M202&lt;&gt;'Tabelas auxiliares'!$B$237,M202&lt;&gt;'Tabelas auxiliares'!$C$236,M202&lt;&gt;'Tabelas auxiliares'!$C$237,M202&lt;&gt;'Tabelas auxiliares'!$D$236),"FOLHA DE PESSOAL",IF(Q202='Tabelas auxiliares'!$A$237,"CUSTEIO",IF(Q202='Tabelas auxiliares'!$A$236,"INVESTIMENTO","ERRO - VERIFICAR"))))</f>
        <v/>
      </c>
      <c r="S202" s="64" t="str">
        <f t="shared" si="7"/>
        <v/>
      </c>
    </row>
    <row r="203" spans="17:19" x14ac:dyDescent="0.25">
      <c r="Q203" s="51" t="str">
        <f t="shared" si="6"/>
        <v/>
      </c>
      <c r="R203" s="51" t="str">
        <f>IF(M203="","",IF(AND(M203&lt;&gt;'Tabelas auxiliares'!$B$236,M203&lt;&gt;'Tabelas auxiliares'!$B$237,M203&lt;&gt;'Tabelas auxiliares'!$C$236,M203&lt;&gt;'Tabelas auxiliares'!$C$237,M203&lt;&gt;'Tabelas auxiliares'!$D$236),"FOLHA DE PESSOAL",IF(Q203='Tabelas auxiliares'!$A$237,"CUSTEIO",IF(Q203='Tabelas auxiliares'!$A$236,"INVESTIMENTO","ERRO - VERIFICAR"))))</f>
        <v/>
      </c>
      <c r="S203" s="64" t="str">
        <f t="shared" si="7"/>
        <v/>
      </c>
    </row>
    <row r="204" spans="17:19" x14ac:dyDescent="0.25">
      <c r="Q204" s="51" t="str">
        <f t="shared" si="6"/>
        <v/>
      </c>
      <c r="R204" s="51" t="str">
        <f>IF(M204="","",IF(AND(M204&lt;&gt;'Tabelas auxiliares'!$B$236,M204&lt;&gt;'Tabelas auxiliares'!$B$237,M204&lt;&gt;'Tabelas auxiliares'!$C$236,M204&lt;&gt;'Tabelas auxiliares'!$C$237,M204&lt;&gt;'Tabelas auxiliares'!$D$236),"FOLHA DE PESSOAL",IF(Q204='Tabelas auxiliares'!$A$237,"CUSTEIO",IF(Q204='Tabelas auxiliares'!$A$236,"INVESTIMENTO","ERRO - VERIFICAR"))))</f>
        <v/>
      </c>
      <c r="S204" s="64" t="str">
        <f t="shared" si="7"/>
        <v/>
      </c>
    </row>
    <row r="205" spans="17:19" x14ac:dyDescent="0.25">
      <c r="Q205" s="51" t="str">
        <f t="shared" si="6"/>
        <v/>
      </c>
      <c r="R205" s="51" t="str">
        <f>IF(M205="","",IF(AND(M205&lt;&gt;'Tabelas auxiliares'!$B$236,M205&lt;&gt;'Tabelas auxiliares'!$B$237,M205&lt;&gt;'Tabelas auxiliares'!$C$236,M205&lt;&gt;'Tabelas auxiliares'!$C$237,M205&lt;&gt;'Tabelas auxiliares'!$D$236),"FOLHA DE PESSOAL",IF(Q205='Tabelas auxiliares'!$A$237,"CUSTEIO",IF(Q205='Tabelas auxiliares'!$A$236,"INVESTIMENTO","ERRO - VERIFICAR"))))</f>
        <v/>
      </c>
      <c r="S205" s="64" t="str">
        <f t="shared" si="7"/>
        <v/>
      </c>
    </row>
    <row r="206" spans="17:19" x14ac:dyDescent="0.25">
      <c r="Q206" s="51" t="str">
        <f t="shared" si="6"/>
        <v/>
      </c>
      <c r="R206" s="51" t="str">
        <f>IF(M206="","",IF(AND(M206&lt;&gt;'Tabelas auxiliares'!$B$236,M206&lt;&gt;'Tabelas auxiliares'!$B$237,M206&lt;&gt;'Tabelas auxiliares'!$C$236,M206&lt;&gt;'Tabelas auxiliares'!$C$237,M206&lt;&gt;'Tabelas auxiliares'!$D$236),"FOLHA DE PESSOAL",IF(Q206='Tabelas auxiliares'!$A$237,"CUSTEIO",IF(Q206='Tabelas auxiliares'!$A$236,"INVESTIMENTO","ERRO - VERIFICAR"))))</f>
        <v/>
      </c>
      <c r="S206" s="64" t="str">
        <f t="shared" si="7"/>
        <v/>
      </c>
    </row>
    <row r="207" spans="17:19" x14ac:dyDescent="0.25">
      <c r="Q207" s="51" t="str">
        <f t="shared" si="6"/>
        <v/>
      </c>
      <c r="R207" s="51" t="str">
        <f>IF(M207="","",IF(AND(M207&lt;&gt;'Tabelas auxiliares'!$B$236,M207&lt;&gt;'Tabelas auxiliares'!$B$237,M207&lt;&gt;'Tabelas auxiliares'!$C$236,M207&lt;&gt;'Tabelas auxiliares'!$C$237,M207&lt;&gt;'Tabelas auxiliares'!$D$236),"FOLHA DE PESSOAL",IF(Q207='Tabelas auxiliares'!$A$237,"CUSTEIO",IF(Q207='Tabelas auxiliares'!$A$236,"INVESTIMENTO","ERRO - VERIFICAR"))))</f>
        <v/>
      </c>
      <c r="S207" s="64" t="str">
        <f t="shared" si="7"/>
        <v/>
      </c>
    </row>
    <row r="208" spans="17:19" x14ac:dyDescent="0.25">
      <c r="Q208" s="51" t="str">
        <f t="shared" si="6"/>
        <v/>
      </c>
      <c r="R208" s="51" t="str">
        <f>IF(M208="","",IF(AND(M208&lt;&gt;'Tabelas auxiliares'!$B$236,M208&lt;&gt;'Tabelas auxiliares'!$B$237,M208&lt;&gt;'Tabelas auxiliares'!$C$236,M208&lt;&gt;'Tabelas auxiliares'!$C$237,M208&lt;&gt;'Tabelas auxiliares'!$D$236),"FOLHA DE PESSOAL",IF(Q208='Tabelas auxiliares'!$A$237,"CUSTEIO",IF(Q208='Tabelas auxiliares'!$A$236,"INVESTIMENTO","ERRO - VERIFICAR"))))</f>
        <v/>
      </c>
      <c r="S208" s="64" t="str">
        <f t="shared" si="7"/>
        <v/>
      </c>
    </row>
    <row r="209" spans="17:19" x14ac:dyDescent="0.25">
      <c r="Q209" s="51" t="str">
        <f t="shared" si="6"/>
        <v/>
      </c>
      <c r="R209" s="51" t="str">
        <f>IF(M209="","",IF(AND(M209&lt;&gt;'Tabelas auxiliares'!$B$236,M209&lt;&gt;'Tabelas auxiliares'!$B$237,M209&lt;&gt;'Tabelas auxiliares'!$C$236,M209&lt;&gt;'Tabelas auxiliares'!$C$237,M209&lt;&gt;'Tabelas auxiliares'!$D$236),"FOLHA DE PESSOAL",IF(Q209='Tabelas auxiliares'!$A$237,"CUSTEIO",IF(Q209='Tabelas auxiliares'!$A$236,"INVESTIMENTO","ERRO - VERIFICAR"))))</f>
        <v/>
      </c>
      <c r="S209" s="64" t="str">
        <f t="shared" si="7"/>
        <v/>
      </c>
    </row>
    <row r="210" spans="17:19" x14ac:dyDescent="0.25">
      <c r="Q210" s="51" t="str">
        <f t="shared" si="6"/>
        <v/>
      </c>
      <c r="R210" s="51" t="str">
        <f>IF(M210="","",IF(AND(M210&lt;&gt;'Tabelas auxiliares'!$B$236,M210&lt;&gt;'Tabelas auxiliares'!$B$237,M210&lt;&gt;'Tabelas auxiliares'!$C$236,M210&lt;&gt;'Tabelas auxiliares'!$C$237,M210&lt;&gt;'Tabelas auxiliares'!$D$236),"FOLHA DE PESSOAL",IF(Q210='Tabelas auxiliares'!$A$237,"CUSTEIO",IF(Q210='Tabelas auxiliares'!$A$236,"INVESTIMENTO","ERRO - VERIFICAR"))))</f>
        <v/>
      </c>
      <c r="S210" s="64" t="str">
        <f t="shared" si="7"/>
        <v/>
      </c>
    </row>
    <row r="211" spans="17:19" x14ac:dyDescent="0.25">
      <c r="Q211" s="51" t="str">
        <f t="shared" si="6"/>
        <v/>
      </c>
      <c r="R211" s="51" t="str">
        <f>IF(M211="","",IF(AND(M211&lt;&gt;'Tabelas auxiliares'!$B$236,M211&lt;&gt;'Tabelas auxiliares'!$B$237,M211&lt;&gt;'Tabelas auxiliares'!$C$236,M211&lt;&gt;'Tabelas auxiliares'!$C$237,M211&lt;&gt;'Tabelas auxiliares'!$D$236),"FOLHA DE PESSOAL",IF(Q211='Tabelas auxiliares'!$A$237,"CUSTEIO",IF(Q211='Tabelas auxiliares'!$A$236,"INVESTIMENTO","ERRO - VERIFICAR"))))</f>
        <v/>
      </c>
      <c r="S211" s="64" t="str">
        <f t="shared" si="7"/>
        <v/>
      </c>
    </row>
    <row r="212" spans="17:19" x14ac:dyDescent="0.25">
      <c r="Q212" s="51" t="str">
        <f t="shared" si="6"/>
        <v/>
      </c>
      <c r="R212" s="51" t="str">
        <f>IF(M212="","",IF(AND(M212&lt;&gt;'Tabelas auxiliares'!$B$236,M212&lt;&gt;'Tabelas auxiliares'!$B$237,M212&lt;&gt;'Tabelas auxiliares'!$C$236,M212&lt;&gt;'Tabelas auxiliares'!$C$237,M212&lt;&gt;'Tabelas auxiliares'!$D$236),"FOLHA DE PESSOAL",IF(Q212='Tabelas auxiliares'!$A$237,"CUSTEIO",IF(Q212='Tabelas auxiliares'!$A$236,"INVESTIMENTO","ERRO - VERIFICAR"))))</f>
        <v/>
      </c>
      <c r="S212" s="64" t="str">
        <f t="shared" si="7"/>
        <v/>
      </c>
    </row>
    <row r="213" spans="17:19" x14ac:dyDescent="0.25">
      <c r="Q213" s="51" t="str">
        <f t="shared" si="6"/>
        <v/>
      </c>
      <c r="R213" s="51" t="str">
        <f>IF(M213="","",IF(AND(M213&lt;&gt;'Tabelas auxiliares'!$B$236,M213&lt;&gt;'Tabelas auxiliares'!$B$237,M213&lt;&gt;'Tabelas auxiliares'!$C$236,M213&lt;&gt;'Tabelas auxiliares'!$C$237,M213&lt;&gt;'Tabelas auxiliares'!$D$236),"FOLHA DE PESSOAL",IF(Q213='Tabelas auxiliares'!$A$237,"CUSTEIO",IF(Q213='Tabelas auxiliares'!$A$236,"INVESTIMENTO","ERRO - VERIFICAR"))))</f>
        <v/>
      </c>
      <c r="S213" s="64" t="str">
        <f t="shared" si="7"/>
        <v/>
      </c>
    </row>
    <row r="214" spans="17:19" x14ac:dyDescent="0.25">
      <c r="Q214" s="51" t="str">
        <f t="shared" si="6"/>
        <v/>
      </c>
      <c r="R214" s="51" t="str">
        <f>IF(M214="","",IF(AND(M214&lt;&gt;'Tabelas auxiliares'!$B$236,M214&lt;&gt;'Tabelas auxiliares'!$B$237,M214&lt;&gt;'Tabelas auxiliares'!$C$236,M214&lt;&gt;'Tabelas auxiliares'!$C$237,M214&lt;&gt;'Tabelas auxiliares'!$D$236),"FOLHA DE PESSOAL",IF(Q214='Tabelas auxiliares'!$A$237,"CUSTEIO",IF(Q214='Tabelas auxiliares'!$A$236,"INVESTIMENTO","ERRO - VERIFICAR"))))</f>
        <v/>
      </c>
      <c r="S214" s="64" t="str">
        <f t="shared" si="7"/>
        <v/>
      </c>
    </row>
    <row r="215" spans="17:19" x14ac:dyDescent="0.25">
      <c r="Q215" s="51" t="str">
        <f t="shared" si="6"/>
        <v/>
      </c>
      <c r="R215" s="51" t="str">
        <f>IF(M215="","",IF(AND(M215&lt;&gt;'Tabelas auxiliares'!$B$236,M215&lt;&gt;'Tabelas auxiliares'!$B$237,M215&lt;&gt;'Tabelas auxiliares'!$C$236,M215&lt;&gt;'Tabelas auxiliares'!$C$237,M215&lt;&gt;'Tabelas auxiliares'!$D$236),"FOLHA DE PESSOAL",IF(Q215='Tabelas auxiliares'!$A$237,"CUSTEIO",IF(Q215='Tabelas auxiliares'!$A$236,"INVESTIMENTO","ERRO - VERIFICAR"))))</f>
        <v/>
      </c>
      <c r="S215" s="64" t="str">
        <f t="shared" si="7"/>
        <v/>
      </c>
    </row>
    <row r="216" spans="17:19" x14ac:dyDescent="0.25">
      <c r="Q216" s="51" t="str">
        <f t="shared" si="6"/>
        <v/>
      </c>
      <c r="R216" s="51" t="str">
        <f>IF(M216="","",IF(AND(M216&lt;&gt;'Tabelas auxiliares'!$B$236,M216&lt;&gt;'Tabelas auxiliares'!$B$237,M216&lt;&gt;'Tabelas auxiliares'!$C$236,M216&lt;&gt;'Tabelas auxiliares'!$C$237,M216&lt;&gt;'Tabelas auxiliares'!$D$236),"FOLHA DE PESSOAL",IF(Q216='Tabelas auxiliares'!$A$237,"CUSTEIO",IF(Q216='Tabelas auxiliares'!$A$236,"INVESTIMENTO","ERRO - VERIFICAR"))))</f>
        <v/>
      </c>
      <c r="S216" s="64" t="str">
        <f t="shared" si="7"/>
        <v/>
      </c>
    </row>
    <row r="217" spans="17:19" x14ac:dyDescent="0.25">
      <c r="Q217" s="51" t="str">
        <f t="shared" si="6"/>
        <v/>
      </c>
      <c r="R217" s="51" t="str">
        <f>IF(M217="","",IF(AND(M217&lt;&gt;'Tabelas auxiliares'!$B$236,M217&lt;&gt;'Tabelas auxiliares'!$B$237,M217&lt;&gt;'Tabelas auxiliares'!$C$236,M217&lt;&gt;'Tabelas auxiliares'!$C$237,M217&lt;&gt;'Tabelas auxiliares'!$D$236),"FOLHA DE PESSOAL",IF(Q217='Tabelas auxiliares'!$A$237,"CUSTEIO",IF(Q217='Tabelas auxiliares'!$A$236,"INVESTIMENTO","ERRO - VERIFICAR"))))</f>
        <v/>
      </c>
      <c r="S217" s="64" t="str">
        <f t="shared" si="7"/>
        <v/>
      </c>
    </row>
    <row r="218" spans="17:19" x14ac:dyDescent="0.25">
      <c r="Q218" s="51" t="str">
        <f t="shared" si="6"/>
        <v/>
      </c>
      <c r="R218" s="51" t="str">
        <f>IF(M218="","",IF(AND(M218&lt;&gt;'Tabelas auxiliares'!$B$236,M218&lt;&gt;'Tabelas auxiliares'!$B$237,M218&lt;&gt;'Tabelas auxiliares'!$C$236,M218&lt;&gt;'Tabelas auxiliares'!$C$237,M218&lt;&gt;'Tabelas auxiliares'!$D$236),"FOLHA DE PESSOAL",IF(Q218='Tabelas auxiliares'!$A$237,"CUSTEIO",IF(Q218='Tabelas auxiliares'!$A$236,"INVESTIMENTO","ERRO - VERIFICAR"))))</f>
        <v/>
      </c>
      <c r="S218" s="64" t="str">
        <f t="shared" si="7"/>
        <v/>
      </c>
    </row>
    <row r="219" spans="17:19" x14ac:dyDescent="0.25">
      <c r="Q219" s="51" t="str">
        <f t="shared" si="6"/>
        <v/>
      </c>
      <c r="R219" s="51" t="str">
        <f>IF(M219="","",IF(AND(M219&lt;&gt;'Tabelas auxiliares'!$B$236,M219&lt;&gt;'Tabelas auxiliares'!$B$237,M219&lt;&gt;'Tabelas auxiliares'!$C$236,M219&lt;&gt;'Tabelas auxiliares'!$C$237,M219&lt;&gt;'Tabelas auxiliares'!$D$236),"FOLHA DE PESSOAL",IF(Q219='Tabelas auxiliares'!$A$237,"CUSTEIO",IF(Q219='Tabelas auxiliares'!$A$236,"INVESTIMENTO","ERRO - VERIFICAR"))))</f>
        <v/>
      </c>
      <c r="S219" s="64" t="str">
        <f t="shared" si="7"/>
        <v/>
      </c>
    </row>
    <row r="220" spans="17:19" x14ac:dyDescent="0.25">
      <c r="Q220" s="51" t="str">
        <f t="shared" si="6"/>
        <v/>
      </c>
      <c r="R220" s="51" t="str">
        <f>IF(M220="","",IF(AND(M220&lt;&gt;'Tabelas auxiliares'!$B$236,M220&lt;&gt;'Tabelas auxiliares'!$B$237,M220&lt;&gt;'Tabelas auxiliares'!$C$236,M220&lt;&gt;'Tabelas auxiliares'!$C$237,M220&lt;&gt;'Tabelas auxiliares'!$D$236),"FOLHA DE PESSOAL",IF(Q220='Tabelas auxiliares'!$A$237,"CUSTEIO",IF(Q220='Tabelas auxiliares'!$A$236,"INVESTIMENTO","ERRO - VERIFICAR"))))</f>
        <v/>
      </c>
      <c r="S220" s="64" t="str">
        <f t="shared" si="7"/>
        <v/>
      </c>
    </row>
    <row r="221" spans="17:19" x14ac:dyDescent="0.25">
      <c r="Q221" s="51" t="str">
        <f t="shared" si="6"/>
        <v/>
      </c>
      <c r="R221" s="51" t="str">
        <f>IF(M221="","",IF(AND(M221&lt;&gt;'Tabelas auxiliares'!$B$236,M221&lt;&gt;'Tabelas auxiliares'!$B$237,M221&lt;&gt;'Tabelas auxiliares'!$C$236,M221&lt;&gt;'Tabelas auxiliares'!$C$237,M221&lt;&gt;'Tabelas auxiliares'!$D$236),"FOLHA DE PESSOAL",IF(Q221='Tabelas auxiliares'!$A$237,"CUSTEIO",IF(Q221='Tabelas auxiliares'!$A$236,"INVESTIMENTO","ERRO - VERIFICAR"))))</f>
        <v/>
      </c>
      <c r="S221" s="64" t="str">
        <f t="shared" si="7"/>
        <v/>
      </c>
    </row>
    <row r="222" spans="17:19" x14ac:dyDescent="0.25">
      <c r="Q222" s="51" t="str">
        <f t="shared" si="6"/>
        <v/>
      </c>
      <c r="R222" s="51" t="str">
        <f>IF(M222="","",IF(AND(M222&lt;&gt;'Tabelas auxiliares'!$B$236,M222&lt;&gt;'Tabelas auxiliares'!$B$237,M222&lt;&gt;'Tabelas auxiliares'!$C$236,M222&lt;&gt;'Tabelas auxiliares'!$C$237,M222&lt;&gt;'Tabelas auxiliares'!$D$236),"FOLHA DE PESSOAL",IF(Q222='Tabelas auxiliares'!$A$237,"CUSTEIO",IF(Q222='Tabelas auxiliares'!$A$236,"INVESTIMENTO","ERRO - VERIFICAR"))))</f>
        <v/>
      </c>
      <c r="S222" s="64" t="str">
        <f t="shared" si="7"/>
        <v/>
      </c>
    </row>
    <row r="223" spans="17:19" x14ac:dyDescent="0.25">
      <c r="Q223" s="51" t="str">
        <f t="shared" si="6"/>
        <v/>
      </c>
      <c r="R223" s="51" t="str">
        <f>IF(M223="","",IF(AND(M223&lt;&gt;'Tabelas auxiliares'!$B$236,M223&lt;&gt;'Tabelas auxiliares'!$B$237,M223&lt;&gt;'Tabelas auxiliares'!$C$236,M223&lt;&gt;'Tabelas auxiliares'!$C$237,M223&lt;&gt;'Tabelas auxiliares'!$D$236),"FOLHA DE PESSOAL",IF(Q223='Tabelas auxiliares'!$A$237,"CUSTEIO",IF(Q223='Tabelas auxiliares'!$A$236,"INVESTIMENTO","ERRO - VERIFICAR"))))</f>
        <v/>
      </c>
      <c r="S223" s="64" t="str">
        <f t="shared" si="7"/>
        <v/>
      </c>
    </row>
    <row r="224" spans="17:19" x14ac:dyDescent="0.25">
      <c r="Q224" s="51" t="str">
        <f t="shared" si="6"/>
        <v/>
      </c>
      <c r="R224" s="51" t="str">
        <f>IF(M224="","",IF(AND(M224&lt;&gt;'Tabelas auxiliares'!$B$236,M224&lt;&gt;'Tabelas auxiliares'!$B$237,M224&lt;&gt;'Tabelas auxiliares'!$C$236,M224&lt;&gt;'Tabelas auxiliares'!$C$237,M224&lt;&gt;'Tabelas auxiliares'!$D$236),"FOLHA DE PESSOAL",IF(Q224='Tabelas auxiliares'!$A$237,"CUSTEIO",IF(Q224='Tabelas auxiliares'!$A$236,"INVESTIMENTO","ERRO - VERIFICAR"))))</f>
        <v/>
      </c>
      <c r="S224" s="64" t="str">
        <f t="shared" si="7"/>
        <v/>
      </c>
    </row>
    <row r="225" spans="17:19" x14ac:dyDescent="0.25">
      <c r="Q225" s="51" t="str">
        <f t="shared" si="6"/>
        <v/>
      </c>
      <c r="R225" s="51" t="str">
        <f>IF(M225="","",IF(AND(M225&lt;&gt;'Tabelas auxiliares'!$B$236,M225&lt;&gt;'Tabelas auxiliares'!$B$237,M225&lt;&gt;'Tabelas auxiliares'!$C$236,M225&lt;&gt;'Tabelas auxiliares'!$C$237,M225&lt;&gt;'Tabelas auxiliares'!$D$236),"FOLHA DE PESSOAL",IF(Q225='Tabelas auxiliares'!$A$237,"CUSTEIO",IF(Q225='Tabelas auxiliares'!$A$236,"INVESTIMENTO","ERRO - VERIFICAR"))))</f>
        <v/>
      </c>
      <c r="S225" s="64" t="str">
        <f t="shared" si="7"/>
        <v/>
      </c>
    </row>
    <row r="226" spans="17:19" x14ac:dyDescent="0.25">
      <c r="Q226" s="51" t="str">
        <f t="shared" si="6"/>
        <v/>
      </c>
      <c r="R226" s="51" t="str">
        <f>IF(M226="","",IF(AND(M226&lt;&gt;'Tabelas auxiliares'!$B$236,M226&lt;&gt;'Tabelas auxiliares'!$B$237,M226&lt;&gt;'Tabelas auxiliares'!$C$236,M226&lt;&gt;'Tabelas auxiliares'!$C$237,M226&lt;&gt;'Tabelas auxiliares'!$D$236),"FOLHA DE PESSOAL",IF(Q226='Tabelas auxiliares'!$A$237,"CUSTEIO",IF(Q226='Tabelas auxiliares'!$A$236,"INVESTIMENTO","ERRO - VERIFICAR"))))</f>
        <v/>
      </c>
      <c r="S226" s="64" t="str">
        <f t="shared" si="7"/>
        <v/>
      </c>
    </row>
    <row r="227" spans="17:19" x14ac:dyDescent="0.25">
      <c r="Q227" s="51" t="str">
        <f t="shared" si="6"/>
        <v/>
      </c>
      <c r="R227" s="51" t="str">
        <f>IF(M227="","",IF(AND(M227&lt;&gt;'Tabelas auxiliares'!$B$236,M227&lt;&gt;'Tabelas auxiliares'!$B$237,M227&lt;&gt;'Tabelas auxiliares'!$C$236,M227&lt;&gt;'Tabelas auxiliares'!$C$237,M227&lt;&gt;'Tabelas auxiliares'!$D$236),"FOLHA DE PESSOAL",IF(Q227='Tabelas auxiliares'!$A$237,"CUSTEIO",IF(Q227='Tabelas auxiliares'!$A$236,"INVESTIMENTO","ERRO - VERIFICAR"))))</f>
        <v/>
      </c>
      <c r="S227" s="64" t="str">
        <f t="shared" si="7"/>
        <v/>
      </c>
    </row>
    <row r="228" spans="17:19" x14ac:dyDescent="0.25">
      <c r="Q228" s="51" t="str">
        <f t="shared" si="6"/>
        <v/>
      </c>
      <c r="R228" s="51" t="str">
        <f>IF(M228="","",IF(AND(M228&lt;&gt;'Tabelas auxiliares'!$B$236,M228&lt;&gt;'Tabelas auxiliares'!$B$237,M228&lt;&gt;'Tabelas auxiliares'!$C$236,M228&lt;&gt;'Tabelas auxiliares'!$C$237,M228&lt;&gt;'Tabelas auxiliares'!$D$236),"FOLHA DE PESSOAL",IF(Q228='Tabelas auxiliares'!$A$237,"CUSTEIO",IF(Q228='Tabelas auxiliares'!$A$236,"INVESTIMENTO","ERRO - VERIFICAR"))))</f>
        <v/>
      </c>
      <c r="S228" s="64" t="str">
        <f t="shared" si="7"/>
        <v/>
      </c>
    </row>
    <row r="229" spans="17:19" x14ac:dyDescent="0.25">
      <c r="Q229" s="51" t="str">
        <f t="shared" si="6"/>
        <v/>
      </c>
      <c r="R229" s="51" t="str">
        <f>IF(M229="","",IF(AND(M229&lt;&gt;'Tabelas auxiliares'!$B$236,M229&lt;&gt;'Tabelas auxiliares'!$B$237,M229&lt;&gt;'Tabelas auxiliares'!$C$236,M229&lt;&gt;'Tabelas auxiliares'!$C$237,M229&lt;&gt;'Tabelas auxiliares'!$D$236),"FOLHA DE PESSOAL",IF(Q229='Tabelas auxiliares'!$A$237,"CUSTEIO",IF(Q229='Tabelas auxiliares'!$A$236,"INVESTIMENTO","ERRO - VERIFICAR"))))</f>
        <v/>
      </c>
      <c r="S229" s="64" t="str">
        <f t="shared" si="7"/>
        <v/>
      </c>
    </row>
    <row r="230" spans="17:19" x14ac:dyDescent="0.25">
      <c r="Q230" s="51" t="str">
        <f t="shared" si="6"/>
        <v/>
      </c>
      <c r="R230" s="51" t="str">
        <f>IF(M230="","",IF(AND(M230&lt;&gt;'Tabelas auxiliares'!$B$236,M230&lt;&gt;'Tabelas auxiliares'!$B$237,M230&lt;&gt;'Tabelas auxiliares'!$C$236,M230&lt;&gt;'Tabelas auxiliares'!$C$237,M230&lt;&gt;'Tabelas auxiliares'!$D$236),"FOLHA DE PESSOAL",IF(Q230='Tabelas auxiliares'!$A$237,"CUSTEIO",IF(Q230='Tabelas auxiliares'!$A$236,"INVESTIMENTO","ERRO - VERIFICAR"))))</f>
        <v/>
      </c>
      <c r="S230" s="64" t="str">
        <f t="shared" si="7"/>
        <v/>
      </c>
    </row>
    <row r="231" spans="17:19" x14ac:dyDescent="0.25">
      <c r="Q231" s="51" t="str">
        <f t="shared" si="6"/>
        <v/>
      </c>
      <c r="R231" s="51" t="str">
        <f>IF(M231="","",IF(AND(M231&lt;&gt;'Tabelas auxiliares'!$B$236,M231&lt;&gt;'Tabelas auxiliares'!$B$237,M231&lt;&gt;'Tabelas auxiliares'!$C$236,M231&lt;&gt;'Tabelas auxiliares'!$C$237,M231&lt;&gt;'Tabelas auxiliares'!$D$236),"FOLHA DE PESSOAL",IF(Q231='Tabelas auxiliares'!$A$237,"CUSTEIO",IF(Q231='Tabelas auxiliares'!$A$236,"INVESTIMENTO","ERRO - VERIFICAR"))))</f>
        <v/>
      </c>
      <c r="S231" s="64" t="str">
        <f t="shared" si="7"/>
        <v/>
      </c>
    </row>
    <row r="232" spans="17:19" x14ac:dyDescent="0.25">
      <c r="Q232" s="51" t="str">
        <f t="shared" si="6"/>
        <v/>
      </c>
      <c r="R232" s="51" t="str">
        <f>IF(M232="","",IF(AND(M232&lt;&gt;'Tabelas auxiliares'!$B$236,M232&lt;&gt;'Tabelas auxiliares'!$B$237,M232&lt;&gt;'Tabelas auxiliares'!$C$236,M232&lt;&gt;'Tabelas auxiliares'!$C$237,M232&lt;&gt;'Tabelas auxiliares'!$D$236),"FOLHA DE PESSOAL",IF(Q232='Tabelas auxiliares'!$A$237,"CUSTEIO",IF(Q232='Tabelas auxiliares'!$A$236,"INVESTIMENTO","ERRO - VERIFICAR"))))</f>
        <v/>
      </c>
      <c r="S232" s="64" t="str">
        <f t="shared" si="7"/>
        <v/>
      </c>
    </row>
    <row r="233" spans="17:19" x14ac:dyDescent="0.25">
      <c r="Q233" s="51" t="str">
        <f t="shared" si="6"/>
        <v/>
      </c>
      <c r="R233" s="51" t="str">
        <f>IF(M233="","",IF(AND(M233&lt;&gt;'Tabelas auxiliares'!$B$236,M233&lt;&gt;'Tabelas auxiliares'!$B$237,M233&lt;&gt;'Tabelas auxiliares'!$C$236,M233&lt;&gt;'Tabelas auxiliares'!$C$237,M233&lt;&gt;'Tabelas auxiliares'!$D$236),"FOLHA DE PESSOAL",IF(Q233='Tabelas auxiliares'!$A$237,"CUSTEIO",IF(Q233='Tabelas auxiliares'!$A$236,"INVESTIMENTO","ERRO - VERIFICAR"))))</f>
        <v/>
      </c>
      <c r="S233" s="64" t="str">
        <f t="shared" si="7"/>
        <v/>
      </c>
    </row>
    <row r="234" spans="17:19" x14ac:dyDescent="0.25">
      <c r="Q234" s="51" t="str">
        <f t="shared" si="6"/>
        <v/>
      </c>
      <c r="R234" s="51" t="str">
        <f>IF(M234="","",IF(AND(M234&lt;&gt;'Tabelas auxiliares'!$B$236,M234&lt;&gt;'Tabelas auxiliares'!$B$237,M234&lt;&gt;'Tabelas auxiliares'!$C$236,M234&lt;&gt;'Tabelas auxiliares'!$C$237,M234&lt;&gt;'Tabelas auxiliares'!$D$236),"FOLHA DE PESSOAL",IF(Q234='Tabelas auxiliares'!$A$237,"CUSTEIO",IF(Q234='Tabelas auxiliares'!$A$236,"INVESTIMENTO","ERRO - VERIFICAR"))))</f>
        <v/>
      </c>
      <c r="S234" s="64" t="str">
        <f t="shared" si="7"/>
        <v/>
      </c>
    </row>
    <row r="235" spans="17:19" x14ac:dyDescent="0.25">
      <c r="Q235" s="51" t="str">
        <f t="shared" si="6"/>
        <v/>
      </c>
      <c r="R235" s="51" t="str">
        <f>IF(M235="","",IF(AND(M235&lt;&gt;'Tabelas auxiliares'!$B$236,M235&lt;&gt;'Tabelas auxiliares'!$B$237,M235&lt;&gt;'Tabelas auxiliares'!$C$236,M235&lt;&gt;'Tabelas auxiliares'!$C$237,M235&lt;&gt;'Tabelas auxiliares'!$D$236),"FOLHA DE PESSOAL",IF(Q235='Tabelas auxiliares'!$A$237,"CUSTEIO",IF(Q235='Tabelas auxiliares'!$A$236,"INVESTIMENTO","ERRO - VERIFICAR"))))</f>
        <v/>
      </c>
      <c r="S235" s="64" t="str">
        <f t="shared" si="7"/>
        <v/>
      </c>
    </row>
    <row r="236" spans="17:19" x14ac:dyDescent="0.25">
      <c r="Q236" s="51" t="str">
        <f t="shared" si="6"/>
        <v/>
      </c>
      <c r="R236" s="51" t="str">
        <f>IF(M236="","",IF(AND(M236&lt;&gt;'Tabelas auxiliares'!$B$236,M236&lt;&gt;'Tabelas auxiliares'!$B$237,M236&lt;&gt;'Tabelas auxiliares'!$C$236,M236&lt;&gt;'Tabelas auxiliares'!$C$237,M236&lt;&gt;'Tabelas auxiliares'!$D$236),"FOLHA DE PESSOAL",IF(Q236='Tabelas auxiliares'!$A$237,"CUSTEIO",IF(Q236='Tabelas auxiliares'!$A$236,"INVESTIMENTO","ERRO - VERIFICAR"))))</f>
        <v/>
      </c>
      <c r="S236" s="64" t="str">
        <f t="shared" si="7"/>
        <v/>
      </c>
    </row>
    <row r="237" spans="17:19" x14ac:dyDescent="0.25">
      <c r="Q237" s="51" t="str">
        <f t="shared" si="6"/>
        <v/>
      </c>
      <c r="R237" s="51" t="str">
        <f>IF(M237="","",IF(AND(M237&lt;&gt;'Tabelas auxiliares'!$B$236,M237&lt;&gt;'Tabelas auxiliares'!$B$237,M237&lt;&gt;'Tabelas auxiliares'!$C$236,M237&lt;&gt;'Tabelas auxiliares'!$C$237,M237&lt;&gt;'Tabelas auxiliares'!$D$236),"FOLHA DE PESSOAL",IF(Q237='Tabelas auxiliares'!$A$237,"CUSTEIO",IF(Q237='Tabelas auxiliares'!$A$236,"INVESTIMENTO","ERRO - VERIFICAR"))))</f>
        <v/>
      </c>
      <c r="S237" s="64" t="str">
        <f t="shared" si="7"/>
        <v/>
      </c>
    </row>
    <row r="238" spans="17:19" x14ac:dyDescent="0.25">
      <c r="Q238" s="51" t="str">
        <f t="shared" si="6"/>
        <v/>
      </c>
      <c r="R238" s="51" t="str">
        <f>IF(M238="","",IF(AND(M238&lt;&gt;'Tabelas auxiliares'!$B$236,M238&lt;&gt;'Tabelas auxiliares'!$B$237,M238&lt;&gt;'Tabelas auxiliares'!$C$236,M238&lt;&gt;'Tabelas auxiliares'!$C$237,M238&lt;&gt;'Tabelas auxiliares'!$D$236),"FOLHA DE PESSOAL",IF(Q238='Tabelas auxiliares'!$A$237,"CUSTEIO",IF(Q238='Tabelas auxiliares'!$A$236,"INVESTIMENTO","ERRO - VERIFICAR"))))</f>
        <v/>
      </c>
      <c r="S238" s="64" t="str">
        <f t="shared" si="7"/>
        <v/>
      </c>
    </row>
    <row r="239" spans="17:19" x14ac:dyDescent="0.25">
      <c r="Q239" s="51" t="str">
        <f t="shared" si="6"/>
        <v/>
      </c>
      <c r="R239" s="51" t="str">
        <f>IF(M239="","",IF(AND(M239&lt;&gt;'Tabelas auxiliares'!$B$236,M239&lt;&gt;'Tabelas auxiliares'!$B$237,M239&lt;&gt;'Tabelas auxiliares'!$C$236,M239&lt;&gt;'Tabelas auxiliares'!$C$237,M239&lt;&gt;'Tabelas auxiliares'!$D$236),"FOLHA DE PESSOAL",IF(Q239='Tabelas auxiliares'!$A$237,"CUSTEIO",IF(Q239='Tabelas auxiliares'!$A$236,"INVESTIMENTO","ERRO - VERIFICAR"))))</f>
        <v/>
      </c>
      <c r="S239" s="64" t="str">
        <f t="shared" si="7"/>
        <v/>
      </c>
    </row>
    <row r="240" spans="17:19" x14ac:dyDescent="0.25">
      <c r="Q240" s="51" t="str">
        <f t="shared" si="6"/>
        <v/>
      </c>
      <c r="R240" s="51" t="str">
        <f>IF(M240="","",IF(AND(M240&lt;&gt;'Tabelas auxiliares'!$B$236,M240&lt;&gt;'Tabelas auxiliares'!$B$237,M240&lt;&gt;'Tabelas auxiliares'!$C$236,M240&lt;&gt;'Tabelas auxiliares'!$C$237,M240&lt;&gt;'Tabelas auxiliares'!$D$236),"FOLHA DE PESSOAL",IF(Q240='Tabelas auxiliares'!$A$237,"CUSTEIO",IF(Q240='Tabelas auxiliares'!$A$236,"INVESTIMENTO","ERRO - VERIFICAR"))))</f>
        <v/>
      </c>
      <c r="S240" s="64" t="str">
        <f t="shared" si="7"/>
        <v/>
      </c>
    </row>
    <row r="241" spans="17:19" x14ac:dyDescent="0.25">
      <c r="Q241" s="51" t="str">
        <f t="shared" si="6"/>
        <v/>
      </c>
      <c r="R241" s="51" t="str">
        <f>IF(M241="","",IF(AND(M241&lt;&gt;'Tabelas auxiliares'!$B$236,M241&lt;&gt;'Tabelas auxiliares'!$B$237,M241&lt;&gt;'Tabelas auxiliares'!$C$236,M241&lt;&gt;'Tabelas auxiliares'!$C$237,M241&lt;&gt;'Tabelas auxiliares'!$D$236),"FOLHA DE PESSOAL",IF(Q241='Tabelas auxiliares'!$A$237,"CUSTEIO",IF(Q241='Tabelas auxiliares'!$A$236,"INVESTIMENTO","ERRO - VERIFICAR"))))</f>
        <v/>
      </c>
      <c r="S241" s="64" t="str">
        <f t="shared" si="7"/>
        <v/>
      </c>
    </row>
    <row r="242" spans="17:19" x14ac:dyDescent="0.25">
      <c r="Q242" s="51" t="str">
        <f t="shared" si="6"/>
        <v/>
      </c>
      <c r="R242" s="51" t="str">
        <f>IF(M242="","",IF(AND(M242&lt;&gt;'Tabelas auxiliares'!$B$236,M242&lt;&gt;'Tabelas auxiliares'!$B$237,M242&lt;&gt;'Tabelas auxiliares'!$C$236,M242&lt;&gt;'Tabelas auxiliares'!$C$237,M242&lt;&gt;'Tabelas auxiliares'!$D$236),"FOLHA DE PESSOAL",IF(Q242='Tabelas auxiliares'!$A$237,"CUSTEIO",IF(Q242='Tabelas auxiliares'!$A$236,"INVESTIMENTO","ERRO - VERIFICAR"))))</f>
        <v/>
      </c>
      <c r="S242" s="64" t="str">
        <f t="shared" si="7"/>
        <v/>
      </c>
    </row>
    <row r="243" spans="17:19" x14ac:dyDescent="0.25">
      <c r="Q243" s="51" t="str">
        <f t="shared" si="6"/>
        <v/>
      </c>
      <c r="R243" s="51" t="str">
        <f>IF(M243="","",IF(AND(M243&lt;&gt;'Tabelas auxiliares'!$B$236,M243&lt;&gt;'Tabelas auxiliares'!$B$237,M243&lt;&gt;'Tabelas auxiliares'!$C$236,M243&lt;&gt;'Tabelas auxiliares'!$C$237,M243&lt;&gt;'Tabelas auxiliares'!$D$236),"FOLHA DE PESSOAL",IF(Q243='Tabelas auxiliares'!$A$237,"CUSTEIO",IF(Q243='Tabelas auxiliares'!$A$236,"INVESTIMENTO","ERRO - VERIFICAR"))))</f>
        <v/>
      </c>
      <c r="S243" s="64" t="str">
        <f t="shared" si="7"/>
        <v/>
      </c>
    </row>
    <row r="244" spans="17:19" x14ac:dyDescent="0.25">
      <c r="Q244" s="51" t="str">
        <f t="shared" si="6"/>
        <v/>
      </c>
      <c r="R244" s="51" t="str">
        <f>IF(M244="","",IF(AND(M244&lt;&gt;'Tabelas auxiliares'!$B$236,M244&lt;&gt;'Tabelas auxiliares'!$B$237,M244&lt;&gt;'Tabelas auxiliares'!$C$236,M244&lt;&gt;'Tabelas auxiliares'!$C$237,M244&lt;&gt;'Tabelas auxiliares'!$D$236),"FOLHA DE PESSOAL",IF(Q244='Tabelas auxiliares'!$A$237,"CUSTEIO",IF(Q244='Tabelas auxiliares'!$A$236,"INVESTIMENTO","ERRO - VERIFICAR"))))</f>
        <v/>
      </c>
      <c r="S244" s="64" t="str">
        <f t="shared" si="7"/>
        <v/>
      </c>
    </row>
    <row r="245" spans="17:19" x14ac:dyDescent="0.25">
      <c r="Q245" s="51" t="str">
        <f t="shared" si="6"/>
        <v/>
      </c>
      <c r="R245" s="51" t="str">
        <f>IF(M245="","",IF(AND(M245&lt;&gt;'Tabelas auxiliares'!$B$236,M245&lt;&gt;'Tabelas auxiliares'!$B$237,M245&lt;&gt;'Tabelas auxiliares'!$C$236,M245&lt;&gt;'Tabelas auxiliares'!$C$237,M245&lt;&gt;'Tabelas auxiliares'!$D$236),"FOLHA DE PESSOAL",IF(Q245='Tabelas auxiliares'!$A$237,"CUSTEIO",IF(Q245='Tabelas auxiliares'!$A$236,"INVESTIMENTO","ERRO - VERIFICAR"))))</f>
        <v/>
      </c>
      <c r="S245" s="64" t="str">
        <f t="shared" si="7"/>
        <v/>
      </c>
    </row>
    <row r="246" spans="17:19" x14ac:dyDescent="0.25">
      <c r="Q246" s="51" t="str">
        <f t="shared" si="6"/>
        <v/>
      </c>
      <c r="R246" s="51" t="str">
        <f>IF(M246="","",IF(AND(M246&lt;&gt;'Tabelas auxiliares'!$B$236,M246&lt;&gt;'Tabelas auxiliares'!$B$237,M246&lt;&gt;'Tabelas auxiliares'!$C$236,M246&lt;&gt;'Tabelas auxiliares'!$C$237,M246&lt;&gt;'Tabelas auxiliares'!$D$236),"FOLHA DE PESSOAL",IF(Q246='Tabelas auxiliares'!$A$237,"CUSTEIO",IF(Q246='Tabelas auxiliares'!$A$236,"INVESTIMENTO","ERRO - VERIFICAR"))))</f>
        <v/>
      </c>
      <c r="S246" s="64" t="str">
        <f t="shared" si="7"/>
        <v/>
      </c>
    </row>
    <row r="247" spans="17:19" x14ac:dyDescent="0.25">
      <c r="Q247" s="51" t="str">
        <f t="shared" si="6"/>
        <v/>
      </c>
      <c r="R247" s="51" t="str">
        <f>IF(M247="","",IF(AND(M247&lt;&gt;'Tabelas auxiliares'!$B$236,M247&lt;&gt;'Tabelas auxiliares'!$B$237,M247&lt;&gt;'Tabelas auxiliares'!$C$236,M247&lt;&gt;'Tabelas auxiliares'!$C$237,M247&lt;&gt;'Tabelas auxiliares'!$D$236),"FOLHA DE PESSOAL",IF(Q247='Tabelas auxiliares'!$A$237,"CUSTEIO",IF(Q247='Tabelas auxiliares'!$A$236,"INVESTIMENTO","ERRO - VERIFICAR"))))</f>
        <v/>
      </c>
      <c r="S247" s="64" t="str">
        <f t="shared" si="7"/>
        <v/>
      </c>
    </row>
    <row r="248" spans="17:19" x14ac:dyDescent="0.25">
      <c r="Q248" s="51" t="str">
        <f t="shared" si="6"/>
        <v/>
      </c>
      <c r="R248" s="51" t="str">
        <f>IF(M248="","",IF(AND(M248&lt;&gt;'Tabelas auxiliares'!$B$236,M248&lt;&gt;'Tabelas auxiliares'!$B$237,M248&lt;&gt;'Tabelas auxiliares'!$C$236,M248&lt;&gt;'Tabelas auxiliares'!$C$237,M248&lt;&gt;'Tabelas auxiliares'!$D$236),"FOLHA DE PESSOAL",IF(Q248='Tabelas auxiliares'!$A$237,"CUSTEIO",IF(Q248='Tabelas auxiliares'!$A$236,"INVESTIMENTO","ERRO - VERIFICAR"))))</f>
        <v/>
      </c>
      <c r="S248" s="64" t="str">
        <f t="shared" si="7"/>
        <v/>
      </c>
    </row>
    <row r="249" spans="17:19" x14ac:dyDescent="0.25">
      <c r="Q249" s="51" t="str">
        <f t="shared" si="6"/>
        <v/>
      </c>
      <c r="R249" s="51" t="str">
        <f>IF(M249="","",IF(AND(M249&lt;&gt;'Tabelas auxiliares'!$B$236,M249&lt;&gt;'Tabelas auxiliares'!$B$237,M249&lt;&gt;'Tabelas auxiliares'!$C$236,M249&lt;&gt;'Tabelas auxiliares'!$C$237,M249&lt;&gt;'Tabelas auxiliares'!$D$236),"FOLHA DE PESSOAL",IF(Q249='Tabelas auxiliares'!$A$237,"CUSTEIO",IF(Q249='Tabelas auxiliares'!$A$236,"INVESTIMENTO","ERRO - VERIFICAR"))))</f>
        <v/>
      </c>
      <c r="S249" s="64" t="str">
        <f t="shared" si="7"/>
        <v/>
      </c>
    </row>
    <row r="250" spans="17:19" x14ac:dyDescent="0.25">
      <c r="Q250" s="51" t="str">
        <f t="shared" si="6"/>
        <v/>
      </c>
      <c r="R250" s="51" t="str">
        <f>IF(M250="","",IF(AND(M250&lt;&gt;'Tabelas auxiliares'!$B$236,M250&lt;&gt;'Tabelas auxiliares'!$B$237,M250&lt;&gt;'Tabelas auxiliares'!$C$236,M250&lt;&gt;'Tabelas auxiliares'!$C$237,M250&lt;&gt;'Tabelas auxiliares'!$D$236),"FOLHA DE PESSOAL",IF(Q250='Tabelas auxiliares'!$A$237,"CUSTEIO",IF(Q250='Tabelas auxiliares'!$A$236,"INVESTIMENTO","ERRO - VERIFICAR"))))</f>
        <v/>
      </c>
      <c r="S250" s="64" t="str">
        <f t="shared" si="7"/>
        <v/>
      </c>
    </row>
    <row r="251" spans="17:19" x14ac:dyDescent="0.25">
      <c r="Q251" s="51" t="str">
        <f t="shared" si="6"/>
        <v/>
      </c>
      <c r="R251" s="51" t="str">
        <f>IF(M251="","",IF(AND(M251&lt;&gt;'Tabelas auxiliares'!$B$236,M251&lt;&gt;'Tabelas auxiliares'!$B$237,M251&lt;&gt;'Tabelas auxiliares'!$C$236,M251&lt;&gt;'Tabelas auxiliares'!$C$237,M251&lt;&gt;'Tabelas auxiliares'!$D$236),"FOLHA DE PESSOAL",IF(Q251='Tabelas auxiliares'!$A$237,"CUSTEIO",IF(Q251='Tabelas auxiliares'!$A$236,"INVESTIMENTO","ERRO - VERIFICAR"))))</f>
        <v/>
      </c>
      <c r="S251" s="64" t="str">
        <f t="shared" si="7"/>
        <v/>
      </c>
    </row>
    <row r="252" spans="17:19" x14ac:dyDescent="0.25">
      <c r="Q252" s="51" t="str">
        <f t="shared" si="6"/>
        <v/>
      </c>
      <c r="R252" s="51" t="str">
        <f>IF(M252="","",IF(AND(M252&lt;&gt;'Tabelas auxiliares'!$B$236,M252&lt;&gt;'Tabelas auxiliares'!$B$237,M252&lt;&gt;'Tabelas auxiliares'!$C$236,M252&lt;&gt;'Tabelas auxiliares'!$C$237,M252&lt;&gt;'Tabelas auxiliares'!$D$236),"FOLHA DE PESSOAL",IF(Q252='Tabelas auxiliares'!$A$237,"CUSTEIO",IF(Q252='Tabelas auxiliares'!$A$236,"INVESTIMENTO","ERRO - VERIFICAR"))))</f>
        <v/>
      </c>
      <c r="S252" s="64" t="str">
        <f t="shared" si="7"/>
        <v/>
      </c>
    </row>
    <row r="253" spans="17:19" x14ac:dyDescent="0.25">
      <c r="Q253" s="51" t="str">
        <f t="shared" si="6"/>
        <v/>
      </c>
      <c r="R253" s="51" t="str">
        <f>IF(M253="","",IF(AND(M253&lt;&gt;'Tabelas auxiliares'!$B$236,M253&lt;&gt;'Tabelas auxiliares'!$B$237,M253&lt;&gt;'Tabelas auxiliares'!$C$236,M253&lt;&gt;'Tabelas auxiliares'!$C$237,M253&lt;&gt;'Tabelas auxiliares'!$D$236),"FOLHA DE PESSOAL",IF(Q253='Tabelas auxiliares'!$A$237,"CUSTEIO",IF(Q253='Tabelas auxiliares'!$A$236,"INVESTIMENTO","ERRO - VERIFICAR"))))</f>
        <v/>
      </c>
      <c r="S253" s="64" t="str">
        <f t="shared" si="7"/>
        <v/>
      </c>
    </row>
    <row r="254" spans="17:19" x14ac:dyDescent="0.25">
      <c r="Q254" s="51" t="str">
        <f t="shared" si="6"/>
        <v/>
      </c>
      <c r="R254" s="51" t="str">
        <f>IF(M254="","",IF(AND(M254&lt;&gt;'Tabelas auxiliares'!$B$236,M254&lt;&gt;'Tabelas auxiliares'!$B$237,M254&lt;&gt;'Tabelas auxiliares'!$C$236,M254&lt;&gt;'Tabelas auxiliares'!$C$237,M254&lt;&gt;'Tabelas auxiliares'!$D$236),"FOLHA DE PESSOAL",IF(Q254='Tabelas auxiliares'!$A$237,"CUSTEIO",IF(Q254='Tabelas auxiliares'!$A$236,"INVESTIMENTO","ERRO - VERIFICAR"))))</f>
        <v/>
      </c>
      <c r="S254" s="64" t="str">
        <f t="shared" si="7"/>
        <v/>
      </c>
    </row>
    <row r="255" spans="17:19" x14ac:dyDescent="0.25">
      <c r="Q255" s="51" t="str">
        <f t="shared" si="6"/>
        <v/>
      </c>
      <c r="R255" s="51" t="str">
        <f>IF(M255="","",IF(AND(M255&lt;&gt;'Tabelas auxiliares'!$B$236,M255&lt;&gt;'Tabelas auxiliares'!$B$237,M255&lt;&gt;'Tabelas auxiliares'!$C$236,M255&lt;&gt;'Tabelas auxiliares'!$C$237,M255&lt;&gt;'Tabelas auxiliares'!$D$236),"FOLHA DE PESSOAL",IF(Q255='Tabelas auxiliares'!$A$237,"CUSTEIO",IF(Q255='Tabelas auxiliares'!$A$236,"INVESTIMENTO","ERRO - VERIFICAR"))))</f>
        <v/>
      </c>
      <c r="S255" s="64" t="str">
        <f t="shared" si="7"/>
        <v/>
      </c>
    </row>
    <row r="256" spans="17:19" x14ac:dyDescent="0.25">
      <c r="Q256" s="51" t="str">
        <f t="shared" si="6"/>
        <v/>
      </c>
      <c r="R256" s="51" t="str">
        <f>IF(M256="","",IF(AND(M256&lt;&gt;'Tabelas auxiliares'!$B$236,M256&lt;&gt;'Tabelas auxiliares'!$B$237,M256&lt;&gt;'Tabelas auxiliares'!$C$236,M256&lt;&gt;'Tabelas auxiliares'!$C$237,M256&lt;&gt;'Tabelas auxiliares'!$D$236),"FOLHA DE PESSOAL",IF(Q256='Tabelas auxiliares'!$A$237,"CUSTEIO",IF(Q256='Tabelas auxiliares'!$A$236,"INVESTIMENTO","ERRO - VERIFICAR"))))</f>
        <v/>
      </c>
      <c r="S256" s="64" t="str">
        <f t="shared" si="7"/>
        <v/>
      </c>
    </row>
    <row r="257" spans="17:19" x14ac:dyDescent="0.25">
      <c r="Q257" s="51" t="str">
        <f t="shared" si="6"/>
        <v/>
      </c>
      <c r="R257" s="51" t="str">
        <f>IF(M257="","",IF(AND(M257&lt;&gt;'Tabelas auxiliares'!$B$236,M257&lt;&gt;'Tabelas auxiliares'!$B$237,M257&lt;&gt;'Tabelas auxiliares'!$C$236,M257&lt;&gt;'Tabelas auxiliares'!$C$237,M257&lt;&gt;'Tabelas auxiliares'!$D$236),"FOLHA DE PESSOAL",IF(Q257='Tabelas auxiliares'!$A$237,"CUSTEIO",IF(Q257='Tabelas auxiliares'!$A$236,"INVESTIMENTO","ERRO - VERIFICAR"))))</f>
        <v/>
      </c>
      <c r="S257" s="64" t="str">
        <f t="shared" si="7"/>
        <v/>
      </c>
    </row>
    <row r="258" spans="17:19" x14ac:dyDescent="0.25">
      <c r="Q258" s="51" t="str">
        <f t="shared" si="6"/>
        <v/>
      </c>
      <c r="R258" s="51" t="str">
        <f>IF(M258="","",IF(AND(M258&lt;&gt;'Tabelas auxiliares'!$B$236,M258&lt;&gt;'Tabelas auxiliares'!$B$237,M258&lt;&gt;'Tabelas auxiliares'!$C$236,M258&lt;&gt;'Tabelas auxiliares'!$C$237,M258&lt;&gt;'Tabelas auxiliares'!$D$236),"FOLHA DE PESSOAL",IF(Q258='Tabelas auxiliares'!$A$237,"CUSTEIO",IF(Q258='Tabelas auxiliares'!$A$236,"INVESTIMENTO","ERRO - VERIFICAR"))))</f>
        <v/>
      </c>
      <c r="S258" s="64" t="str">
        <f t="shared" si="7"/>
        <v/>
      </c>
    </row>
    <row r="259" spans="17:19" x14ac:dyDescent="0.25">
      <c r="Q259" s="51" t="str">
        <f t="shared" si="6"/>
        <v/>
      </c>
      <c r="R259" s="51" t="str">
        <f>IF(M259="","",IF(AND(M259&lt;&gt;'Tabelas auxiliares'!$B$236,M259&lt;&gt;'Tabelas auxiliares'!$B$237,M259&lt;&gt;'Tabelas auxiliares'!$C$236,M259&lt;&gt;'Tabelas auxiliares'!$C$237,M259&lt;&gt;'Tabelas auxiliares'!$D$236),"FOLHA DE PESSOAL",IF(Q259='Tabelas auxiliares'!$A$237,"CUSTEIO",IF(Q259='Tabelas auxiliares'!$A$236,"INVESTIMENTO","ERRO - VERIFICAR"))))</f>
        <v/>
      </c>
      <c r="S259" s="64" t="str">
        <f t="shared" si="7"/>
        <v/>
      </c>
    </row>
    <row r="260" spans="17:19" x14ac:dyDescent="0.25">
      <c r="Q260" s="51" t="str">
        <f t="shared" ref="Q260:Q323" si="8">LEFT(O260,1)</f>
        <v/>
      </c>
      <c r="R260" s="51" t="str">
        <f>IF(M260="","",IF(AND(M260&lt;&gt;'Tabelas auxiliares'!$B$236,M260&lt;&gt;'Tabelas auxiliares'!$B$237,M260&lt;&gt;'Tabelas auxiliares'!$C$236,M260&lt;&gt;'Tabelas auxiliares'!$C$237,M260&lt;&gt;'Tabelas auxiliares'!$D$236),"FOLHA DE PESSOAL",IF(Q260='Tabelas auxiliares'!$A$237,"CUSTEIO",IF(Q260='Tabelas auxiliares'!$A$236,"INVESTIMENTO","ERRO - VERIFICAR"))))</f>
        <v/>
      </c>
      <c r="S260" s="64" t="str">
        <f t="shared" si="7"/>
        <v/>
      </c>
    </row>
    <row r="261" spans="17:19" x14ac:dyDescent="0.25">
      <c r="Q261" s="51" t="str">
        <f t="shared" si="8"/>
        <v/>
      </c>
      <c r="R261" s="51" t="str">
        <f>IF(M261="","",IF(AND(M261&lt;&gt;'Tabelas auxiliares'!$B$236,M261&lt;&gt;'Tabelas auxiliares'!$B$237,M261&lt;&gt;'Tabelas auxiliares'!$C$236,M261&lt;&gt;'Tabelas auxiliares'!$C$237,M261&lt;&gt;'Tabelas auxiliares'!$D$236),"FOLHA DE PESSOAL",IF(Q261='Tabelas auxiliares'!$A$237,"CUSTEIO",IF(Q261='Tabelas auxiliares'!$A$236,"INVESTIMENTO","ERRO - VERIFICAR"))))</f>
        <v/>
      </c>
      <c r="S261" s="64" t="str">
        <f t="shared" ref="S261:S324" si="9">IF(SUM(T261:X261)=0,"",SUM(T261:X261))</f>
        <v/>
      </c>
    </row>
    <row r="262" spans="17:19" x14ac:dyDescent="0.25">
      <c r="Q262" s="51" t="str">
        <f t="shared" si="8"/>
        <v/>
      </c>
      <c r="R262" s="51" t="str">
        <f>IF(M262="","",IF(AND(M262&lt;&gt;'Tabelas auxiliares'!$B$236,M262&lt;&gt;'Tabelas auxiliares'!$B$237,M262&lt;&gt;'Tabelas auxiliares'!$C$236,M262&lt;&gt;'Tabelas auxiliares'!$C$237,M262&lt;&gt;'Tabelas auxiliares'!$D$236),"FOLHA DE PESSOAL",IF(Q262='Tabelas auxiliares'!$A$237,"CUSTEIO",IF(Q262='Tabelas auxiliares'!$A$236,"INVESTIMENTO","ERRO - VERIFICAR"))))</f>
        <v/>
      </c>
      <c r="S262" s="64" t="str">
        <f t="shared" si="9"/>
        <v/>
      </c>
    </row>
    <row r="263" spans="17:19" x14ac:dyDescent="0.25">
      <c r="Q263" s="51" t="str">
        <f t="shared" si="8"/>
        <v/>
      </c>
      <c r="R263" s="51" t="str">
        <f>IF(M263="","",IF(AND(M263&lt;&gt;'Tabelas auxiliares'!$B$236,M263&lt;&gt;'Tabelas auxiliares'!$B$237,M263&lt;&gt;'Tabelas auxiliares'!$C$236,M263&lt;&gt;'Tabelas auxiliares'!$C$237,M263&lt;&gt;'Tabelas auxiliares'!$D$236),"FOLHA DE PESSOAL",IF(Q263='Tabelas auxiliares'!$A$237,"CUSTEIO",IF(Q263='Tabelas auxiliares'!$A$236,"INVESTIMENTO","ERRO - VERIFICAR"))))</f>
        <v/>
      </c>
      <c r="S263" s="64" t="str">
        <f t="shared" si="9"/>
        <v/>
      </c>
    </row>
    <row r="264" spans="17:19" x14ac:dyDescent="0.25">
      <c r="Q264" s="51" t="str">
        <f t="shared" si="8"/>
        <v/>
      </c>
      <c r="R264" s="51" t="str">
        <f>IF(M264="","",IF(AND(M264&lt;&gt;'Tabelas auxiliares'!$B$236,M264&lt;&gt;'Tabelas auxiliares'!$B$237,M264&lt;&gt;'Tabelas auxiliares'!$C$236,M264&lt;&gt;'Tabelas auxiliares'!$C$237,M264&lt;&gt;'Tabelas auxiliares'!$D$236),"FOLHA DE PESSOAL",IF(Q264='Tabelas auxiliares'!$A$237,"CUSTEIO",IF(Q264='Tabelas auxiliares'!$A$236,"INVESTIMENTO","ERRO - VERIFICAR"))))</f>
        <v/>
      </c>
      <c r="S264" s="64" t="str">
        <f t="shared" si="9"/>
        <v/>
      </c>
    </row>
    <row r="265" spans="17:19" x14ac:dyDescent="0.25">
      <c r="Q265" s="51" t="str">
        <f t="shared" si="8"/>
        <v/>
      </c>
      <c r="R265" s="51" t="str">
        <f>IF(M265="","",IF(AND(M265&lt;&gt;'Tabelas auxiliares'!$B$236,M265&lt;&gt;'Tabelas auxiliares'!$B$237,M265&lt;&gt;'Tabelas auxiliares'!$C$236,M265&lt;&gt;'Tabelas auxiliares'!$C$237,M265&lt;&gt;'Tabelas auxiliares'!$D$236),"FOLHA DE PESSOAL",IF(Q265='Tabelas auxiliares'!$A$237,"CUSTEIO",IF(Q265='Tabelas auxiliares'!$A$236,"INVESTIMENTO","ERRO - VERIFICAR"))))</f>
        <v/>
      </c>
      <c r="S265" s="64" t="str">
        <f t="shared" si="9"/>
        <v/>
      </c>
    </row>
    <row r="266" spans="17:19" x14ac:dyDescent="0.25">
      <c r="Q266" s="51" t="str">
        <f t="shared" si="8"/>
        <v/>
      </c>
      <c r="R266" s="51" t="str">
        <f>IF(M266="","",IF(AND(M266&lt;&gt;'Tabelas auxiliares'!$B$236,M266&lt;&gt;'Tabelas auxiliares'!$B$237,M266&lt;&gt;'Tabelas auxiliares'!$C$236,M266&lt;&gt;'Tabelas auxiliares'!$C$237,M266&lt;&gt;'Tabelas auxiliares'!$D$236),"FOLHA DE PESSOAL",IF(Q266='Tabelas auxiliares'!$A$237,"CUSTEIO",IF(Q266='Tabelas auxiliares'!$A$236,"INVESTIMENTO","ERRO - VERIFICAR"))))</f>
        <v/>
      </c>
      <c r="S266" s="64" t="str">
        <f t="shared" si="9"/>
        <v/>
      </c>
    </row>
    <row r="267" spans="17:19" x14ac:dyDescent="0.25">
      <c r="Q267" s="51" t="str">
        <f t="shared" si="8"/>
        <v/>
      </c>
      <c r="R267" s="51" t="str">
        <f>IF(M267="","",IF(AND(M267&lt;&gt;'Tabelas auxiliares'!$B$236,M267&lt;&gt;'Tabelas auxiliares'!$B$237,M267&lt;&gt;'Tabelas auxiliares'!$C$236,M267&lt;&gt;'Tabelas auxiliares'!$C$237,M267&lt;&gt;'Tabelas auxiliares'!$D$236),"FOLHA DE PESSOAL",IF(Q267='Tabelas auxiliares'!$A$237,"CUSTEIO",IF(Q267='Tabelas auxiliares'!$A$236,"INVESTIMENTO","ERRO - VERIFICAR"))))</f>
        <v/>
      </c>
      <c r="S267" s="64" t="str">
        <f t="shared" si="9"/>
        <v/>
      </c>
    </row>
    <row r="268" spans="17:19" x14ac:dyDescent="0.25">
      <c r="Q268" s="51" t="str">
        <f t="shared" si="8"/>
        <v/>
      </c>
      <c r="R268" s="51" t="str">
        <f>IF(M268="","",IF(AND(M268&lt;&gt;'Tabelas auxiliares'!$B$236,M268&lt;&gt;'Tabelas auxiliares'!$B$237,M268&lt;&gt;'Tabelas auxiliares'!$C$236,M268&lt;&gt;'Tabelas auxiliares'!$C$237,M268&lt;&gt;'Tabelas auxiliares'!$D$236),"FOLHA DE PESSOAL",IF(Q268='Tabelas auxiliares'!$A$237,"CUSTEIO",IF(Q268='Tabelas auxiliares'!$A$236,"INVESTIMENTO","ERRO - VERIFICAR"))))</f>
        <v/>
      </c>
      <c r="S268" s="64" t="str">
        <f t="shared" si="9"/>
        <v/>
      </c>
    </row>
    <row r="269" spans="17:19" x14ac:dyDescent="0.25">
      <c r="Q269" s="51" t="str">
        <f t="shared" si="8"/>
        <v/>
      </c>
      <c r="R269" s="51" t="str">
        <f>IF(M269="","",IF(AND(M269&lt;&gt;'Tabelas auxiliares'!$B$236,M269&lt;&gt;'Tabelas auxiliares'!$B$237,M269&lt;&gt;'Tabelas auxiliares'!$C$236,M269&lt;&gt;'Tabelas auxiliares'!$C$237,M269&lt;&gt;'Tabelas auxiliares'!$D$236),"FOLHA DE PESSOAL",IF(Q269='Tabelas auxiliares'!$A$237,"CUSTEIO",IF(Q269='Tabelas auxiliares'!$A$236,"INVESTIMENTO","ERRO - VERIFICAR"))))</f>
        <v/>
      </c>
      <c r="S269" s="64" t="str">
        <f t="shared" si="9"/>
        <v/>
      </c>
    </row>
    <row r="270" spans="17:19" x14ac:dyDescent="0.25">
      <c r="Q270" s="51" t="str">
        <f t="shared" si="8"/>
        <v/>
      </c>
      <c r="R270" s="51" t="str">
        <f>IF(M270="","",IF(AND(M270&lt;&gt;'Tabelas auxiliares'!$B$236,M270&lt;&gt;'Tabelas auxiliares'!$B$237,M270&lt;&gt;'Tabelas auxiliares'!$C$236,M270&lt;&gt;'Tabelas auxiliares'!$C$237,M270&lt;&gt;'Tabelas auxiliares'!$D$236),"FOLHA DE PESSOAL",IF(Q270='Tabelas auxiliares'!$A$237,"CUSTEIO",IF(Q270='Tabelas auxiliares'!$A$236,"INVESTIMENTO","ERRO - VERIFICAR"))))</f>
        <v/>
      </c>
      <c r="S270" s="64" t="str">
        <f t="shared" si="9"/>
        <v/>
      </c>
    </row>
    <row r="271" spans="17:19" x14ac:dyDescent="0.25">
      <c r="Q271" s="51" t="str">
        <f t="shared" si="8"/>
        <v/>
      </c>
      <c r="R271" s="51" t="str">
        <f>IF(M271="","",IF(AND(M271&lt;&gt;'Tabelas auxiliares'!$B$236,M271&lt;&gt;'Tabelas auxiliares'!$B$237,M271&lt;&gt;'Tabelas auxiliares'!$C$236,M271&lt;&gt;'Tabelas auxiliares'!$C$237,M271&lt;&gt;'Tabelas auxiliares'!$D$236),"FOLHA DE PESSOAL",IF(Q271='Tabelas auxiliares'!$A$237,"CUSTEIO",IF(Q271='Tabelas auxiliares'!$A$236,"INVESTIMENTO","ERRO - VERIFICAR"))))</f>
        <v/>
      </c>
      <c r="S271" s="64" t="str">
        <f t="shared" si="9"/>
        <v/>
      </c>
    </row>
    <row r="272" spans="17:19" x14ac:dyDescent="0.25">
      <c r="Q272" s="51" t="str">
        <f t="shared" si="8"/>
        <v/>
      </c>
      <c r="R272" s="51" t="str">
        <f>IF(M272="","",IF(AND(M272&lt;&gt;'Tabelas auxiliares'!$B$236,M272&lt;&gt;'Tabelas auxiliares'!$B$237,M272&lt;&gt;'Tabelas auxiliares'!$C$236,M272&lt;&gt;'Tabelas auxiliares'!$C$237,M272&lt;&gt;'Tabelas auxiliares'!$D$236),"FOLHA DE PESSOAL",IF(Q272='Tabelas auxiliares'!$A$237,"CUSTEIO",IF(Q272='Tabelas auxiliares'!$A$236,"INVESTIMENTO","ERRO - VERIFICAR"))))</f>
        <v/>
      </c>
      <c r="S272" s="64" t="str">
        <f t="shared" si="9"/>
        <v/>
      </c>
    </row>
    <row r="273" spans="17:19" x14ac:dyDescent="0.25">
      <c r="Q273" s="51" t="str">
        <f t="shared" si="8"/>
        <v/>
      </c>
      <c r="R273" s="51" t="str">
        <f>IF(M273="","",IF(AND(M273&lt;&gt;'Tabelas auxiliares'!$B$236,M273&lt;&gt;'Tabelas auxiliares'!$B$237,M273&lt;&gt;'Tabelas auxiliares'!$C$236,M273&lt;&gt;'Tabelas auxiliares'!$C$237,M273&lt;&gt;'Tabelas auxiliares'!$D$236),"FOLHA DE PESSOAL",IF(Q273='Tabelas auxiliares'!$A$237,"CUSTEIO",IF(Q273='Tabelas auxiliares'!$A$236,"INVESTIMENTO","ERRO - VERIFICAR"))))</f>
        <v/>
      </c>
      <c r="S273" s="64" t="str">
        <f t="shared" si="9"/>
        <v/>
      </c>
    </row>
    <row r="274" spans="17:19" x14ac:dyDescent="0.25">
      <c r="Q274" s="51" t="str">
        <f t="shared" si="8"/>
        <v/>
      </c>
      <c r="R274" s="51" t="str">
        <f>IF(M274="","",IF(AND(M274&lt;&gt;'Tabelas auxiliares'!$B$236,M274&lt;&gt;'Tabelas auxiliares'!$B$237,M274&lt;&gt;'Tabelas auxiliares'!$C$236,M274&lt;&gt;'Tabelas auxiliares'!$C$237,M274&lt;&gt;'Tabelas auxiliares'!$D$236),"FOLHA DE PESSOAL",IF(Q274='Tabelas auxiliares'!$A$237,"CUSTEIO",IF(Q274='Tabelas auxiliares'!$A$236,"INVESTIMENTO","ERRO - VERIFICAR"))))</f>
        <v/>
      </c>
      <c r="S274" s="64" t="str">
        <f t="shared" si="9"/>
        <v/>
      </c>
    </row>
    <row r="275" spans="17:19" x14ac:dyDescent="0.25">
      <c r="Q275" s="51" t="str">
        <f t="shared" si="8"/>
        <v/>
      </c>
      <c r="R275" s="51" t="str">
        <f>IF(M275="","",IF(AND(M275&lt;&gt;'Tabelas auxiliares'!$B$236,M275&lt;&gt;'Tabelas auxiliares'!$B$237,M275&lt;&gt;'Tabelas auxiliares'!$C$236,M275&lt;&gt;'Tabelas auxiliares'!$C$237,M275&lt;&gt;'Tabelas auxiliares'!$D$236),"FOLHA DE PESSOAL",IF(Q275='Tabelas auxiliares'!$A$237,"CUSTEIO",IF(Q275='Tabelas auxiliares'!$A$236,"INVESTIMENTO","ERRO - VERIFICAR"))))</f>
        <v/>
      </c>
      <c r="S275" s="64" t="str">
        <f t="shared" si="9"/>
        <v/>
      </c>
    </row>
    <row r="276" spans="17:19" x14ac:dyDescent="0.25">
      <c r="Q276" s="51" t="str">
        <f t="shared" si="8"/>
        <v/>
      </c>
      <c r="R276" s="51" t="str">
        <f>IF(M276="","",IF(AND(M276&lt;&gt;'Tabelas auxiliares'!$B$236,M276&lt;&gt;'Tabelas auxiliares'!$B$237,M276&lt;&gt;'Tabelas auxiliares'!$C$236,M276&lt;&gt;'Tabelas auxiliares'!$C$237,M276&lt;&gt;'Tabelas auxiliares'!$D$236),"FOLHA DE PESSOAL",IF(Q276='Tabelas auxiliares'!$A$237,"CUSTEIO",IF(Q276='Tabelas auxiliares'!$A$236,"INVESTIMENTO","ERRO - VERIFICAR"))))</f>
        <v/>
      </c>
      <c r="S276" s="64" t="str">
        <f t="shared" si="9"/>
        <v/>
      </c>
    </row>
    <row r="277" spans="17:19" x14ac:dyDescent="0.25">
      <c r="Q277" s="51" t="str">
        <f t="shared" si="8"/>
        <v/>
      </c>
      <c r="R277" s="51" t="str">
        <f>IF(M277="","",IF(AND(M277&lt;&gt;'Tabelas auxiliares'!$B$236,M277&lt;&gt;'Tabelas auxiliares'!$B$237,M277&lt;&gt;'Tabelas auxiliares'!$C$236,M277&lt;&gt;'Tabelas auxiliares'!$C$237,M277&lt;&gt;'Tabelas auxiliares'!$D$236),"FOLHA DE PESSOAL",IF(Q277='Tabelas auxiliares'!$A$237,"CUSTEIO",IF(Q277='Tabelas auxiliares'!$A$236,"INVESTIMENTO","ERRO - VERIFICAR"))))</f>
        <v/>
      </c>
      <c r="S277" s="64" t="str">
        <f t="shared" si="9"/>
        <v/>
      </c>
    </row>
    <row r="278" spans="17:19" x14ac:dyDescent="0.25">
      <c r="Q278" s="51" t="str">
        <f t="shared" si="8"/>
        <v/>
      </c>
      <c r="R278" s="51" t="str">
        <f>IF(M278="","",IF(AND(M278&lt;&gt;'Tabelas auxiliares'!$B$236,M278&lt;&gt;'Tabelas auxiliares'!$B$237,M278&lt;&gt;'Tabelas auxiliares'!$C$236,M278&lt;&gt;'Tabelas auxiliares'!$C$237,M278&lt;&gt;'Tabelas auxiliares'!$D$236),"FOLHA DE PESSOAL",IF(Q278='Tabelas auxiliares'!$A$237,"CUSTEIO",IF(Q278='Tabelas auxiliares'!$A$236,"INVESTIMENTO","ERRO - VERIFICAR"))))</f>
        <v/>
      </c>
      <c r="S278" s="64" t="str">
        <f t="shared" si="9"/>
        <v/>
      </c>
    </row>
    <row r="279" spans="17:19" x14ac:dyDescent="0.25">
      <c r="Q279" s="51" t="str">
        <f t="shared" si="8"/>
        <v/>
      </c>
      <c r="R279" s="51" t="str">
        <f>IF(M279="","",IF(AND(M279&lt;&gt;'Tabelas auxiliares'!$B$236,M279&lt;&gt;'Tabelas auxiliares'!$B$237,M279&lt;&gt;'Tabelas auxiliares'!$C$236,M279&lt;&gt;'Tabelas auxiliares'!$C$237,M279&lt;&gt;'Tabelas auxiliares'!$D$236),"FOLHA DE PESSOAL",IF(Q279='Tabelas auxiliares'!$A$237,"CUSTEIO",IF(Q279='Tabelas auxiliares'!$A$236,"INVESTIMENTO","ERRO - VERIFICAR"))))</f>
        <v/>
      </c>
      <c r="S279" s="64" t="str">
        <f t="shared" si="9"/>
        <v/>
      </c>
    </row>
    <row r="280" spans="17:19" x14ac:dyDescent="0.25">
      <c r="Q280" s="51" t="str">
        <f t="shared" si="8"/>
        <v/>
      </c>
      <c r="R280" s="51" t="str">
        <f>IF(M280="","",IF(AND(M280&lt;&gt;'Tabelas auxiliares'!$B$236,M280&lt;&gt;'Tabelas auxiliares'!$B$237,M280&lt;&gt;'Tabelas auxiliares'!$C$236,M280&lt;&gt;'Tabelas auxiliares'!$C$237,M280&lt;&gt;'Tabelas auxiliares'!$D$236),"FOLHA DE PESSOAL",IF(Q280='Tabelas auxiliares'!$A$237,"CUSTEIO",IF(Q280='Tabelas auxiliares'!$A$236,"INVESTIMENTO","ERRO - VERIFICAR"))))</f>
        <v/>
      </c>
      <c r="S280" s="64" t="str">
        <f t="shared" si="9"/>
        <v/>
      </c>
    </row>
    <row r="281" spans="17:19" x14ac:dyDescent="0.25">
      <c r="Q281" s="51" t="str">
        <f t="shared" si="8"/>
        <v/>
      </c>
      <c r="R281" s="51" t="str">
        <f>IF(M281="","",IF(AND(M281&lt;&gt;'Tabelas auxiliares'!$B$236,M281&lt;&gt;'Tabelas auxiliares'!$B$237,M281&lt;&gt;'Tabelas auxiliares'!$C$236,M281&lt;&gt;'Tabelas auxiliares'!$C$237,M281&lt;&gt;'Tabelas auxiliares'!$D$236),"FOLHA DE PESSOAL",IF(Q281='Tabelas auxiliares'!$A$237,"CUSTEIO",IF(Q281='Tabelas auxiliares'!$A$236,"INVESTIMENTO","ERRO - VERIFICAR"))))</f>
        <v/>
      </c>
      <c r="S281" s="64" t="str">
        <f t="shared" si="9"/>
        <v/>
      </c>
    </row>
    <row r="282" spans="17:19" x14ac:dyDescent="0.25">
      <c r="Q282" s="51" t="str">
        <f t="shared" si="8"/>
        <v/>
      </c>
      <c r="R282" s="51" t="str">
        <f>IF(M282="","",IF(AND(M282&lt;&gt;'Tabelas auxiliares'!$B$236,M282&lt;&gt;'Tabelas auxiliares'!$B$237,M282&lt;&gt;'Tabelas auxiliares'!$C$236,M282&lt;&gt;'Tabelas auxiliares'!$C$237,M282&lt;&gt;'Tabelas auxiliares'!$D$236),"FOLHA DE PESSOAL",IF(Q282='Tabelas auxiliares'!$A$237,"CUSTEIO",IF(Q282='Tabelas auxiliares'!$A$236,"INVESTIMENTO","ERRO - VERIFICAR"))))</f>
        <v/>
      </c>
      <c r="S282" s="64" t="str">
        <f t="shared" si="9"/>
        <v/>
      </c>
    </row>
    <row r="283" spans="17:19" x14ac:dyDescent="0.25">
      <c r="Q283" s="51" t="str">
        <f t="shared" si="8"/>
        <v/>
      </c>
      <c r="R283" s="51" t="str">
        <f>IF(M283="","",IF(AND(M283&lt;&gt;'Tabelas auxiliares'!$B$236,M283&lt;&gt;'Tabelas auxiliares'!$B$237,M283&lt;&gt;'Tabelas auxiliares'!$C$236,M283&lt;&gt;'Tabelas auxiliares'!$C$237,M283&lt;&gt;'Tabelas auxiliares'!$D$236),"FOLHA DE PESSOAL",IF(Q283='Tabelas auxiliares'!$A$237,"CUSTEIO",IF(Q283='Tabelas auxiliares'!$A$236,"INVESTIMENTO","ERRO - VERIFICAR"))))</f>
        <v/>
      </c>
      <c r="S283" s="64" t="str">
        <f t="shared" si="9"/>
        <v/>
      </c>
    </row>
    <row r="284" spans="17:19" x14ac:dyDescent="0.25">
      <c r="Q284" s="51" t="str">
        <f t="shared" si="8"/>
        <v/>
      </c>
      <c r="R284" s="51" t="str">
        <f>IF(M284="","",IF(AND(M284&lt;&gt;'Tabelas auxiliares'!$B$236,M284&lt;&gt;'Tabelas auxiliares'!$B$237,M284&lt;&gt;'Tabelas auxiliares'!$C$236,M284&lt;&gt;'Tabelas auxiliares'!$C$237,M284&lt;&gt;'Tabelas auxiliares'!$D$236),"FOLHA DE PESSOAL",IF(Q284='Tabelas auxiliares'!$A$237,"CUSTEIO",IF(Q284='Tabelas auxiliares'!$A$236,"INVESTIMENTO","ERRO - VERIFICAR"))))</f>
        <v/>
      </c>
      <c r="S284" s="64" t="str">
        <f t="shared" si="9"/>
        <v/>
      </c>
    </row>
    <row r="285" spans="17:19" x14ac:dyDescent="0.25">
      <c r="Q285" s="51" t="str">
        <f t="shared" si="8"/>
        <v/>
      </c>
      <c r="R285" s="51" t="str">
        <f>IF(M285="","",IF(AND(M285&lt;&gt;'Tabelas auxiliares'!$B$236,M285&lt;&gt;'Tabelas auxiliares'!$B$237,M285&lt;&gt;'Tabelas auxiliares'!$C$236,M285&lt;&gt;'Tabelas auxiliares'!$C$237,M285&lt;&gt;'Tabelas auxiliares'!$D$236),"FOLHA DE PESSOAL",IF(Q285='Tabelas auxiliares'!$A$237,"CUSTEIO",IF(Q285='Tabelas auxiliares'!$A$236,"INVESTIMENTO","ERRO - VERIFICAR"))))</f>
        <v/>
      </c>
      <c r="S285" s="64" t="str">
        <f t="shared" si="9"/>
        <v/>
      </c>
    </row>
    <row r="286" spans="17:19" x14ac:dyDescent="0.25">
      <c r="Q286" s="51" t="str">
        <f t="shared" si="8"/>
        <v/>
      </c>
      <c r="R286" s="51" t="str">
        <f>IF(M286="","",IF(AND(M286&lt;&gt;'Tabelas auxiliares'!$B$236,M286&lt;&gt;'Tabelas auxiliares'!$B$237,M286&lt;&gt;'Tabelas auxiliares'!$C$236,M286&lt;&gt;'Tabelas auxiliares'!$C$237,M286&lt;&gt;'Tabelas auxiliares'!$D$236),"FOLHA DE PESSOAL",IF(Q286='Tabelas auxiliares'!$A$237,"CUSTEIO",IF(Q286='Tabelas auxiliares'!$A$236,"INVESTIMENTO","ERRO - VERIFICAR"))))</f>
        <v/>
      </c>
      <c r="S286" s="64" t="str">
        <f t="shared" si="9"/>
        <v/>
      </c>
    </row>
    <row r="287" spans="17:19" x14ac:dyDescent="0.25">
      <c r="Q287" s="51" t="str">
        <f t="shared" si="8"/>
        <v/>
      </c>
      <c r="R287" s="51" t="str">
        <f>IF(M287="","",IF(AND(M287&lt;&gt;'Tabelas auxiliares'!$B$236,M287&lt;&gt;'Tabelas auxiliares'!$B$237,M287&lt;&gt;'Tabelas auxiliares'!$C$236,M287&lt;&gt;'Tabelas auxiliares'!$C$237,M287&lt;&gt;'Tabelas auxiliares'!$D$236),"FOLHA DE PESSOAL",IF(Q287='Tabelas auxiliares'!$A$237,"CUSTEIO",IF(Q287='Tabelas auxiliares'!$A$236,"INVESTIMENTO","ERRO - VERIFICAR"))))</f>
        <v/>
      </c>
      <c r="S287" s="64" t="str">
        <f t="shared" si="9"/>
        <v/>
      </c>
    </row>
    <row r="288" spans="17:19" x14ac:dyDescent="0.25">
      <c r="Q288" s="51" t="str">
        <f t="shared" si="8"/>
        <v/>
      </c>
      <c r="R288" s="51" t="str">
        <f>IF(M288="","",IF(AND(M288&lt;&gt;'Tabelas auxiliares'!$B$236,M288&lt;&gt;'Tabelas auxiliares'!$B$237,M288&lt;&gt;'Tabelas auxiliares'!$C$236,M288&lt;&gt;'Tabelas auxiliares'!$C$237,M288&lt;&gt;'Tabelas auxiliares'!$D$236),"FOLHA DE PESSOAL",IF(Q288='Tabelas auxiliares'!$A$237,"CUSTEIO",IF(Q288='Tabelas auxiliares'!$A$236,"INVESTIMENTO","ERRO - VERIFICAR"))))</f>
        <v/>
      </c>
      <c r="S288" s="64" t="str">
        <f t="shared" si="9"/>
        <v/>
      </c>
    </row>
    <row r="289" spans="17:19" x14ac:dyDescent="0.25">
      <c r="Q289" s="51" t="str">
        <f t="shared" si="8"/>
        <v/>
      </c>
      <c r="R289" s="51" t="str">
        <f>IF(M289="","",IF(AND(M289&lt;&gt;'Tabelas auxiliares'!$B$236,M289&lt;&gt;'Tabelas auxiliares'!$B$237,M289&lt;&gt;'Tabelas auxiliares'!$C$236,M289&lt;&gt;'Tabelas auxiliares'!$C$237,M289&lt;&gt;'Tabelas auxiliares'!$D$236),"FOLHA DE PESSOAL",IF(Q289='Tabelas auxiliares'!$A$237,"CUSTEIO",IF(Q289='Tabelas auxiliares'!$A$236,"INVESTIMENTO","ERRO - VERIFICAR"))))</f>
        <v/>
      </c>
      <c r="S289" s="64" t="str">
        <f t="shared" si="9"/>
        <v/>
      </c>
    </row>
    <row r="290" spans="17:19" x14ac:dyDescent="0.25">
      <c r="Q290" s="51" t="str">
        <f t="shared" si="8"/>
        <v/>
      </c>
      <c r="R290" s="51" t="str">
        <f>IF(M290="","",IF(AND(M290&lt;&gt;'Tabelas auxiliares'!$B$236,M290&lt;&gt;'Tabelas auxiliares'!$B$237,M290&lt;&gt;'Tabelas auxiliares'!$C$236,M290&lt;&gt;'Tabelas auxiliares'!$C$237,M290&lt;&gt;'Tabelas auxiliares'!$D$236),"FOLHA DE PESSOAL",IF(Q290='Tabelas auxiliares'!$A$237,"CUSTEIO",IF(Q290='Tabelas auxiliares'!$A$236,"INVESTIMENTO","ERRO - VERIFICAR"))))</f>
        <v/>
      </c>
      <c r="S290" s="64" t="str">
        <f t="shared" si="9"/>
        <v/>
      </c>
    </row>
    <row r="291" spans="17:19" x14ac:dyDescent="0.25">
      <c r="Q291" s="51" t="str">
        <f t="shared" si="8"/>
        <v/>
      </c>
      <c r="R291" s="51" t="str">
        <f>IF(M291="","",IF(AND(M291&lt;&gt;'Tabelas auxiliares'!$B$236,M291&lt;&gt;'Tabelas auxiliares'!$B$237,M291&lt;&gt;'Tabelas auxiliares'!$C$236,M291&lt;&gt;'Tabelas auxiliares'!$C$237,M291&lt;&gt;'Tabelas auxiliares'!$D$236),"FOLHA DE PESSOAL",IF(Q291='Tabelas auxiliares'!$A$237,"CUSTEIO",IF(Q291='Tabelas auxiliares'!$A$236,"INVESTIMENTO","ERRO - VERIFICAR"))))</f>
        <v/>
      </c>
      <c r="S291" s="64" t="str">
        <f t="shared" si="9"/>
        <v/>
      </c>
    </row>
    <row r="292" spans="17:19" x14ac:dyDescent="0.25">
      <c r="Q292" s="51" t="str">
        <f t="shared" si="8"/>
        <v/>
      </c>
      <c r="R292" s="51" t="str">
        <f>IF(M292="","",IF(AND(M292&lt;&gt;'Tabelas auxiliares'!$B$236,M292&lt;&gt;'Tabelas auxiliares'!$B$237,M292&lt;&gt;'Tabelas auxiliares'!$C$236,M292&lt;&gt;'Tabelas auxiliares'!$C$237,M292&lt;&gt;'Tabelas auxiliares'!$D$236),"FOLHA DE PESSOAL",IF(Q292='Tabelas auxiliares'!$A$237,"CUSTEIO",IF(Q292='Tabelas auxiliares'!$A$236,"INVESTIMENTO","ERRO - VERIFICAR"))))</f>
        <v/>
      </c>
      <c r="S292" s="64" t="str">
        <f t="shared" si="9"/>
        <v/>
      </c>
    </row>
    <row r="293" spans="17:19" x14ac:dyDescent="0.25">
      <c r="Q293" s="51" t="str">
        <f t="shared" si="8"/>
        <v/>
      </c>
      <c r="R293" s="51" t="str">
        <f>IF(M293="","",IF(AND(M293&lt;&gt;'Tabelas auxiliares'!$B$236,M293&lt;&gt;'Tabelas auxiliares'!$B$237,M293&lt;&gt;'Tabelas auxiliares'!$C$236,M293&lt;&gt;'Tabelas auxiliares'!$C$237,M293&lt;&gt;'Tabelas auxiliares'!$D$236),"FOLHA DE PESSOAL",IF(Q293='Tabelas auxiliares'!$A$237,"CUSTEIO",IF(Q293='Tabelas auxiliares'!$A$236,"INVESTIMENTO","ERRO - VERIFICAR"))))</f>
        <v/>
      </c>
      <c r="S293" s="64" t="str">
        <f t="shared" si="9"/>
        <v/>
      </c>
    </row>
    <row r="294" spans="17:19" x14ac:dyDescent="0.25">
      <c r="Q294" s="51" t="str">
        <f t="shared" si="8"/>
        <v/>
      </c>
      <c r="R294" s="51" t="str">
        <f>IF(M294="","",IF(AND(M294&lt;&gt;'Tabelas auxiliares'!$B$236,M294&lt;&gt;'Tabelas auxiliares'!$B$237,M294&lt;&gt;'Tabelas auxiliares'!$C$236,M294&lt;&gt;'Tabelas auxiliares'!$C$237,M294&lt;&gt;'Tabelas auxiliares'!$D$236),"FOLHA DE PESSOAL",IF(Q294='Tabelas auxiliares'!$A$237,"CUSTEIO",IF(Q294='Tabelas auxiliares'!$A$236,"INVESTIMENTO","ERRO - VERIFICAR"))))</f>
        <v/>
      </c>
      <c r="S294" s="64" t="str">
        <f t="shared" si="9"/>
        <v/>
      </c>
    </row>
    <row r="295" spans="17:19" x14ac:dyDescent="0.25">
      <c r="Q295" s="51" t="str">
        <f t="shared" si="8"/>
        <v/>
      </c>
      <c r="R295" s="51" t="str">
        <f>IF(M295="","",IF(AND(M295&lt;&gt;'Tabelas auxiliares'!$B$236,M295&lt;&gt;'Tabelas auxiliares'!$B$237,M295&lt;&gt;'Tabelas auxiliares'!$C$236,M295&lt;&gt;'Tabelas auxiliares'!$C$237,M295&lt;&gt;'Tabelas auxiliares'!$D$236),"FOLHA DE PESSOAL",IF(Q295='Tabelas auxiliares'!$A$237,"CUSTEIO",IF(Q295='Tabelas auxiliares'!$A$236,"INVESTIMENTO","ERRO - VERIFICAR"))))</f>
        <v/>
      </c>
      <c r="S295" s="64" t="str">
        <f t="shared" si="9"/>
        <v/>
      </c>
    </row>
    <row r="296" spans="17:19" x14ac:dyDescent="0.25">
      <c r="Q296" s="51" t="str">
        <f t="shared" si="8"/>
        <v/>
      </c>
      <c r="R296" s="51" t="str">
        <f>IF(M296="","",IF(AND(M296&lt;&gt;'Tabelas auxiliares'!$B$236,M296&lt;&gt;'Tabelas auxiliares'!$B$237,M296&lt;&gt;'Tabelas auxiliares'!$C$236,M296&lt;&gt;'Tabelas auxiliares'!$C$237,M296&lt;&gt;'Tabelas auxiliares'!$D$236),"FOLHA DE PESSOAL",IF(Q296='Tabelas auxiliares'!$A$237,"CUSTEIO",IF(Q296='Tabelas auxiliares'!$A$236,"INVESTIMENTO","ERRO - VERIFICAR"))))</f>
        <v/>
      </c>
      <c r="S296" s="64" t="str">
        <f t="shared" si="9"/>
        <v/>
      </c>
    </row>
    <row r="297" spans="17:19" x14ac:dyDescent="0.25">
      <c r="Q297" s="51" t="str">
        <f t="shared" si="8"/>
        <v/>
      </c>
      <c r="R297" s="51" t="str">
        <f>IF(M297="","",IF(AND(M297&lt;&gt;'Tabelas auxiliares'!$B$236,M297&lt;&gt;'Tabelas auxiliares'!$B$237,M297&lt;&gt;'Tabelas auxiliares'!$C$236,M297&lt;&gt;'Tabelas auxiliares'!$C$237,M297&lt;&gt;'Tabelas auxiliares'!$D$236),"FOLHA DE PESSOAL",IF(Q297='Tabelas auxiliares'!$A$237,"CUSTEIO",IF(Q297='Tabelas auxiliares'!$A$236,"INVESTIMENTO","ERRO - VERIFICAR"))))</f>
        <v/>
      </c>
      <c r="S297" s="64" t="str">
        <f t="shared" si="9"/>
        <v/>
      </c>
    </row>
    <row r="298" spans="17:19" x14ac:dyDescent="0.25">
      <c r="Q298" s="51" t="str">
        <f t="shared" si="8"/>
        <v/>
      </c>
      <c r="R298" s="51" t="str">
        <f>IF(M298="","",IF(AND(M298&lt;&gt;'Tabelas auxiliares'!$B$236,M298&lt;&gt;'Tabelas auxiliares'!$B$237,M298&lt;&gt;'Tabelas auxiliares'!$C$236,M298&lt;&gt;'Tabelas auxiliares'!$C$237,M298&lt;&gt;'Tabelas auxiliares'!$D$236),"FOLHA DE PESSOAL",IF(Q298='Tabelas auxiliares'!$A$237,"CUSTEIO",IF(Q298='Tabelas auxiliares'!$A$236,"INVESTIMENTO","ERRO - VERIFICAR"))))</f>
        <v/>
      </c>
      <c r="S298" s="64" t="str">
        <f t="shared" si="9"/>
        <v/>
      </c>
    </row>
    <row r="299" spans="17:19" x14ac:dyDescent="0.25">
      <c r="Q299" s="51" t="str">
        <f t="shared" si="8"/>
        <v/>
      </c>
      <c r="R299" s="51" t="str">
        <f>IF(M299="","",IF(AND(M299&lt;&gt;'Tabelas auxiliares'!$B$236,M299&lt;&gt;'Tabelas auxiliares'!$B$237,M299&lt;&gt;'Tabelas auxiliares'!$C$236,M299&lt;&gt;'Tabelas auxiliares'!$C$237,M299&lt;&gt;'Tabelas auxiliares'!$D$236),"FOLHA DE PESSOAL",IF(Q299='Tabelas auxiliares'!$A$237,"CUSTEIO",IF(Q299='Tabelas auxiliares'!$A$236,"INVESTIMENTO","ERRO - VERIFICAR"))))</f>
        <v/>
      </c>
      <c r="S299" s="64" t="str">
        <f t="shared" si="9"/>
        <v/>
      </c>
    </row>
    <row r="300" spans="17:19" x14ac:dyDescent="0.25">
      <c r="Q300" s="51" t="str">
        <f t="shared" si="8"/>
        <v/>
      </c>
      <c r="R300" s="51" t="str">
        <f>IF(M300="","",IF(AND(M300&lt;&gt;'Tabelas auxiliares'!$B$236,M300&lt;&gt;'Tabelas auxiliares'!$B$237,M300&lt;&gt;'Tabelas auxiliares'!$C$236,M300&lt;&gt;'Tabelas auxiliares'!$C$237,M300&lt;&gt;'Tabelas auxiliares'!$D$236),"FOLHA DE PESSOAL",IF(Q300='Tabelas auxiliares'!$A$237,"CUSTEIO",IF(Q300='Tabelas auxiliares'!$A$236,"INVESTIMENTO","ERRO - VERIFICAR"))))</f>
        <v/>
      </c>
      <c r="S300" s="64" t="str">
        <f t="shared" si="9"/>
        <v/>
      </c>
    </row>
    <row r="301" spans="17:19" x14ac:dyDescent="0.25">
      <c r="Q301" s="51" t="str">
        <f t="shared" si="8"/>
        <v/>
      </c>
      <c r="R301" s="51" t="str">
        <f>IF(M301="","",IF(AND(M301&lt;&gt;'Tabelas auxiliares'!$B$236,M301&lt;&gt;'Tabelas auxiliares'!$B$237,M301&lt;&gt;'Tabelas auxiliares'!$C$236,M301&lt;&gt;'Tabelas auxiliares'!$C$237,M301&lt;&gt;'Tabelas auxiliares'!$D$236),"FOLHA DE PESSOAL",IF(Q301='Tabelas auxiliares'!$A$237,"CUSTEIO",IF(Q301='Tabelas auxiliares'!$A$236,"INVESTIMENTO","ERRO - VERIFICAR"))))</f>
        <v/>
      </c>
      <c r="S301" s="64" t="str">
        <f t="shared" si="9"/>
        <v/>
      </c>
    </row>
    <row r="302" spans="17:19" x14ac:dyDescent="0.25">
      <c r="Q302" s="51" t="str">
        <f t="shared" si="8"/>
        <v/>
      </c>
      <c r="R302" s="51" t="str">
        <f>IF(M302="","",IF(AND(M302&lt;&gt;'Tabelas auxiliares'!$B$236,M302&lt;&gt;'Tabelas auxiliares'!$B$237,M302&lt;&gt;'Tabelas auxiliares'!$C$236,M302&lt;&gt;'Tabelas auxiliares'!$C$237,M302&lt;&gt;'Tabelas auxiliares'!$D$236),"FOLHA DE PESSOAL",IF(Q302='Tabelas auxiliares'!$A$237,"CUSTEIO",IF(Q302='Tabelas auxiliares'!$A$236,"INVESTIMENTO","ERRO - VERIFICAR"))))</f>
        <v/>
      </c>
      <c r="S302" s="64" t="str">
        <f t="shared" si="9"/>
        <v/>
      </c>
    </row>
    <row r="303" spans="17:19" x14ac:dyDescent="0.25">
      <c r="Q303" s="51" t="str">
        <f t="shared" si="8"/>
        <v/>
      </c>
      <c r="R303" s="51" t="str">
        <f>IF(M303="","",IF(AND(M303&lt;&gt;'Tabelas auxiliares'!$B$236,M303&lt;&gt;'Tabelas auxiliares'!$B$237,M303&lt;&gt;'Tabelas auxiliares'!$C$236,M303&lt;&gt;'Tabelas auxiliares'!$C$237,M303&lt;&gt;'Tabelas auxiliares'!$D$236),"FOLHA DE PESSOAL",IF(Q303='Tabelas auxiliares'!$A$237,"CUSTEIO",IF(Q303='Tabelas auxiliares'!$A$236,"INVESTIMENTO","ERRO - VERIFICAR"))))</f>
        <v/>
      </c>
      <c r="S303" s="64" t="str">
        <f t="shared" si="9"/>
        <v/>
      </c>
    </row>
    <row r="304" spans="17:19" x14ac:dyDescent="0.25">
      <c r="Q304" s="51" t="str">
        <f t="shared" si="8"/>
        <v/>
      </c>
      <c r="R304" s="51" t="str">
        <f>IF(M304="","",IF(AND(M304&lt;&gt;'Tabelas auxiliares'!$B$236,M304&lt;&gt;'Tabelas auxiliares'!$B$237,M304&lt;&gt;'Tabelas auxiliares'!$C$236,M304&lt;&gt;'Tabelas auxiliares'!$C$237,M304&lt;&gt;'Tabelas auxiliares'!$D$236),"FOLHA DE PESSOAL",IF(Q304='Tabelas auxiliares'!$A$237,"CUSTEIO",IF(Q304='Tabelas auxiliares'!$A$236,"INVESTIMENTO","ERRO - VERIFICAR"))))</f>
        <v/>
      </c>
      <c r="S304" s="64" t="str">
        <f t="shared" si="9"/>
        <v/>
      </c>
    </row>
    <row r="305" spans="17:19" x14ac:dyDescent="0.25">
      <c r="Q305" s="51" t="str">
        <f t="shared" si="8"/>
        <v/>
      </c>
      <c r="R305" s="51" t="str">
        <f>IF(M305="","",IF(AND(M305&lt;&gt;'Tabelas auxiliares'!$B$236,M305&lt;&gt;'Tabelas auxiliares'!$B$237,M305&lt;&gt;'Tabelas auxiliares'!$C$236,M305&lt;&gt;'Tabelas auxiliares'!$C$237,M305&lt;&gt;'Tabelas auxiliares'!$D$236),"FOLHA DE PESSOAL",IF(Q305='Tabelas auxiliares'!$A$237,"CUSTEIO",IF(Q305='Tabelas auxiliares'!$A$236,"INVESTIMENTO","ERRO - VERIFICAR"))))</f>
        <v/>
      </c>
      <c r="S305" s="64" t="str">
        <f t="shared" si="9"/>
        <v/>
      </c>
    </row>
    <row r="306" spans="17:19" x14ac:dyDescent="0.25">
      <c r="Q306" s="51" t="str">
        <f t="shared" si="8"/>
        <v/>
      </c>
      <c r="R306" s="51" t="str">
        <f>IF(M306="","",IF(AND(M306&lt;&gt;'Tabelas auxiliares'!$B$236,M306&lt;&gt;'Tabelas auxiliares'!$B$237,M306&lt;&gt;'Tabelas auxiliares'!$C$236,M306&lt;&gt;'Tabelas auxiliares'!$C$237,M306&lt;&gt;'Tabelas auxiliares'!$D$236),"FOLHA DE PESSOAL",IF(Q306='Tabelas auxiliares'!$A$237,"CUSTEIO",IF(Q306='Tabelas auxiliares'!$A$236,"INVESTIMENTO","ERRO - VERIFICAR"))))</f>
        <v/>
      </c>
      <c r="S306" s="64" t="str">
        <f t="shared" si="9"/>
        <v/>
      </c>
    </row>
    <row r="307" spans="17:19" x14ac:dyDescent="0.25">
      <c r="Q307" s="51" t="str">
        <f t="shared" si="8"/>
        <v/>
      </c>
      <c r="R307" s="51" t="str">
        <f>IF(M307="","",IF(AND(M307&lt;&gt;'Tabelas auxiliares'!$B$236,M307&lt;&gt;'Tabelas auxiliares'!$B$237,M307&lt;&gt;'Tabelas auxiliares'!$C$236,M307&lt;&gt;'Tabelas auxiliares'!$C$237,M307&lt;&gt;'Tabelas auxiliares'!$D$236),"FOLHA DE PESSOAL",IF(Q307='Tabelas auxiliares'!$A$237,"CUSTEIO",IF(Q307='Tabelas auxiliares'!$A$236,"INVESTIMENTO","ERRO - VERIFICAR"))))</f>
        <v/>
      </c>
      <c r="S307" s="64" t="str">
        <f t="shared" si="9"/>
        <v/>
      </c>
    </row>
    <row r="308" spans="17:19" x14ac:dyDescent="0.25">
      <c r="Q308" s="51" t="str">
        <f t="shared" si="8"/>
        <v/>
      </c>
      <c r="R308" s="51" t="str">
        <f>IF(M308="","",IF(AND(M308&lt;&gt;'Tabelas auxiliares'!$B$236,M308&lt;&gt;'Tabelas auxiliares'!$B$237,M308&lt;&gt;'Tabelas auxiliares'!$C$236,M308&lt;&gt;'Tabelas auxiliares'!$C$237,M308&lt;&gt;'Tabelas auxiliares'!$D$236),"FOLHA DE PESSOAL",IF(Q308='Tabelas auxiliares'!$A$237,"CUSTEIO",IF(Q308='Tabelas auxiliares'!$A$236,"INVESTIMENTO","ERRO - VERIFICAR"))))</f>
        <v/>
      </c>
      <c r="S308" s="64" t="str">
        <f t="shared" si="9"/>
        <v/>
      </c>
    </row>
    <row r="309" spans="17:19" x14ac:dyDescent="0.25">
      <c r="Q309" s="51" t="str">
        <f t="shared" si="8"/>
        <v/>
      </c>
      <c r="R309" s="51" t="str">
        <f>IF(M309="","",IF(AND(M309&lt;&gt;'Tabelas auxiliares'!$B$236,M309&lt;&gt;'Tabelas auxiliares'!$B$237,M309&lt;&gt;'Tabelas auxiliares'!$C$236,M309&lt;&gt;'Tabelas auxiliares'!$C$237,M309&lt;&gt;'Tabelas auxiliares'!$D$236),"FOLHA DE PESSOAL",IF(Q309='Tabelas auxiliares'!$A$237,"CUSTEIO",IF(Q309='Tabelas auxiliares'!$A$236,"INVESTIMENTO","ERRO - VERIFICAR"))))</f>
        <v/>
      </c>
      <c r="S309" s="64" t="str">
        <f t="shared" si="9"/>
        <v/>
      </c>
    </row>
    <row r="310" spans="17:19" x14ac:dyDescent="0.25">
      <c r="Q310" s="51" t="str">
        <f t="shared" si="8"/>
        <v/>
      </c>
      <c r="R310" s="51" t="str">
        <f>IF(M310="","",IF(AND(M310&lt;&gt;'Tabelas auxiliares'!$B$236,M310&lt;&gt;'Tabelas auxiliares'!$B$237,M310&lt;&gt;'Tabelas auxiliares'!$C$236,M310&lt;&gt;'Tabelas auxiliares'!$C$237,M310&lt;&gt;'Tabelas auxiliares'!$D$236),"FOLHA DE PESSOAL",IF(Q310='Tabelas auxiliares'!$A$237,"CUSTEIO",IF(Q310='Tabelas auxiliares'!$A$236,"INVESTIMENTO","ERRO - VERIFICAR"))))</f>
        <v/>
      </c>
      <c r="S310" s="64" t="str">
        <f t="shared" si="9"/>
        <v/>
      </c>
    </row>
    <row r="311" spans="17:19" x14ac:dyDescent="0.25">
      <c r="Q311" s="51" t="str">
        <f t="shared" si="8"/>
        <v/>
      </c>
      <c r="R311" s="51" t="str">
        <f>IF(M311="","",IF(AND(M311&lt;&gt;'Tabelas auxiliares'!$B$236,M311&lt;&gt;'Tabelas auxiliares'!$B$237,M311&lt;&gt;'Tabelas auxiliares'!$C$236,M311&lt;&gt;'Tabelas auxiliares'!$C$237,M311&lt;&gt;'Tabelas auxiliares'!$D$236),"FOLHA DE PESSOAL",IF(Q311='Tabelas auxiliares'!$A$237,"CUSTEIO",IF(Q311='Tabelas auxiliares'!$A$236,"INVESTIMENTO","ERRO - VERIFICAR"))))</f>
        <v/>
      </c>
      <c r="S311" s="64" t="str">
        <f t="shared" si="9"/>
        <v/>
      </c>
    </row>
    <row r="312" spans="17:19" x14ac:dyDescent="0.25">
      <c r="Q312" s="51" t="str">
        <f t="shared" si="8"/>
        <v/>
      </c>
      <c r="R312" s="51" t="str">
        <f>IF(M312="","",IF(AND(M312&lt;&gt;'Tabelas auxiliares'!$B$236,M312&lt;&gt;'Tabelas auxiliares'!$B$237,M312&lt;&gt;'Tabelas auxiliares'!$C$236,M312&lt;&gt;'Tabelas auxiliares'!$C$237,M312&lt;&gt;'Tabelas auxiliares'!$D$236),"FOLHA DE PESSOAL",IF(Q312='Tabelas auxiliares'!$A$237,"CUSTEIO",IF(Q312='Tabelas auxiliares'!$A$236,"INVESTIMENTO","ERRO - VERIFICAR"))))</f>
        <v/>
      </c>
      <c r="S312" s="64" t="str">
        <f t="shared" si="9"/>
        <v/>
      </c>
    </row>
    <row r="313" spans="17:19" x14ac:dyDescent="0.25">
      <c r="Q313" s="51" t="str">
        <f t="shared" si="8"/>
        <v/>
      </c>
      <c r="R313" s="51" t="str">
        <f>IF(M313="","",IF(AND(M313&lt;&gt;'Tabelas auxiliares'!$B$236,M313&lt;&gt;'Tabelas auxiliares'!$B$237,M313&lt;&gt;'Tabelas auxiliares'!$C$236,M313&lt;&gt;'Tabelas auxiliares'!$C$237,M313&lt;&gt;'Tabelas auxiliares'!$D$236),"FOLHA DE PESSOAL",IF(Q313='Tabelas auxiliares'!$A$237,"CUSTEIO",IF(Q313='Tabelas auxiliares'!$A$236,"INVESTIMENTO","ERRO - VERIFICAR"))))</f>
        <v/>
      </c>
      <c r="S313" s="64" t="str">
        <f t="shared" si="9"/>
        <v/>
      </c>
    </row>
    <row r="314" spans="17:19" x14ac:dyDescent="0.25">
      <c r="Q314" s="51" t="str">
        <f t="shared" si="8"/>
        <v/>
      </c>
      <c r="R314" s="51" t="str">
        <f>IF(M314="","",IF(AND(M314&lt;&gt;'Tabelas auxiliares'!$B$236,M314&lt;&gt;'Tabelas auxiliares'!$B$237,M314&lt;&gt;'Tabelas auxiliares'!$C$236,M314&lt;&gt;'Tabelas auxiliares'!$C$237,M314&lt;&gt;'Tabelas auxiliares'!$D$236),"FOLHA DE PESSOAL",IF(Q314='Tabelas auxiliares'!$A$237,"CUSTEIO",IF(Q314='Tabelas auxiliares'!$A$236,"INVESTIMENTO","ERRO - VERIFICAR"))))</f>
        <v/>
      </c>
      <c r="S314" s="64" t="str">
        <f t="shared" si="9"/>
        <v/>
      </c>
    </row>
    <row r="315" spans="17:19" x14ac:dyDescent="0.25">
      <c r="Q315" s="51" t="str">
        <f t="shared" si="8"/>
        <v/>
      </c>
      <c r="R315" s="51" t="str">
        <f>IF(M315="","",IF(AND(M315&lt;&gt;'Tabelas auxiliares'!$B$236,M315&lt;&gt;'Tabelas auxiliares'!$B$237,M315&lt;&gt;'Tabelas auxiliares'!$C$236,M315&lt;&gt;'Tabelas auxiliares'!$C$237,M315&lt;&gt;'Tabelas auxiliares'!$D$236),"FOLHA DE PESSOAL",IF(Q315='Tabelas auxiliares'!$A$237,"CUSTEIO",IF(Q315='Tabelas auxiliares'!$A$236,"INVESTIMENTO","ERRO - VERIFICAR"))))</f>
        <v/>
      </c>
      <c r="S315" s="64" t="str">
        <f t="shared" si="9"/>
        <v/>
      </c>
    </row>
    <row r="316" spans="17:19" x14ac:dyDescent="0.25">
      <c r="Q316" s="51" t="str">
        <f t="shared" si="8"/>
        <v/>
      </c>
      <c r="R316" s="51" t="str">
        <f>IF(M316="","",IF(AND(M316&lt;&gt;'Tabelas auxiliares'!$B$236,M316&lt;&gt;'Tabelas auxiliares'!$B$237,M316&lt;&gt;'Tabelas auxiliares'!$C$236,M316&lt;&gt;'Tabelas auxiliares'!$C$237,M316&lt;&gt;'Tabelas auxiliares'!$D$236),"FOLHA DE PESSOAL",IF(Q316='Tabelas auxiliares'!$A$237,"CUSTEIO",IF(Q316='Tabelas auxiliares'!$A$236,"INVESTIMENTO","ERRO - VERIFICAR"))))</f>
        <v/>
      </c>
      <c r="S316" s="64" t="str">
        <f t="shared" si="9"/>
        <v/>
      </c>
    </row>
    <row r="317" spans="17:19" x14ac:dyDescent="0.25">
      <c r="Q317" s="51" t="str">
        <f t="shared" si="8"/>
        <v/>
      </c>
      <c r="R317" s="51" t="str">
        <f>IF(M317="","",IF(AND(M317&lt;&gt;'Tabelas auxiliares'!$B$236,M317&lt;&gt;'Tabelas auxiliares'!$B$237,M317&lt;&gt;'Tabelas auxiliares'!$C$236,M317&lt;&gt;'Tabelas auxiliares'!$C$237,M317&lt;&gt;'Tabelas auxiliares'!$D$236),"FOLHA DE PESSOAL",IF(Q317='Tabelas auxiliares'!$A$237,"CUSTEIO",IF(Q317='Tabelas auxiliares'!$A$236,"INVESTIMENTO","ERRO - VERIFICAR"))))</f>
        <v/>
      </c>
      <c r="S317" s="64" t="str">
        <f t="shared" si="9"/>
        <v/>
      </c>
    </row>
    <row r="318" spans="17:19" x14ac:dyDescent="0.25">
      <c r="Q318" s="51" t="str">
        <f t="shared" si="8"/>
        <v/>
      </c>
      <c r="R318" s="51" t="str">
        <f>IF(M318="","",IF(AND(M318&lt;&gt;'Tabelas auxiliares'!$B$236,M318&lt;&gt;'Tabelas auxiliares'!$B$237,M318&lt;&gt;'Tabelas auxiliares'!$C$236,M318&lt;&gt;'Tabelas auxiliares'!$C$237,M318&lt;&gt;'Tabelas auxiliares'!$D$236),"FOLHA DE PESSOAL",IF(Q318='Tabelas auxiliares'!$A$237,"CUSTEIO",IF(Q318='Tabelas auxiliares'!$A$236,"INVESTIMENTO","ERRO - VERIFICAR"))))</f>
        <v/>
      </c>
      <c r="S318" s="64" t="str">
        <f t="shared" si="9"/>
        <v/>
      </c>
    </row>
    <row r="319" spans="17:19" x14ac:dyDescent="0.25">
      <c r="Q319" s="51" t="str">
        <f t="shared" si="8"/>
        <v/>
      </c>
      <c r="R319" s="51" t="str">
        <f>IF(M319="","",IF(AND(M319&lt;&gt;'Tabelas auxiliares'!$B$236,M319&lt;&gt;'Tabelas auxiliares'!$B$237,M319&lt;&gt;'Tabelas auxiliares'!$C$236,M319&lt;&gt;'Tabelas auxiliares'!$C$237,M319&lt;&gt;'Tabelas auxiliares'!$D$236),"FOLHA DE PESSOAL",IF(Q319='Tabelas auxiliares'!$A$237,"CUSTEIO",IF(Q319='Tabelas auxiliares'!$A$236,"INVESTIMENTO","ERRO - VERIFICAR"))))</f>
        <v/>
      </c>
      <c r="S319" s="64" t="str">
        <f t="shared" si="9"/>
        <v/>
      </c>
    </row>
    <row r="320" spans="17:19" x14ac:dyDescent="0.25">
      <c r="Q320" s="51" t="str">
        <f t="shared" si="8"/>
        <v/>
      </c>
      <c r="R320" s="51" t="str">
        <f>IF(M320="","",IF(AND(M320&lt;&gt;'Tabelas auxiliares'!$B$236,M320&lt;&gt;'Tabelas auxiliares'!$B$237,M320&lt;&gt;'Tabelas auxiliares'!$C$236,M320&lt;&gt;'Tabelas auxiliares'!$C$237,M320&lt;&gt;'Tabelas auxiliares'!$D$236),"FOLHA DE PESSOAL",IF(Q320='Tabelas auxiliares'!$A$237,"CUSTEIO",IF(Q320='Tabelas auxiliares'!$A$236,"INVESTIMENTO","ERRO - VERIFICAR"))))</f>
        <v/>
      </c>
      <c r="S320" s="64" t="str">
        <f t="shared" si="9"/>
        <v/>
      </c>
    </row>
    <row r="321" spans="17:19" x14ac:dyDescent="0.25">
      <c r="Q321" s="51" t="str">
        <f t="shared" si="8"/>
        <v/>
      </c>
      <c r="R321" s="51" t="str">
        <f>IF(M321="","",IF(AND(M321&lt;&gt;'Tabelas auxiliares'!$B$236,M321&lt;&gt;'Tabelas auxiliares'!$B$237,M321&lt;&gt;'Tabelas auxiliares'!$C$236,M321&lt;&gt;'Tabelas auxiliares'!$C$237,M321&lt;&gt;'Tabelas auxiliares'!$D$236),"FOLHA DE PESSOAL",IF(Q321='Tabelas auxiliares'!$A$237,"CUSTEIO",IF(Q321='Tabelas auxiliares'!$A$236,"INVESTIMENTO","ERRO - VERIFICAR"))))</f>
        <v/>
      </c>
      <c r="S321" s="64" t="str">
        <f t="shared" si="9"/>
        <v/>
      </c>
    </row>
    <row r="322" spans="17:19" x14ac:dyDescent="0.25">
      <c r="Q322" s="51" t="str">
        <f t="shared" si="8"/>
        <v/>
      </c>
      <c r="R322" s="51" t="str">
        <f>IF(M322="","",IF(AND(M322&lt;&gt;'Tabelas auxiliares'!$B$236,M322&lt;&gt;'Tabelas auxiliares'!$B$237,M322&lt;&gt;'Tabelas auxiliares'!$C$236,M322&lt;&gt;'Tabelas auxiliares'!$C$237,M322&lt;&gt;'Tabelas auxiliares'!$D$236),"FOLHA DE PESSOAL",IF(Q322='Tabelas auxiliares'!$A$237,"CUSTEIO",IF(Q322='Tabelas auxiliares'!$A$236,"INVESTIMENTO","ERRO - VERIFICAR"))))</f>
        <v/>
      </c>
      <c r="S322" s="64" t="str">
        <f t="shared" si="9"/>
        <v/>
      </c>
    </row>
    <row r="323" spans="17:19" x14ac:dyDescent="0.25">
      <c r="Q323" s="51" t="str">
        <f t="shared" si="8"/>
        <v/>
      </c>
      <c r="R323" s="51" t="str">
        <f>IF(M323="","",IF(AND(M323&lt;&gt;'Tabelas auxiliares'!$B$236,M323&lt;&gt;'Tabelas auxiliares'!$B$237,M323&lt;&gt;'Tabelas auxiliares'!$C$236,M323&lt;&gt;'Tabelas auxiliares'!$C$237,M323&lt;&gt;'Tabelas auxiliares'!$D$236),"FOLHA DE PESSOAL",IF(Q323='Tabelas auxiliares'!$A$237,"CUSTEIO",IF(Q323='Tabelas auxiliares'!$A$236,"INVESTIMENTO","ERRO - VERIFICAR"))))</f>
        <v/>
      </c>
      <c r="S323" s="64" t="str">
        <f t="shared" si="9"/>
        <v/>
      </c>
    </row>
    <row r="324" spans="17:19" x14ac:dyDescent="0.25">
      <c r="Q324" s="51" t="str">
        <f t="shared" ref="Q324:Q387" si="10">LEFT(O324,1)</f>
        <v/>
      </c>
      <c r="R324" s="51" t="str">
        <f>IF(M324="","",IF(AND(M324&lt;&gt;'Tabelas auxiliares'!$B$236,M324&lt;&gt;'Tabelas auxiliares'!$B$237,M324&lt;&gt;'Tabelas auxiliares'!$C$236,M324&lt;&gt;'Tabelas auxiliares'!$C$237,M324&lt;&gt;'Tabelas auxiliares'!$D$236),"FOLHA DE PESSOAL",IF(Q324='Tabelas auxiliares'!$A$237,"CUSTEIO",IF(Q324='Tabelas auxiliares'!$A$236,"INVESTIMENTO","ERRO - VERIFICAR"))))</f>
        <v/>
      </c>
      <c r="S324" s="64" t="str">
        <f t="shared" si="9"/>
        <v/>
      </c>
    </row>
    <row r="325" spans="17:19" x14ac:dyDescent="0.25">
      <c r="Q325" s="51" t="str">
        <f t="shared" si="10"/>
        <v/>
      </c>
      <c r="R325" s="51" t="str">
        <f>IF(M325="","",IF(AND(M325&lt;&gt;'Tabelas auxiliares'!$B$236,M325&lt;&gt;'Tabelas auxiliares'!$B$237,M325&lt;&gt;'Tabelas auxiliares'!$C$236,M325&lt;&gt;'Tabelas auxiliares'!$C$237,M325&lt;&gt;'Tabelas auxiliares'!$D$236),"FOLHA DE PESSOAL",IF(Q325='Tabelas auxiliares'!$A$237,"CUSTEIO",IF(Q325='Tabelas auxiliares'!$A$236,"INVESTIMENTO","ERRO - VERIFICAR"))))</f>
        <v/>
      </c>
      <c r="S325" s="64" t="str">
        <f t="shared" ref="S325:S388" si="11">IF(SUM(T325:X325)=0,"",SUM(T325:X325))</f>
        <v/>
      </c>
    </row>
    <row r="326" spans="17:19" x14ac:dyDescent="0.25">
      <c r="Q326" s="51" t="str">
        <f t="shared" si="10"/>
        <v/>
      </c>
      <c r="R326" s="51" t="str">
        <f>IF(M326="","",IF(AND(M326&lt;&gt;'Tabelas auxiliares'!$B$236,M326&lt;&gt;'Tabelas auxiliares'!$B$237,M326&lt;&gt;'Tabelas auxiliares'!$C$236,M326&lt;&gt;'Tabelas auxiliares'!$C$237,M326&lt;&gt;'Tabelas auxiliares'!$D$236),"FOLHA DE PESSOAL",IF(Q326='Tabelas auxiliares'!$A$237,"CUSTEIO",IF(Q326='Tabelas auxiliares'!$A$236,"INVESTIMENTO","ERRO - VERIFICAR"))))</f>
        <v/>
      </c>
      <c r="S326" s="64" t="str">
        <f t="shared" si="11"/>
        <v/>
      </c>
    </row>
    <row r="327" spans="17:19" x14ac:dyDescent="0.25">
      <c r="Q327" s="51" t="str">
        <f t="shared" si="10"/>
        <v/>
      </c>
      <c r="R327" s="51" t="str">
        <f>IF(M327="","",IF(AND(M327&lt;&gt;'Tabelas auxiliares'!$B$236,M327&lt;&gt;'Tabelas auxiliares'!$B$237,M327&lt;&gt;'Tabelas auxiliares'!$C$236,M327&lt;&gt;'Tabelas auxiliares'!$C$237,M327&lt;&gt;'Tabelas auxiliares'!$D$236),"FOLHA DE PESSOAL",IF(Q327='Tabelas auxiliares'!$A$237,"CUSTEIO",IF(Q327='Tabelas auxiliares'!$A$236,"INVESTIMENTO","ERRO - VERIFICAR"))))</f>
        <v/>
      </c>
      <c r="S327" s="64" t="str">
        <f t="shared" si="11"/>
        <v/>
      </c>
    </row>
    <row r="328" spans="17:19" x14ac:dyDescent="0.25">
      <c r="Q328" s="51" t="str">
        <f t="shared" si="10"/>
        <v/>
      </c>
      <c r="R328" s="51" t="str">
        <f>IF(M328="","",IF(AND(M328&lt;&gt;'Tabelas auxiliares'!$B$236,M328&lt;&gt;'Tabelas auxiliares'!$B$237,M328&lt;&gt;'Tabelas auxiliares'!$C$236,M328&lt;&gt;'Tabelas auxiliares'!$C$237,M328&lt;&gt;'Tabelas auxiliares'!$D$236),"FOLHA DE PESSOAL",IF(Q328='Tabelas auxiliares'!$A$237,"CUSTEIO",IF(Q328='Tabelas auxiliares'!$A$236,"INVESTIMENTO","ERRO - VERIFICAR"))))</f>
        <v/>
      </c>
      <c r="S328" s="64" t="str">
        <f t="shared" si="11"/>
        <v/>
      </c>
    </row>
    <row r="329" spans="17:19" x14ac:dyDescent="0.25">
      <c r="Q329" s="51" t="str">
        <f t="shared" si="10"/>
        <v/>
      </c>
      <c r="R329" s="51" t="str">
        <f>IF(M329="","",IF(AND(M329&lt;&gt;'Tabelas auxiliares'!$B$236,M329&lt;&gt;'Tabelas auxiliares'!$B$237,M329&lt;&gt;'Tabelas auxiliares'!$C$236,M329&lt;&gt;'Tabelas auxiliares'!$C$237,M329&lt;&gt;'Tabelas auxiliares'!$D$236),"FOLHA DE PESSOAL",IF(Q329='Tabelas auxiliares'!$A$237,"CUSTEIO",IF(Q329='Tabelas auxiliares'!$A$236,"INVESTIMENTO","ERRO - VERIFICAR"))))</f>
        <v/>
      </c>
      <c r="S329" s="64" t="str">
        <f t="shared" si="11"/>
        <v/>
      </c>
    </row>
    <row r="330" spans="17:19" x14ac:dyDescent="0.25">
      <c r="Q330" s="51" t="str">
        <f t="shared" si="10"/>
        <v/>
      </c>
      <c r="R330" s="51" t="str">
        <f>IF(M330="","",IF(AND(M330&lt;&gt;'Tabelas auxiliares'!$B$236,M330&lt;&gt;'Tabelas auxiliares'!$B$237,M330&lt;&gt;'Tabelas auxiliares'!$C$236,M330&lt;&gt;'Tabelas auxiliares'!$C$237,M330&lt;&gt;'Tabelas auxiliares'!$D$236),"FOLHA DE PESSOAL",IF(Q330='Tabelas auxiliares'!$A$237,"CUSTEIO",IF(Q330='Tabelas auxiliares'!$A$236,"INVESTIMENTO","ERRO - VERIFICAR"))))</f>
        <v/>
      </c>
      <c r="S330" s="64" t="str">
        <f t="shared" si="11"/>
        <v/>
      </c>
    </row>
    <row r="331" spans="17:19" x14ac:dyDescent="0.25">
      <c r="Q331" s="51" t="str">
        <f t="shared" si="10"/>
        <v/>
      </c>
      <c r="R331" s="51" t="str">
        <f>IF(M331="","",IF(AND(M331&lt;&gt;'Tabelas auxiliares'!$B$236,M331&lt;&gt;'Tabelas auxiliares'!$B$237,M331&lt;&gt;'Tabelas auxiliares'!$C$236,M331&lt;&gt;'Tabelas auxiliares'!$C$237,M331&lt;&gt;'Tabelas auxiliares'!$D$236),"FOLHA DE PESSOAL",IF(Q331='Tabelas auxiliares'!$A$237,"CUSTEIO",IF(Q331='Tabelas auxiliares'!$A$236,"INVESTIMENTO","ERRO - VERIFICAR"))))</f>
        <v/>
      </c>
      <c r="S331" s="64" t="str">
        <f t="shared" si="11"/>
        <v/>
      </c>
    </row>
    <row r="332" spans="17:19" x14ac:dyDescent="0.25">
      <c r="Q332" s="51" t="str">
        <f t="shared" si="10"/>
        <v/>
      </c>
      <c r="R332" s="51" t="str">
        <f>IF(M332="","",IF(AND(M332&lt;&gt;'Tabelas auxiliares'!$B$236,M332&lt;&gt;'Tabelas auxiliares'!$B$237,M332&lt;&gt;'Tabelas auxiliares'!$C$236,M332&lt;&gt;'Tabelas auxiliares'!$C$237,M332&lt;&gt;'Tabelas auxiliares'!$D$236),"FOLHA DE PESSOAL",IF(Q332='Tabelas auxiliares'!$A$237,"CUSTEIO",IF(Q332='Tabelas auxiliares'!$A$236,"INVESTIMENTO","ERRO - VERIFICAR"))))</f>
        <v/>
      </c>
      <c r="S332" s="64" t="str">
        <f t="shared" si="11"/>
        <v/>
      </c>
    </row>
    <row r="333" spans="17:19" x14ac:dyDescent="0.25">
      <c r="Q333" s="51" t="str">
        <f t="shared" si="10"/>
        <v/>
      </c>
      <c r="R333" s="51" t="str">
        <f>IF(M333="","",IF(AND(M333&lt;&gt;'Tabelas auxiliares'!$B$236,M333&lt;&gt;'Tabelas auxiliares'!$B$237,M333&lt;&gt;'Tabelas auxiliares'!$C$236,M333&lt;&gt;'Tabelas auxiliares'!$C$237,M333&lt;&gt;'Tabelas auxiliares'!$D$236),"FOLHA DE PESSOAL",IF(Q333='Tabelas auxiliares'!$A$237,"CUSTEIO",IF(Q333='Tabelas auxiliares'!$A$236,"INVESTIMENTO","ERRO - VERIFICAR"))))</f>
        <v/>
      </c>
      <c r="S333" s="64" t="str">
        <f t="shared" si="11"/>
        <v/>
      </c>
    </row>
    <row r="334" spans="17:19" x14ac:dyDescent="0.25">
      <c r="Q334" s="51" t="str">
        <f t="shared" si="10"/>
        <v/>
      </c>
      <c r="R334" s="51" t="str">
        <f>IF(M334="","",IF(AND(M334&lt;&gt;'Tabelas auxiliares'!$B$236,M334&lt;&gt;'Tabelas auxiliares'!$B$237,M334&lt;&gt;'Tabelas auxiliares'!$C$236,M334&lt;&gt;'Tabelas auxiliares'!$C$237,M334&lt;&gt;'Tabelas auxiliares'!$D$236),"FOLHA DE PESSOAL",IF(Q334='Tabelas auxiliares'!$A$237,"CUSTEIO",IF(Q334='Tabelas auxiliares'!$A$236,"INVESTIMENTO","ERRO - VERIFICAR"))))</f>
        <v/>
      </c>
      <c r="S334" s="64" t="str">
        <f t="shared" si="11"/>
        <v/>
      </c>
    </row>
    <row r="335" spans="17:19" x14ac:dyDescent="0.25">
      <c r="Q335" s="51" t="str">
        <f t="shared" si="10"/>
        <v/>
      </c>
      <c r="R335" s="51" t="str">
        <f>IF(M335="","",IF(AND(M335&lt;&gt;'Tabelas auxiliares'!$B$236,M335&lt;&gt;'Tabelas auxiliares'!$B$237,M335&lt;&gt;'Tabelas auxiliares'!$C$236,M335&lt;&gt;'Tabelas auxiliares'!$C$237,M335&lt;&gt;'Tabelas auxiliares'!$D$236),"FOLHA DE PESSOAL",IF(Q335='Tabelas auxiliares'!$A$237,"CUSTEIO",IF(Q335='Tabelas auxiliares'!$A$236,"INVESTIMENTO","ERRO - VERIFICAR"))))</f>
        <v/>
      </c>
      <c r="S335" s="64" t="str">
        <f t="shared" si="11"/>
        <v/>
      </c>
    </row>
    <row r="336" spans="17:19" x14ac:dyDescent="0.25">
      <c r="Q336" s="51" t="str">
        <f t="shared" si="10"/>
        <v/>
      </c>
      <c r="R336" s="51" t="str">
        <f>IF(M336="","",IF(AND(M336&lt;&gt;'Tabelas auxiliares'!$B$236,M336&lt;&gt;'Tabelas auxiliares'!$B$237,M336&lt;&gt;'Tabelas auxiliares'!$C$236,M336&lt;&gt;'Tabelas auxiliares'!$C$237,M336&lt;&gt;'Tabelas auxiliares'!$D$236),"FOLHA DE PESSOAL",IF(Q336='Tabelas auxiliares'!$A$237,"CUSTEIO",IF(Q336='Tabelas auxiliares'!$A$236,"INVESTIMENTO","ERRO - VERIFICAR"))))</f>
        <v/>
      </c>
      <c r="S336" s="64" t="str">
        <f t="shared" si="11"/>
        <v/>
      </c>
    </row>
    <row r="337" spans="17:19" x14ac:dyDescent="0.25">
      <c r="Q337" s="51" t="str">
        <f t="shared" si="10"/>
        <v/>
      </c>
      <c r="R337" s="51" t="str">
        <f>IF(M337="","",IF(AND(M337&lt;&gt;'Tabelas auxiliares'!$B$236,M337&lt;&gt;'Tabelas auxiliares'!$B$237,M337&lt;&gt;'Tabelas auxiliares'!$C$236,M337&lt;&gt;'Tabelas auxiliares'!$C$237,M337&lt;&gt;'Tabelas auxiliares'!$D$236),"FOLHA DE PESSOAL",IF(Q337='Tabelas auxiliares'!$A$237,"CUSTEIO",IF(Q337='Tabelas auxiliares'!$A$236,"INVESTIMENTO","ERRO - VERIFICAR"))))</f>
        <v/>
      </c>
      <c r="S337" s="64" t="str">
        <f t="shared" si="11"/>
        <v/>
      </c>
    </row>
    <row r="338" spans="17:19" x14ac:dyDescent="0.25">
      <c r="Q338" s="51" t="str">
        <f t="shared" si="10"/>
        <v/>
      </c>
      <c r="R338" s="51" t="str">
        <f>IF(M338="","",IF(AND(M338&lt;&gt;'Tabelas auxiliares'!$B$236,M338&lt;&gt;'Tabelas auxiliares'!$B$237,M338&lt;&gt;'Tabelas auxiliares'!$C$236,M338&lt;&gt;'Tabelas auxiliares'!$C$237,M338&lt;&gt;'Tabelas auxiliares'!$D$236),"FOLHA DE PESSOAL",IF(Q338='Tabelas auxiliares'!$A$237,"CUSTEIO",IF(Q338='Tabelas auxiliares'!$A$236,"INVESTIMENTO","ERRO - VERIFICAR"))))</f>
        <v/>
      </c>
      <c r="S338" s="64" t="str">
        <f t="shared" si="11"/>
        <v/>
      </c>
    </row>
    <row r="339" spans="17:19" x14ac:dyDescent="0.25">
      <c r="Q339" s="51" t="str">
        <f t="shared" si="10"/>
        <v/>
      </c>
      <c r="R339" s="51" t="str">
        <f>IF(M339="","",IF(AND(M339&lt;&gt;'Tabelas auxiliares'!$B$236,M339&lt;&gt;'Tabelas auxiliares'!$B$237,M339&lt;&gt;'Tabelas auxiliares'!$C$236,M339&lt;&gt;'Tabelas auxiliares'!$C$237,M339&lt;&gt;'Tabelas auxiliares'!$D$236),"FOLHA DE PESSOAL",IF(Q339='Tabelas auxiliares'!$A$237,"CUSTEIO",IF(Q339='Tabelas auxiliares'!$A$236,"INVESTIMENTO","ERRO - VERIFICAR"))))</f>
        <v/>
      </c>
      <c r="S339" s="64" t="str">
        <f t="shared" si="11"/>
        <v/>
      </c>
    </row>
    <row r="340" spans="17:19" x14ac:dyDescent="0.25">
      <c r="Q340" s="51" t="str">
        <f t="shared" si="10"/>
        <v/>
      </c>
      <c r="R340" s="51" t="str">
        <f>IF(M340="","",IF(AND(M340&lt;&gt;'Tabelas auxiliares'!$B$236,M340&lt;&gt;'Tabelas auxiliares'!$B$237,M340&lt;&gt;'Tabelas auxiliares'!$C$236,M340&lt;&gt;'Tabelas auxiliares'!$C$237,M340&lt;&gt;'Tabelas auxiliares'!$D$236),"FOLHA DE PESSOAL",IF(Q340='Tabelas auxiliares'!$A$237,"CUSTEIO",IF(Q340='Tabelas auxiliares'!$A$236,"INVESTIMENTO","ERRO - VERIFICAR"))))</f>
        <v/>
      </c>
      <c r="S340" s="64" t="str">
        <f t="shared" si="11"/>
        <v/>
      </c>
    </row>
    <row r="341" spans="17:19" x14ac:dyDescent="0.25">
      <c r="Q341" s="51" t="str">
        <f t="shared" si="10"/>
        <v/>
      </c>
      <c r="R341" s="51" t="str">
        <f>IF(M341="","",IF(AND(M341&lt;&gt;'Tabelas auxiliares'!$B$236,M341&lt;&gt;'Tabelas auxiliares'!$B$237,M341&lt;&gt;'Tabelas auxiliares'!$C$236,M341&lt;&gt;'Tabelas auxiliares'!$C$237,M341&lt;&gt;'Tabelas auxiliares'!$D$236),"FOLHA DE PESSOAL",IF(Q341='Tabelas auxiliares'!$A$237,"CUSTEIO",IF(Q341='Tabelas auxiliares'!$A$236,"INVESTIMENTO","ERRO - VERIFICAR"))))</f>
        <v/>
      </c>
      <c r="S341" s="64" t="str">
        <f t="shared" si="11"/>
        <v/>
      </c>
    </row>
    <row r="342" spans="17:19" x14ac:dyDescent="0.25">
      <c r="Q342" s="51" t="str">
        <f t="shared" si="10"/>
        <v/>
      </c>
      <c r="R342" s="51" t="str">
        <f>IF(M342="","",IF(AND(M342&lt;&gt;'Tabelas auxiliares'!$B$236,M342&lt;&gt;'Tabelas auxiliares'!$B$237,M342&lt;&gt;'Tabelas auxiliares'!$C$236,M342&lt;&gt;'Tabelas auxiliares'!$C$237,M342&lt;&gt;'Tabelas auxiliares'!$D$236),"FOLHA DE PESSOAL",IF(Q342='Tabelas auxiliares'!$A$237,"CUSTEIO",IF(Q342='Tabelas auxiliares'!$A$236,"INVESTIMENTO","ERRO - VERIFICAR"))))</f>
        <v/>
      </c>
      <c r="S342" s="64" t="str">
        <f t="shared" si="11"/>
        <v/>
      </c>
    </row>
    <row r="343" spans="17:19" x14ac:dyDescent="0.25">
      <c r="Q343" s="51" t="str">
        <f t="shared" si="10"/>
        <v/>
      </c>
      <c r="R343" s="51" t="str">
        <f>IF(M343="","",IF(AND(M343&lt;&gt;'Tabelas auxiliares'!$B$236,M343&lt;&gt;'Tabelas auxiliares'!$B$237,M343&lt;&gt;'Tabelas auxiliares'!$C$236,M343&lt;&gt;'Tabelas auxiliares'!$C$237,M343&lt;&gt;'Tabelas auxiliares'!$D$236),"FOLHA DE PESSOAL",IF(Q343='Tabelas auxiliares'!$A$237,"CUSTEIO",IF(Q343='Tabelas auxiliares'!$A$236,"INVESTIMENTO","ERRO - VERIFICAR"))))</f>
        <v/>
      </c>
      <c r="S343" s="64" t="str">
        <f t="shared" si="11"/>
        <v/>
      </c>
    </row>
    <row r="344" spans="17:19" x14ac:dyDescent="0.25">
      <c r="Q344" s="51" t="str">
        <f t="shared" si="10"/>
        <v/>
      </c>
      <c r="R344" s="51" t="str">
        <f>IF(M344="","",IF(AND(M344&lt;&gt;'Tabelas auxiliares'!$B$236,M344&lt;&gt;'Tabelas auxiliares'!$B$237,M344&lt;&gt;'Tabelas auxiliares'!$C$236,M344&lt;&gt;'Tabelas auxiliares'!$C$237,M344&lt;&gt;'Tabelas auxiliares'!$D$236),"FOLHA DE PESSOAL",IF(Q344='Tabelas auxiliares'!$A$237,"CUSTEIO",IF(Q344='Tabelas auxiliares'!$A$236,"INVESTIMENTO","ERRO - VERIFICAR"))))</f>
        <v/>
      </c>
      <c r="S344" s="64" t="str">
        <f t="shared" si="11"/>
        <v/>
      </c>
    </row>
    <row r="345" spans="17:19" x14ac:dyDescent="0.25">
      <c r="Q345" s="51" t="str">
        <f t="shared" si="10"/>
        <v/>
      </c>
      <c r="R345" s="51" t="str">
        <f>IF(M345="","",IF(AND(M345&lt;&gt;'Tabelas auxiliares'!$B$236,M345&lt;&gt;'Tabelas auxiliares'!$B$237,M345&lt;&gt;'Tabelas auxiliares'!$C$236,M345&lt;&gt;'Tabelas auxiliares'!$C$237,M345&lt;&gt;'Tabelas auxiliares'!$D$236),"FOLHA DE PESSOAL",IF(Q345='Tabelas auxiliares'!$A$237,"CUSTEIO",IF(Q345='Tabelas auxiliares'!$A$236,"INVESTIMENTO","ERRO - VERIFICAR"))))</f>
        <v/>
      </c>
      <c r="S345" s="64" t="str">
        <f t="shared" si="11"/>
        <v/>
      </c>
    </row>
    <row r="346" spans="17:19" x14ac:dyDescent="0.25">
      <c r="Q346" s="51" t="str">
        <f t="shared" si="10"/>
        <v/>
      </c>
      <c r="R346" s="51" t="str">
        <f>IF(M346="","",IF(AND(M346&lt;&gt;'Tabelas auxiliares'!$B$236,M346&lt;&gt;'Tabelas auxiliares'!$B$237,M346&lt;&gt;'Tabelas auxiliares'!$C$236,M346&lt;&gt;'Tabelas auxiliares'!$C$237,M346&lt;&gt;'Tabelas auxiliares'!$D$236),"FOLHA DE PESSOAL",IF(Q346='Tabelas auxiliares'!$A$237,"CUSTEIO",IF(Q346='Tabelas auxiliares'!$A$236,"INVESTIMENTO","ERRO - VERIFICAR"))))</f>
        <v/>
      </c>
      <c r="S346" s="64" t="str">
        <f t="shared" si="11"/>
        <v/>
      </c>
    </row>
    <row r="347" spans="17:19" x14ac:dyDescent="0.25">
      <c r="Q347" s="51" t="str">
        <f t="shared" si="10"/>
        <v/>
      </c>
      <c r="R347" s="51" t="str">
        <f>IF(M347="","",IF(AND(M347&lt;&gt;'Tabelas auxiliares'!$B$236,M347&lt;&gt;'Tabelas auxiliares'!$B$237,M347&lt;&gt;'Tabelas auxiliares'!$C$236,M347&lt;&gt;'Tabelas auxiliares'!$C$237,M347&lt;&gt;'Tabelas auxiliares'!$D$236),"FOLHA DE PESSOAL",IF(Q347='Tabelas auxiliares'!$A$237,"CUSTEIO",IF(Q347='Tabelas auxiliares'!$A$236,"INVESTIMENTO","ERRO - VERIFICAR"))))</f>
        <v/>
      </c>
      <c r="S347" s="64" t="str">
        <f t="shared" si="11"/>
        <v/>
      </c>
    </row>
    <row r="348" spans="17:19" x14ac:dyDescent="0.25">
      <c r="Q348" s="51" t="str">
        <f t="shared" si="10"/>
        <v/>
      </c>
      <c r="R348" s="51" t="str">
        <f>IF(M348="","",IF(AND(M348&lt;&gt;'Tabelas auxiliares'!$B$236,M348&lt;&gt;'Tabelas auxiliares'!$B$237,M348&lt;&gt;'Tabelas auxiliares'!$C$236,M348&lt;&gt;'Tabelas auxiliares'!$C$237,M348&lt;&gt;'Tabelas auxiliares'!$D$236),"FOLHA DE PESSOAL",IF(Q348='Tabelas auxiliares'!$A$237,"CUSTEIO",IF(Q348='Tabelas auxiliares'!$A$236,"INVESTIMENTO","ERRO - VERIFICAR"))))</f>
        <v/>
      </c>
      <c r="S348" s="64" t="str">
        <f t="shared" si="11"/>
        <v/>
      </c>
    </row>
    <row r="349" spans="17:19" x14ac:dyDescent="0.25">
      <c r="Q349" s="51" t="str">
        <f t="shared" si="10"/>
        <v/>
      </c>
      <c r="R349" s="51" t="str">
        <f>IF(M349="","",IF(AND(M349&lt;&gt;'Tabelas auxiliares'!$B$236,M349&lt;&gt;'Tabelas auxiliares'!$B$237,M349&lt;&gt;'Tabelas auxiliares'!$C$236,M349&lt;&gt;'Tabelas auxiliares'!$C$237,M349&lt;&gt;'Tabelas auxiliares'!$D$236),"FOLHA DE PESSOAL",IF(Q349='Tabelas auxiliares'!$A$237,"CUSTEIO",IF(Q349='Tabelas auxiliares'!$A$236,"INVESTIMENTO","ERRO - VERIFICAR"))))</f>
        <v/>
      </c>
      <c r="S349" s="64" t="str">
        <f t="shared" si="11"/>
        <v/>
      </c>
    </row>
    <row r="350" spans="17:19" x14ac:dyDescent="0.25">
      <c r="Q350" s="51" t="str">
        <f t="shared" si="10"/>
        <v/>
      </c>
      <c r="R350" s="51" t="str">
        <f>IF(M350="","",IF(AND(M350&lt;&gt;'Tabelas auxiliares'!$B$236,M350&lt;&gt;'Tabelas auxiliares'!$B$237,M350&lt;&gt;'Tabelas auxiliares'!$C$236,M350&lt;&gt;'Tabelas auxiliares'!$C$237,M350&lt;&gt;'Tabelas auxiliares'!$D$236),"FOLHA DE PESSOAL",IF(Q350='Tabelas auxiliares'!$A$237,"CUSTEIO",IF(Q350='Tabelas auxiliares'!$A$236,"INVESTIMENTO","ERRO - VERIFICAR"))))</f>
        <v/>
      </c>
      <c r="S350" s="64" t="str">
        <f t="shared" si="11"/>
        <v/>
      </c>
    </row>
    <row r="351" spans="17:19" x14ac:dyDescent="0.25">
      <c r="Q351" s="51" t="str">
        <f t="shared" si="10"/>
        <v/>
      </c>
      <c r="R351" s="51" t="str">
        <f>IF(M351="","",IF(AND(M351&lt;&gt;'Tabelas auxiliares'!$B$236,M351&lt;&gt;'Tabelas auxiliares'!$B$237,M351&lt;&gt;'Tabelas auxiliares'!$C$236,M351&lt;&gt;'Tabelas auxiliares'!$C$237,M351&lt;&gt;'Tabelas auxiliares'!$D$236),"FOLHA DE PESSOAL",IF(Q351='Tabelas auxiliares'!$A$237,"CUSTEIO",IF(Q351='Tabelas auxiliares'!$A$236,"INVESTIMENTO","ERRO - VERIFICAR"))))</f>
        <v/>
      </c>
      <c r="S351" s="64" t="str">
        <f t="shared" si="11"/>
        <v/>
      </c>
    </row>
    <row r="352" spans="17:19" x14ac:dyDescent="0.25">
      <c r="Q352" s="51" t="str">
        <f t="shared" si="10"/>
        <v/>
      </c>
      <c r="R352" s="51" t="str">
        <f>IF(M352="","",IF(AND(M352&lt;&gt;'Tabelas auxiliares'!$B$236,M352&lt;&gt;'Tabelas auxiliares'!$B$237,M352&lt;&gt;'Tabelas auxiliares'!$C$236,M352&lt;&gt;'Tabelas auxiliares'!$C$237,M352&lt;&gt;'Tabelas auxiliares'!$D$236),"FOLHA DE PESSOAL",IF(Q352='Tabelas auxiliares'!$A$237,"CUSTEIO",IF(Q352='Tabelas auxiliares'!$A$236,"INVESTIMENTO","ERRO - VERIFICAR"))))</f>
        <v/>
      </c>
      <c r="S352" s="64" t="str">
        <f t="shared" si="11"/>
        <v/>
      </c>
    </row>
    <row r="353" spans="17:19" x14ac:dyDescent="0.25">
      <c r="Q353" s="51" t="str">
        <f t="shared" si="10"/>
        <v/>
      </c>
      <c r="R353" s="51" t="str">
        <f>IF(M353="","",IF(AND(M353&lt;&gt;'Tabelas auxiliares'!$B$236,M353&lt;&gt;'Tabelas auxiliares'!$B$237,M353&lt;&gt;'Tabelas auxiliares'!$C$236,M353&lt;&gt;'Tabelas auxiliares'!$C$237,M353&lt;&gt;'Tabelas auxiliares'!$D$236),"FOLHA DE PESSOAL",IF(Q353='Tabelas auxiliares'!$A$237,"CUSTEIO",IF(Q353='Tabelas auxiliares'!$A$236,"INVESTIMENTO","ERRO - VERIFICAR"))))</f>
        <v/>
      </c>
      <c r="S353" s="64" t="str">
        <f t="shared" si="11"/>
        <v/>
      </c>
    </row>
    <row r="354" spans="17:19" x14ac:dyDescent="0.25">
      <c r="Q354" s="51" t="str">
        <f t="shared" si="10"/>
        <v/>
      </c>
      <c r="R354" s="51" t="str">
        <f>IF(M354="","",IF(AND(M354&lt;&gt;'Tabelas auxiliares'!$B$236,M354&lt;&gt;'Tabelas auxiliares'!$B$237,M354&lt;&gt;'Tabelas auxiliares'!$C$236,M354&lt;&gt;'Tabelas auxiliares'!$C$237,M354&lt;&gt;'Tabelas auxiliares'!$D$236),"FOLHA DE PESSOAL",IF(Q354='Tabelas auxiliares'!$A$237,"CUSTEIO",IF(Q354='Tabelas auxiliares'!$A$236,"INVESTIMENTO","ERRO - VERIFICAR"))))</f>
        <v/>
      </c>
      <c r="S354" s="64" t="str">
        <f t="shared" si="11"/>
        <v/>
      </c>
    </row>
    <row r="355" spans="17:19" x14ac:dyDescent="0.25">
      <c r="Q355" s="51" t="str">
        <f t="shared" si="10"/>
        <v/>
      </c>
      <c r="R355" s="51" t="str">
        <f>IF(M355="","",IF(AND(M355&lt;&gt;'Tabelas auxiliares'!$B$236,M355&lt;&gt;'Tabelas auxiliares'!$B$237,M355&lt;&gt;'Tabelas auxiliares'!$C$236,M355&lt;&gt;'Tabelas auxiliares'!$C$237,M355&lt;&gt;'Tabelas auxiliares'!$D$236),"FOLHA DE PESSOAL",IF(Q355='Tabelas auxiliares'!$A$237,"CUSTEIO",IF(Q355='Tabelas auxiliares'!$A$236,"INVESTIMENTO","ERRO - VERIFICAR"))))</f>
        <v/>
      </c>
      <c r="S355" s="64" t="str">
        <f t="shared" si="11"/>
        <v/>
      </c>
    </row>
    <row r="356" spans="17:19" x14ac:dyDescent="0.25">
      <c r="Q356" s="51" t="str">
        <f t="shared" si="10"/>
        <v/>
      </c>
      <c r="R356" s="51" t="str">
        <f>IF(M356="","",IF(AND(M356&lt;&gt;'Tabelas auxiliares'!$B$236,M356&lt;&gt;'Tabelas auxiliares'!$B$237,M356&lt;&gt;'Tabelas auxiliares'!$C$236,M356&lt;&gt;'Tabelas auxiliares'!$C$237,M356&lt;&gt;'Tabelas auxiliares'!$D$236),"FOLHA DE PESSOAL",IF(Q356='Tabelas auxiliares'!$A$237,"CUSTEIO",IF(Q356='Tabelas auxiliares'!$A$236,"INVESTIMENTO","ERRO - VERIFICAR"))))</f>
        <v/>
      </c>
      <c r="S356" s="64" t="str">
        <f t="shared" si="11"/>
        <v/>
      </c>
    </row>
    <row r="357" spans="17:19" x14ac:dyDescent="0.25">
      <c r="Q357" s="51" t="str">
        <f t="shared" si="10"/>
        <v/>
      </c>
      <c r="R357" s="51" t="str">
        <f>IF(M357="","",IF(AND(M357&lt;&gt;'Tabelas auxiliares'!$B$236,M357&lt;&gt;'Tabelas auxiliares'!$B$237,M357&lt;&gt;'Tabelas auxiliares'!$C$236,M357&lt;&gt;'Tabelas auxiliares'!$C$237,M357&lt;&gt;'Tabelas auxiliares'!$D$236),"FOLHA DE PESSOAL",IF(Q357='Tabelas auxiliares'!$A$237,"CUSTEIO",IF(Q357='Tabelas auxiliares'!$A$236,"INVESTIMENTO","ERRO - VERIFICAR"))))</f>
        <v/>
      </c>
      <c r="S357" s="64" t="str">
        <f t="shared" si="11"/>
        <v/>
      </c>
    </row>
    <row r="358" spans="17:19" x14ac:dyDescent="0.25">
      <c r="Q358" s="51" t="str">
        <f t="shared" si="10"/>
        <v/>
      </c>
      <c r="R358" s="51" t="str">
        <f>IF(M358="","",IF(AND(M358&lt;&gt;'Tabelas auxiliares'!$B$236,M358&lt;&gt;'Tabelas auxiliares'!$B$237,M358&lt;&gt;'Tabelas auxiliares'!$C$236,M358&lt;&gt;'Tabelas auxiliares'!$C$237,M358&lt;&gt;'Tabelas auxiliares'!$D$236),"FOLHA DE PESSOAL",IF(Q358='Tabelas auxiliares'!$A$237,"CUSTEIO",IF(Q358='Tabelas auxiliares'!$A$236,"INVESTIMENTO","ERRO - VERIFICAR"))))</f>
        <v/>
      </c>
      <c r="S358" s="64" t="str">
        <f t="shared" si="11"/>
        <v/>
      </c>
    </row>
    <row r="359" spans="17:19" x14ac:dyDescent="0.25">
      <c r="Q359" s="51" t="str">
        <f t="shared" si="10"/>
        <v/>
      </c>
      <c r="R359" s="51" t="str">
        <f>IF(M359="","",IF(AND(M359&lt;&gt;'Tabelas auxiliares'!$B$236,M359&lt;&gt;'Tabelas auxiliares'!$B$237,M359&lt;&gt;'Tabelas auxiliares'!$C$236,M359&lt;&gt;'Tabelas auxiliares'!$C$237,M359&lt;&gt;'Tabelas auxiliares'!$D$236),"FOLHA DE PESSOAL",IF(Q359='Tabelas auxiliares'!$A$237,"CUSTEIO",IF(Q359='Tabelas auxiliares'!$A$236,"INVESTIMENTO","ERRO - VERIFICAR"))))</f>
        <v/>
      </c>
      <c r="S359" s="64" t="str">
        <f t="shared" si="11"/>
        <v/>
      </c>
    </row>
    <row r="360" spans="17:19" x14ac:dyDescent="0.25">
      <c r="Q360" s="51" t="str">
        <f t="shared" si="10"/>
        <v/>
      </c>
      <c r="R360" s="51" t="str">
        <f>IF(M360="","",IF(AND(M360&lt;&gt;'Tabelas auxiliares'!$B$236,M360&lt;&gt;'Tabelas auxiliares'!$B$237,M360&lt;&gt;'Tabelas auxiliares'!$C$236,M360&lt;&gt;'Tabelas auxiliares'!$C$237,M360&lt;&gt;'Tabelas auxiliares'!$D$236),"FOLHA DE PESSOAL",IF(Q360='Tabelas auxiliares'!$A$237,"CUSTEIO",IF(Q360='Tabelas auxiliares'!$A$236,"INVESTIMENTO","ERRO - VERIFICAR"))))</f>
        <v/>
      </c>
      <c r="S360" s="64" t="str">
        <f t="shared" si="11"/>
        <v/>
      </c>
    </row>
    <row r="361" spans="17:19" x14ac:dyDescent="0.25">
      <c r="Q361" s="51" t="str">
        <f t="shared" si="10"/>
        <v/>
      </c>
      <c r="R361" s="51" t="str">
        <f>IF(M361="","",IF(AND(M361&lt;&gt;'Tabelas auxiliares'!$B$236,M361&lt;&gt;'Tabelas auxiliares'!$B$237,M361&lt;&gt;'Tabelas auxiliares'!$C$236,M361&lt;&gt;'Tabelas auxiliares'!$C$237,M361&lt;&gt;'Tabelas auxiliares'!$D$236),"FOLHA DE PESSOAL",IF(Q361='Tabelas auxiliares'!$A$237,"CUSTEIO",IF(Q361='Tabelas auxiliares'!$A$236,"INVESTIMENTO","ERRO - VERIFICAR"))))</f>
        <v/>
      </c>
      <c r="S361" s="64" t="str">
        <f t="shared" si="11"/>
        <v/>
      </c>
    </row>
    <row r="362" spans="17:19" x14ac:dyDescent="0.25">
      <c r="Q362" s="51" t="str">
        <f t="shared" si="10"/>
        <v/>
      </c>
      <c r="R362" s="51" t="str">
        <f>IF(M362="","",IF(AND(M362&lt;&gt;'Tabelas auxiliares'!$B$236,M362&lt;&gt;'Tabelas auxiliares'!$B$237,M362&lt;&gt;'Tabelas auxiliares'!$C$236,M362&lt;&gt;'Tabelas auxiliares'!$C$237,M362&lt;&gt;'Tabelas auxiliares'!$D$236),"FOLHA DE PESSOAL",IF(Q362='Tabelas auxiliares'!$A$237,"CUSTEIO",IF(Q362='Tabelas auxiliares'!$A$236,"INVESTIMENTO","ERRO - VERIFICAR"))))</f>
        <v/>
      </c>
      <c r="S362" s="64" t="str">
        <f t="shared" si="11"/>
        <v/>
      </c>
    </row>
    <row r="363" spans="17:19" x14ac:dyDescent="0.25">
      <c r="Q363" s="51" t="str">
        <f t="shared" si="10"/>
        <v/>
      </c>
      <c r="R363" s="51" t="str">
        <f>IF(M363="","",IF(AND(M363&lt;&gt;'Tabelas auxiliares'!$B$236,M363&lt;&gt;'Tabelas auxiliares'!$B$237,M363&lt;&gt;'Tabelas auxiliares'!$C$236,M363&lt;&gt;'Tabelas auxiliares'!$C$237,M363&lt;&gt;'Tabelas auxiliares'!$D$236),"FOLHA DE PESSOAL",IF(Q363='Tabelas auxiliares'!$A$237,"CUSTEIO",IF(Q363='Tabelas auxiliares'!$A$236,"INVESTIMENTO","ERRO - VERIFICAR"))))</f>
        <v/>
      </c>
      <c r="S363" s="64" t="str">
        <f t="shared" si="11"/>
        <v/>
      </c>
    </row>
    <row r="364" spans="17:19" x14ac:dyDescent="0.25">
      <c r="Q364" s="51" t="str">
        <f t="shared" si="10"/>
        <v/>
      </c>
      <c r="R364" s="51" t="str">
        <f>IF(M364="","",IF(AND(M364&lt;&gt;'Tabelas auxiliares'!$B$236,M364&lt;&gt;'Tabelas auxiliares'!$B$237,M364&lt;&gt;'Tabelas auxiliares'!$C$236,M364&lt;&gt;'Tabelas auxiliares'!$C$237,M364&lt;&gt;'Tabelas auxiliares'!$D$236),"FOLHA DE PESSOAL",IF(Q364='Tabelas auxiliares'!$A$237,"CUSTEIO",IF(Q364='Tabelas auxiliares'!$A$236,"INVESTIMENTO","ERRO - VERIFICAR"))))</f>
        <v/>
      </c>
      <c r="S364" s="64" t="str">
        <f t="shared" si="11"/>
        <v/>
      </c>
    </row>
    <row r="365" spans="17:19" x14ac:dyDescent="0.25">
      <c r="Q365" s="51" t="str">
        <f t="shared" si="10"/>
        <v/>
      </c>
      <c r="R365" s="51" t="str">
        <f>IF(M365="","",IF(AND(M365&lt;&gt;'Tabelas auxiliares'!$B$236,M365&lt;&gt;'Tabelas auxiliares'!$B$237,M365&lt;&gt;'Tabelas auxiliares'!$C$236,M365&lt;&gt;'Tabelas auxiliares'!$C$237,M365&lt;&gt;'Tabelas auxiliares'!$D$236),"FOLHA DE PESSOAL",IF(Q365='Tabelas auxiliares'!$A$237,"CUSTEIO",IF(Q365='Tabelas auxiliares'!$A$236,"INVESTIMENTO","ERRO - VERIFICAR"))))</f>
        <v/>
      </c>
      <c r="S365" s="64" t="str">
        <f t="shared" si="11"/>
        <v/>
      </c>
    </row>
    <row r="366" spans="17:19" x14ac:dyDescent="0.25">
      <c r="Q366" s="51" t="str">
        <f t="shared" si="10"/>
        <v/>
      </c>
      <c r="R366" s="51" t="str">
        <f>IF(M366="","",IF(AND(M366&lt;&gt;'Tabelas auxiliares'!$B$236,M366&lt;&gt;'Tabelas auxiliares'!$B$237,M366&lt;&gt;'Tabelas auxiliares'!$C$236,M366&lt;&gt;'Tabelas auxiliares'!$C$237,M366&lt;&gt;'Tabelas auxiliares'!$D$236),"FOLHA DE PESSOAL",IF(Q366='Tabelas auxiliares'!$A$237,"CUSTEIO",IF(Q366='Tabelas auxiliares'!$A$236,"INVESTIMENTO","ERRO - VERIFICAR"))))</f>
        <v/>
      </c>
      <c r="S366" s="64" t="str">
        <f t="shared" si="11"/>
        <v/>
      </c>
    </row>
    <row r="367" spans="17:19" x14ac:dyDescent="0.25">
      <c r="Q367" s="51" t="str">
        <f t="shared" si="10"/>
        <v/>
      </c>
      <c r="R367" s="51" t="str">
        <f>IF(M367="","",IF(AND(M367&lt;&gt;'Tabelas auxiliares'!$B$236,M367&lt;&gt;'Tabelas auxiliares'!$B$237,M367&lt;&gt;'Tabelas auxiliares'!$C$236,M367&lt;&gt;'Tabelas auxiliares'!$C$237,M367&lt;&gt;'Tabelas auxiliares'!$D$236),"FOLHA DE PESSOAL",IF(Q367='Tabelas auxiliares'!$A$237,"CUSTEIO",IF(Q367='Tabelas auxiliares'!$A$236,"INVESTIMENTO","ERRO - VERIFICAR"))))</f>
        <v/>
      </c>
      <c r="S367" s="64" t="str">
        <f t="shared" si="11"/>
        <v/>
      </c>
    </row>
    <row r="368" spans="17:19" x14ac:dyDescent="0.25">
      <c r="Q368" s="51" t="str">
        <f t="shared" si="10"/>
        <v/>
      </c>
      <c r="R368" s="51" t="str">
        <f>IF(M368="","",IF(AND(M368&lt;&gt;'Tabelas auxiliares'!$B$236,M368&lt;&gt;'Tabelas auxiliares'!$B$237,M368&lt;&gt;'Tabelas auxiliares'!$C$236,M368&lt;&gt;'Tabelas auxiliares'!$C$237,M368&lt;&gt;'Tabelas auxiliares'!$D$236),"FOLHA DE PESSOAL",IF(Q368='Tabelas auxiliares'!$A$237,"CUSTEIO",IF(Q368='Tabelas auxiliares'!$A$236,"INVESTIMENTO","ERRO - VERIFICAR"))))</f>
        <v/>
      </c>
      <c r="S368" s="64" t="str">
        <f t="shared" si="11"/>
        <v/>
      </c>
    </row>
    <row r="369" spans="17:19" x14ac:dyDescent="0.25">
      <c r="Q369" s="51" t="str">
        <f t="shared" si="10"/>
        <v/>
      </c>
      <c r="R369" s="51" t="str">
        <f>IF(M369="","",IF(AND(M369&lt;&gt;'Tabelas auxiliares'!$B$236,M369&lt;&gt;'Tabelas auxiliares'!$B$237,M369&lt;&gt;'Tabelas auxiliares'!$C$236,M369&lt;&gt;'Tabelas auxiliares'!$C$237,M369&lt;&gt;'Tabelas auxiliares'!$D$236),"FOLHA DE PESSOAL",IF(Q369='Tabelas auxiliares'!$A$237,"CUSTEIO",IF(Q369='Tabelas auxiliares'!$A$236,"INVESTIMENTO","ERRO - VERIFICAR"))))</f>
        <v/>
      </c>
      <c r="S369" s="64" t="str">
        <f t="shared" si="11"/>
        <v/>
      </c>
    </row>
    <row r="370" spans="17:19" x14ac:dyDescent="0.25">
      <c r="Q370" s="51" t="str">
        <f t="shared" si="10"/>
        <v/>
      </c>
      <c r="R370" s="51" t="str">
        <f>IF(M370="","",IF(AND(M370&lt;&gt;'Tabelas auxiliares'!$B$236,M370&lt;&gt;'Tabelas auxiliares'!$B$237,M370&lt;&gt;'Tabelas auxiliares'!$C$236,M370&lt;&gt;'Tabelas auxiliares'!$C$237,M370&lt;&gt;'Tabelas auxiliares'!$D$236),"FOLHA DE PESSOAL",IF(Q370='Tabelas auxiliares'!$A$237,"CUSTEIO",IF(Q370='Tabelas auxiliares'!$A$236,"INVESTIMENTO","ERRO - VERIFICAR"))))</f>
        <v/>
      </c>
      <c r="S370" s="64" t="str">
        <f t="shared" si="11"/>
        <v/>
      </c>
    </row>
    <row r="371" spans="17:19" x14ac:dyDescent="0.25">
      <c r="Q371" s="51" t="str">
        <f t="shared" si="10"/>
        <v/>
      </c>
      <c r="R371" s="51" t="str">
        <f>IF(M371="","",IF(AND(M371&lt;&gt;'Tabelas auxiliares'!$B$236,M371&lt;&gt;'Tabelas auxiliares'!$B$237,M371&lt;&gt;'Tabelas auxiliares'!$C$236,M371&lt;&gt;'Tabelas auxiliares'!$C$237,M371&lt;&gt;'Tabelas auxiliares'!$D$236),"FOLHA DE PESSOAL",IF(Q371='Tabelas auxiliares'!$A$237,"CUSTEIO",IF(Q371='Tabelas auxiliares'!$A$236,"INVESTIMENTO","ERRO - VERIFICAR"))))</f>
        <v/>
      </c>
      <c r="S371" s="64" t="str">
        <f t="shared" si="11"/>
        <v/>
      </c>
    </row>
    <row r="372" spans="17:19" x14ac:dyDescent="0.25">
      <c r="Q372" s="51" t="str">
        <f t="shared" si="10"/>
        <v/>
      </c>
      <c r="R372" s="51" t="str">
        <f>IF(M372="","",IF(AND(M372&lt;&gt;'Tabelas auxiliares'!$B$236,M372&lt;&gt;'Tabelas auxiliares'!$B$237,M372&lt;&gt;'Tabelas auxiliares'!$C$236,M372&lt;&gt;'Tabelas auxiliares'!$C$237,M372&lt;&gt;'Tabelas auxiliares'!$D$236),"FOLHA DE PESSOAL",IF(Q372='Tabelas auxiliares'!$A$237,"CUSTEIO",IF(Q372='Tabelas auxiliares'!$A$236,"INVESTIMENTO","ERRO - VERIFICAR"))))</f>
        <v/>
      </c>
      <c r="S372" s="64" t="str">
        <f t="shared" si="11"/>
        <v/>
      </c>
    </row>
    <row r="373" spans="17:19" x14ac:dyDescent="0.25">
      <c r="Q373" s="51" t="str">
        <f t="shared" si="10"/>
        <v/>
      </c>
      <c r="R373" s="51" t="str">
        <f>IF(M373="","",IF(AND(M373&lt;&gt;'Tabelas auxiliares'!$B$236,M373&lt;&gt;'Tabelas auxiliares'!$B$237,M373&lt;&gt;'Tabelas auxiliares'!$C$236,M373&lt;&gt;'Tabelas auxiliares'!$C$237,M373&lt;&gt;'Tabelas auxiliares'!$D$236),"FOLHA DE PESSOAL",IF(Q373='Tabelas auxiliares'!$A$237,"CUSTEIO",IF(Q373='Tabelas auxiliares'!$A$236,"INVESTIMENTO","ERRO - VERIFICAR"))))</f>
        <v/>
      </c>
      <c r="S373" s="64" t="str">
        <f t="shared" si="11"/>
        <v/>
      </c>
    </row>
    <row r="374" spans="17:19" x14ac:dyDescent="0.25">
      <c r="Q374" s="51" t="str">
        <f t="shared" si="10"/>
        <v/>
      </c>
      <c r="R374" s="51" t="str">
        <f>IF(M374="","",IF(AND(M374&lt;&gt;'Tabelas auxiliares'!$B$236,M374&lt;&gt;'Tabelas auxiliares'!$B$237,M374&lt;&gt;'Tabelas auxiliares'!$C$236,M374&lt;&gt;'Tabelas auxiliares'!$C$237,M374&lt;&gt;'Tabelas auxiliares'!$D$236),"FOLHA DE PESSOAL",IF(Q374='Tabelas auxiliares'!$A$237,"CUSTEIO",IF(Q374='Tabelas auxiliares'!$A$236,"INVESTIMENTO","ERRO - VERIFICAR"))))</f>
        <v/>
      </c>
      <c r="S374" s="64" t="str">
        <f t="shared" si="11"/>
        <v/>
      </c>
    </row>
    <row r="375" spans="17:19" x14ac:dyDescent="0.25">
      <c r="Q375" s="51" t="str">
        <f t="shared" si="10"/>
        <v/>
      </c>
      <c r="R375" s="51" t="str">
        <f>IF(M375="","",IF(AND(M375&lt;&gt;'Tabelas auxiliares'!$B$236,M375&lt;&gt;'Tabelas auxiliares'!$B$237,M375&lt;&gt;'Tabelas auxiliares'!$C$236,M375&lt;&gt;'Tabelas auxiliares'!$C$237,M375&lt;&gt;'Tabelas auxiliares'!$D$236),"FOLHA DE PESSOAL",IF(Q375='Tabelas auxiliares'!$A$237,"CUSTEIO",IF(Q375='Tabelas auxiliares'!$A$236,"INVESTIMENTO","ERRO - VERIFICAR"))))</f>
        <v/>
      </c>
      <c r="S375" s="64" t="str">
        <f t="shared" si="11"/>
        <v/>
      </c>
    </row>
    <row r="376" spans="17:19" x14ac:dyDescent="0.25">
      <c r="Q376" s="51" t="str">
        <f t="shared" si="10"/>
        <v/>
      </c>
      <c r="R376" s="51" t="str">
        <f>IF(M376="","",IF(AND(M376&lt;&gt;'Tabelas auxiliares'!$B$236,M376&lt;&gt;'Tabelas auxiliares'!$B$237,M376&lt;&gt;'Tabelas auxiliares'!$C$236,M376&lt;&gt;'Tabelas auxiliares'!$C$237,M376&lt;&gt;'Tabelas auxiliares'!$D$236),"FOLHA DE PESSOAL",IF(Q376='Tabelas auxiliares'!$A$237,"CUSTEIO",IF(Q376='Tabelas auxiliares'!$A$236,"INVESTIMENTO","ERRO - VERIFICAR"))))</f>
        <v/>
      </c>
      <c r="S376" s="64" t="str">
        <f t="shared" si="11"/>
        <v/>
      </c>
    </row>
    <row r="377" spans="17:19" x14ac:dyDescent="0.25">
      <c r="Q377" s="51" t="str">
        <f t="shared" si="10"/>
        <v/>
      </c>
      <c r="R377" s="51" t="str">
        <f>IF(M377="","",IF(AND(M377&lt;&gt;'Tabelas auxiliares'!$B$236,M377&lt;&gt;'Tabelas auxiliares'!$B$237,M377&lt;&gt;'Tabelas auxiliares'!$C$236,M377&lt;&gt;'Tabelas auxiliares'!$C$237,M377&lt;&gt;'Tabelas auxiliares'!$D$236),"FOLHA DE PESSOAL",IF(Q377='Tabelas auxiliares'!$A$237,"CUSTEIO",IF(Q377='Tabelas auxiliares'!$A$236,"INVESTIMENTO","ERRO - VERIFICAR"))))</f>
        <v/>
      </c>
      <c r="S377" s="64" t="str">
        <f t="shared" si="11"/>
        <v/>
      </c>
    </row>
    <row r="378" spans="17:19" x14ac:dyDescent="0.25">
      <c r="Q378" s="51" t="str">
        <f t="shared" si="10"/>
        <v/>
      </c>
      <c r="R378" s="51" t="str">
        <f>IF(M378="","",IF(AND(M378&lt;&gt;'Tabelas auxiliares'!$B$236,M378&lt;&gt;'Tabelas auxiliares'!$B$237,M378&lt;&gt;'Tabelas auxiliares'!$C$236,M378&lt;&gt;'Tabelas auxiliares'!$C$237,M378&lt;&gt;'Tabelas auxiliares'!$D$236),"FOLHA DE PESSOAL",IF(Q378='Tabelas auxiliares'!$A$237,"CUSTEIO",IF(Q378='Tabelas auxiliares'!$A$236,"INVESTIMENTO","ERRO - VERIFICAR"))))</f>
        <v/>
      </c>
      <c r="S378" s="64" t="str">
        <f t="shared" si="11"/>
        <v/>
      </c>
    </row>
    <row r="379" spans="17:19" x14ac:dyDescent="0.25">
      <c r="Q379" s="51" t="str">
        <f t="shared" si="10"/>
        <v/>
      </c>
      <c r="R379" s="51" t="str">
        <f>IF(M379="","",IF(AND(M379&lt;&gt;'Tabelas auxiliares'!$B$236,M379&lt;&gt;'Tabelas auxiliares'!$B$237,M379&lt;&gt;'Tabelas auxiliares'!$C$236,M379&lt;&gt;'Tabelas auxiliares'!$C$237,M379&lt;&gt;'Tabelas auxiliares'!$D$236),"FOLHA DE PESSOAL",IF(Q379='Tabelas auxiliares'!$A$237,"CUSTEIO",IF(Q379='Tabelas auxiliares'!$A$236,"INVESTIMENTO","ERRO - VERIFICAR"))))</f>
        <v/>
      </c>
      <c r="S379" s="64" t="str">
        <f t="shared" si="11"/>
        <v/>
      </c>
    </row>
    <row r="380" spans="17:19" x14ac:dyDescent="0.25">
      <c r="Q380" s="51" t="str">
        <f t="shared" si="10"/>
        <v/>
      </c>
      <c r="R380" s="51" t="str">
        <f>IF(M380="","",IF(AND(M380&lt;&gt;'Tabelas auxiliares'!$B$236,M380&lt;&gt;'Tabelas auxiliares'!$B$237,M380&lt;&gt;'Tabelas auxiliares'!$C$236,M380&lt;&gt;'Tabelas auxiliares'!$C$237,M380&lt;&gt;'Tabelas auxiliares'!$D$236),"FOLHA DE PESSOAL",IF(Q380='Tabelas auxiliares'!$A$237,"CUSTEIO",IF(Q380='Tabelas auxiliares'!$A$236,"INVESTIMENTO","ERRO - VERIFICAR"))))</f>
        <v/>
      </c>
      <c r="S380" s="64" t="str">
        <f t="shared" si="11"/>
        <v/>
      </c>
    </row>
    <row r="381" spans="17:19" x14ac:dyDescent="0.25">
      <c r="Q381" s="51" t="str">
        <f t="shared" si="10"/>
        <v/>
      </c>
      <c r="R381" s="51" t="str">
        <f>IF(M381="","",IF(AND(M381&lt;&gt;'Tabelas auxiliares'!$B$236,M381&lt;&gt;'Tabelas auxiliares'!$B$237,M381&lt;&gt;'Tabelas auxiliares'!$C$236,M381&lt;&gt;'Tabelas auxiliares'!$C$237,M381&lt;&gt;'Tabelas auxiliares'!$D$236),"FOLHA DE PESSOAL",IF(Q381='Tabelas auxiliares'!$A$237,"CUSTEIO",IF(Q381='Tabelas auxiliares'!$A$236,"INVESTIMENTO","ERRO - VERIFICAR"))))</f>
        <v/>
      </c>
      <c r="S381" s="64" t="str">
        <f t="shared" si="11"/>
        <v/>
      </c>
    </row>
    <row r="382" spans="17:19" x14ac:dyDescent="0.25">
      <c r="Q382" s="51" t="str">
        <f t="shared" si="10"/>
        <v/>
      </c>
      <c r="R382" s="51" t="str">
        <f>IF(M382="","",IF(AND(M382&lt;&gt;'Tabelas auxiliares'!$B$236,M382&lt;&gt;'Tabelas auxiliares'!$B$237,M382&lt;&gt;'Tabelas auxiliares'!$C$236,M382&lt;&gt;'Tabelas auxiliares'!$C$237,M382&lt;&gt;'Tabelas auxiliares'!$D$236),"FOLHA DE PESSOAL",IF(Q382='Tabelas auxiliares'!$A$237,"CUSTEIO",IF(Q382='Tabelas auxiliares'!$A$236,"INVESTIMENTO","ERRO - VERIFICAR"))))</f>
        <v/>
      </c>
      <c r="S382" s="64" t="str">
        <f t="shared" si="11"/>
        <v/>
      </c>
    </row>
    <row r="383" spans="17:19" x14ac:dyDescent="0.25">
      <c r="Q383" s="51" t="str">
        <f t="shared" si="10"/>
        <v/>
      </c>
      <c r="R383" s="51" t="str">
        <f>IF(M383="","",IF(AND(M383&lt;&gt;'Tabelas auxiliares'!$B$236,M383&lt;&gt;'Tabelas auxiliares'!$B$237,M383&lt;&gt;'Tabelas auxiliares'!$C$236,M383&lt;&gt;'Tabelas auxiliares'!$C$237,M383&lt;&gt;'Tabelas auxiliares'!$D$236),"FOLHA DE PESSOAL",IF(Q383='Tabelas auxiliares'!$A$237,"CUSTEIO",IF(Q383='Tabelas auxiliares'!$A$236,"INVESTIMENTO","ERRO - VERIFICAR"))))</f>
        <v/>
      </c>
      <c r="S383" s="64" t="str">
        <f t="shared" si="11"/>
        <v/>
      </c>
    </row>
    <row r="384" spans="17:19" x14ac:dyDescent="0.25">
      <c r="Q384" s="51" t="str">
        <f t="shared" si="10"/>
        <v/>
      </c>
      <c r="R384" s="51" t="str">
        <f>IF(M384="","",IF(AND(M384&lt;&gt;'Tabelas auxiliares'!$B$236,M384&lt;&gt;'Tabelas auxiliares'!$B$237,M384&lt;&gt;'Tabelas auxiliares'!$C$236,M384&lt;&gt;'Tabelas auxiliares'!$C$237,M384&lt;&gt;'Tabelas auxiliares'!$D$236),"FOLHA DE PESSOAL",IF(Q384='Tabelas auxiliares'!$A$237,"CUSTEIO",IF(Q384='Tabelas auxiliares'!$A$236,"INVESTIMENTO","ERRO - VERIFICAR"))))</f>
        <v/>
      </c>
      <c r="S384" s="64" t="str">
        <f t="shared" si="11"/>
        <v/>
      </c>
    </row>
    <row r="385" spans="17:19" x14ac:dyDescent="0.25">
      <c r="Q385" s="51" t="str">
        <f t="shared" si="10"/>
        <v/>
      </c>
      <c r="R385" s="51" t="str">
        <f>IF(M385="","",IF(AND(M385&lt;&gt;'Tabelas auxiliares'!$B$236,M385&lt;&gt;'Tabelas auxiliares'!$B$237,M385&lt;&gt;'Tabelas auxiliares'!$C$236,M385&lt;&gt;'Tabelas auxiliares'!$C$237,M385&lt;&gt;'Tabelas auxiliares'!$D$236),"FOLHA DE PESSOAL",IF(Q385='Tabelas auxiliares'!$A$237,"CUSTEIO",IF(Q385='Tabelas auxiliares'!$A$236,"INVESTIMENTO","ERRO - VERIFICAR"))))</f>
        <v/>
      </c>
      <c r="S385" s="64" t="str">
        <f t="shared" si="11"/>
        <v/>
      </c>
    </row>
    <row r="386" spans="17:19" x14ac:dyDescent="0.25">
      <c r="Q386" s="51" t="str">
        <f t="shared" si="10"/>
        <v/>
      </c>
      <c r="R386" s="51" t="str">
        <f>IF(M386="","",IF(AND(M386&lt;&gt;'Tabelas auxiliares'!$B$236,M386&lt;&gt;'Tabelas auxiliares'!$B$237,M386&lt;&gt;'Tabelas auxiliares'!$C$236,M386&lt;&gt;'Tabelas auxiliares'!$C$237,M386&lt;&gt;'Tabelas auxiliares'!$D$236),"FOLHA DE PESSOAL",IF(Q386='Tabelas auxiliares'!$A$237,"CUSTEIO",IF(Q386='Tabelas auxiliares'!$A$236,"INVESTIMENTO","ERRO - VERIFICAR"))))</f>
        <v/>
      </c>
      <c r="S386" s="64" t="str">
        <f t="shared" si="11"/>
        <v/>
      </c>
    </row>
    <row r="387" spans="17:19" x14ac:dyDescent="0.25">
      <c r="Q387" s="51" t="str">
        <f t="shared" si="10"/>
        <v/>
      </c>
      <c r="R387" s="51" t="str">
        <f>IF(M387="","",IF(AND(M387&lt;&gt;'Tabelas auxiliares'!$B$236,M387&lt;&gt;'Tabelas auxiliares'!$B$237,M387&lt;&gt;'Tabelas auxiliares'!$C$236,M387&lt;&gt;'Tabelas auxiliares'!$C$237,M387&lt;&gt;'Tabelas auxiliares'!$D$236),"FOLHA DE PESSOAL",IF(Q387='Tabelas auxiliares'!$A$237,"CUSTEIO",IF(Q387='Tabelas auxiliares'!$A$236,"INVESTIMENTO","ERRO - VERIFICAR"))))</f>
        <v/>
      </c>
      <c r="S387" s="64" t="str">
        <f t="shared" si="11"/>
        <v/>
      </c>
    </row>
    <row r="388" spans="17:19" x14ac:dyDescent="0.25">
      <c r="Q388" s="51" t="str">
        <f t="shared" ref="Q388:Q451" si="12">LEFT(O388,1)</f>
        <v/>
      </c>
      <c r="R388" s="51" t="str">
        <f>IF(M388="","",IF(AND(M388&lt;&gt;'Tabelas auxiliares'!$B$236,M388&lt;&gt;'Tabelas auxiliares'!$B$237,M388&lt;&gt;'Tabelas auxiliares'!$C$236,M388&lt;&gt;'Tabelas auxiliares'!$C$237,M388&lt;&gt;'Tabelas auxiliares'!$D$236),"FOLHA DE PESSOAL",IF(Q388='Tabelas auxiliares'!$A$237,"CUSTEIO",IF(Q388='Tabelas auxiliares'!$A$236,"INVESTIMENTO","ERRO - VERIFICAR"))))</f>
        <v/>
      </c>
      <c r="S388" s="64" t="str">
        <f t="shared" si="11"/>
        <v/>
      </c>
    </row>
    <row r="389" spans="17:19" x14ac:dyDescent="0.25">
      <c r="Q389" s="51" t="str">
        <f t="shared" si="12"/>
        <v/>
      </c>
      <c r="R389" s="51" t="str">
        <f>IF(M389="","",IF(AND(M389&lt;&gt;'Tabelas auxiliares'!$B$236,M389&lt;&gt;'Tabelas auxiliares'!$B$237,M389&lt;&gt;'Tabelas auxiliares'!$C$236,M389&lt;&gt;'Tabelas auxiliares'!$C$237,M389&lt;&gt;'Tabelas auxiliares'!$D$236),"FOLHA DE PESSOAL",IF(Q389='Tabelas auxiliares'!$A$237,"CUSTEIO",IF(Q389='Tabelas auxiliares'!$A$236,"INVESTIMENTO","ERRO - VERIFICAR"))))</f>
        <v/>
      </c>
      <c r="S389" s="64" t="str">
        <f t="shared" ref="S389:S452" si="13">IF(SUM(T389:X389)=0,"",SUM(T389:X389))</f>
        <v/>
      </c>
    </row>
    <row r="390" spans="17:19" x14ac:dyDescent="0.25">
      <c r="Q390" s="51" t="str">
        <f t="shared" si="12"/>
        <v/>
      </c>
      <c r="R390" s="51" t="str">
        <f>IF(M390="","",IF(AND(M390&lt;&gt;'Tabelas auxiliares'!$B$236,M390&lt;&gt;'Tabelas auxiliares'!$B$237,M390&lt;&gt;'Tabelas auxiliares'!$C$236,M390&lt;&gt;'Tabelas auxiliares'!$C$237,M390&lt;&gt;'Tabelas auxiliares'!$D$236),"FOLHA DE PESSOAL",IF(Q390='Tabelas auxiliares'!$A$237,"CUSTEIO",IF(Q390='Tabelas auxiliares'!$A$236,"INVESTIMENTO","ERRO - VERIFICAR"))))</f>
        <v/>
      </c>
      <c r="S390" s="64" t="str">
        <f t="shared" si="13"/>
        <v/>
      </c>
    </row>
    <row r="391" spans="17:19" x14ac:dyDescent="0.25">
      <c r="Q391" s="51" t="str">
        <f t="shared" si="12"/>
        <v/>
      </c>
      <c r="R391" s="51" t="str">
        <f>IF(M391="","",IF(AND(M391&lt;&gt;'Tabelas auxiliares'!$B$236,M391&lt;&gt;'Tabelas auxiliares'!$B$237,M391&lt;&gt;'Tabelas auxiliares'!$C$236,M391&lt;&gt;'Tabelas auxiliares'!$C$237,M391&lt;&gt;'Tabelas auxiliares'!$D$236),"FOLHA DE PESSOAL",IF(Q391='Tabelas auxiliares'!$A$237,"CUSTEIO",IF(Q391='Tabelas auxiliares'!$A$236,"INVESTIMENTO","ERRO - VERIFICAR"))))</f>
        <v/>
      </c>
      <c r="S391" s="64" t="str">
        <f t="shared" si="13"/>
        <v/>
      </c>
    </row>
    <row r="392" spans="17:19" x14ac:dyDescent="0.25">
      <c r="Q392" s="51" t="str">
        <f t="shared" si="12"/>
        <v/>
      </c>
      <c r="R392" s="51" t="str">
        <f>IF(M392="","",IF(AND(M392&lt;&gt;'Tabelas auxiliares'!$B$236,M392&lt;&gt;'Tabelas auxiliares'!$B$237,M392&lt;&gt;'Tabelas auxiliares'!$C$236,M392&lt;&gt;'Tabelas auxiliares'!$C$237,M392&lt;&gt;'Tabelas auxiliares'!$D$236),"FOLHA DE PESSOAL",IF(Q392='Tabelas auxiliares'!$A$237,"CUSTEIO",IF(Q392='Tabelas auxiliares'!$A$236,"INVESTIMENTO","ERRO - VERIFICAR"))))</f>
        <v/>
      </c>
      <c r="S392" s="64" t="str">
        <f t="shared" si="13"/>
        <v/>
      </c>
    </row>
    <row r="393" spans="17:19" x14ac:dyDescent="0.25">
      <c r="Q393" s="51" t="str">
        <f t="shared" si="12"/>
        <v/>
      </c>
      <c r="R393" s="51" t="str">
        <f>IF(M393="","",IF(AND(M393&lt;&gt;'Tabelas auxiliares'!$B$236,M393&lt;&gt;'Tabelas auxiliares'!$B$237,M393&lt;&gt;'Tabelas auxiliares'!$C$236,M393&lt;&gt;'Tabelas auxiliares'!$C$237,M393&lt;&gt;'Tabelas auxiliares'!$D$236),"FOLHA DE PESSOAL",IF(Q393='Tabelas auxiliares'!$A$237,"CUSTEIO",IF(Q393='Tabelas auxiliares'!$A$236,"INVESTIMENTO","ERRO - VERIFICAR"))))</f>
        <v/>
      </c>
      <c r="S393" s="64" t="str">
        <f t="shared" si="13"/>
        <v/>
      </c>
    </row>
    <row r="394" spans="17:19" x14ac:dyDescent="0.25">
      <c r="Q394" s="51" t="str">
        <f t="shared" si="12"/>
        <v/>
      </c>
      <c r="R394" s="51" t="str">
        <f>IF(M394="","",IF(AND(M394&lt;&gt;'Tabelas auxiliares'!$B$236,M394&lt;&gt;'Tabelas auxiliares'!$B$237,M394&lt;&gt;'Tabelas auxiliares'!$C$236,M394&lt;&gt;'Tabelas auxiliares'!$C$237,M394&lt;&gt;'Tabelas auxiliares'!$D$236),"FOLHA DE PESSOAL",IF(Q394='Tabelas auxiliares'!$A$237,"CUSTEIO",IF(Q394='Tabelas auxiliares'!$A$236,"INVESTIMENTO","ERRO - VERIFICAR"))))</f>
        <v/>
      </c>
      <c r="S394" s="64" t="str">
        <f t="shared" si="13"/>
        <v/>
      </c>
    </row>
    <row r="395" spans="17:19" x14ac:dyDescent="0.25">
      <c r="Q395" s="51" t="str">
        <f t="shared" si="12"/>
        <v/>
      </c>
      <c r="R395" s="51" t="str">
        <f>IF(M395="","",IF(AND(M395&lt;&gt;'Tabelas auxiliares'!$B$236,M395&lt;&gt;'Tabelas auxiliares'!$B$237,M395&lt;&gt;'Tabelas auxiliares'!$C$236,M395&lt;&gt;'Tabelas auxiliares'!$C$237,M395&lt;&gt;'Tabelas auxiliares'!$D$236),"FOLHA DE PESSOAL",IF(Q395='Tabelas auxiliares'!$A$237,"CUSTEIO",IF(Q395='Tabelas auxiliares'!$A$236,"INVESTIMENTO","ERRO - VERIFICAR"))))</f>
        <v/>
      </c>
      <c r="S395" s="64" t="str">
        <f t="shared" si="13"/>
        <v/>
      </c>
    </row>
    <row r="396" spans="17:19" x14ac:dyDescent="0.25">
      <c r="Q396" s="51" t="str">
        <f t="shared" si="12"/>
        <v/>
      </c>
      <c r="R396" s="51" t="str">
        <f>IF(M396="","",IF(AND(M396&lt;&gt;'Tabelas auxiliares'!$B$236,M396&lt;&gt;'Tabelas auxiliares'!$B$237,M396&lt;&gt;'Tabelas auxiliares'!$C$236,M396&lt;&gt;'Tabelas auxiliares'!$C$237,M396&lt;&gt;'Tabelas auxiliares'!$D$236),"FOLHA DE PESSOAL",IF(Q396='Tabelas auxiliares'!$A$237,"CUSTEIO",IF(Q396='Tabelas auxiliares'!$A$236,"INVESTIMENTO","ERRO - VERIFICAR"))))</f>
        <v/>
      </c>
      <c r="S396" s="64" t="str">
        <f t="shared" si="13"/>
        <v/>
      </c>
    </row>
    <row r="397" spans="17:19" x14ac:dyDescent="0.25">
      <c r="Q397" s="51" t="str">
        <f t="shared" si="12"/>
        <v/>
      </c>
      <c r="R397" s="51" t="str">
        <f>IF(M397="","",IF(AND(M397&lt;&gt;'Tabelas auxiliares'!$B$236,M397&lt;&gt;'Tabelas auxiliares'!$B$237,M397&lt;&gt;'Tabelas auxiliares'!$C$236,M397&lt;&gt;'Tabelas auxiliares'!$C$237,M397&lt;&gt;'Tabelas auxiliares'!$D$236),"FOLHA DE PESSOAL",IF(Q397='Tabelas auxiliares'!$A$237,"CUSTEIO",IF(Q397='Tabelas auxiliares'!$A$236,"INVESTIMENTO","ERRO - VERIFICAR"))))</f>
        <v/>
      </c>
      <c r="S397" s="64" t="str">
        <f t="shared" si="13"/>
        <v/>
      </c>
    </row>
    <row r="398" spans="17:19" x14ac:dyDescent="0.25">
      <c r="Q398" s="51" t="str">
        <f t="shared" si="12"/>
        <v/>
      </c>
      <c r="R398" s="51" t="str">
        <f>IF(M398="","",IF(AND(M398&lt;&gt;'Tabelas auxiliares'!$B$236,M398&lt;&gt;'Tabelas auxiliares'!$B$237,M398&lt;&gt;'Tabelas auxiliares'!$C$236,M398&lt;&gt;'Tabelas auxiliares'!$C$237,M398&lt;&gt;'Tabelas auxiliares'!$D$236),"FOLHA DE PESSOAL",IF(Q398='Tabelas auxiliares'!$A$237,"CUSTEIO",IF(Q398='Tabelas auxiliares'!$A$236,"INVESTIMENTO","ERRO - VERIFICAR"))))</f>
        <v/>
      </c>
      <c r="S398" s="64" t="str">
        <f t="shared" si="13"/>
        <v/>
      </c>
    </row>
    <row r="399" spans="17:19" x14ac:dyDescent="0.25">
      <c r="Q399" s="51" t="str">
        <f t="shared" si="12"/>
        <v/>
      </c>
      <c r="R399" s="51" t="str">
        <f>IF(M399="","",IF(AND(M399&lt;&gt;'Tabelas auxiliares'!$B$236,M399&lt;&gt;'Tabelas auxiliares'!$B$237,M399&lt;&gt;'Tabelas auxiliares'!$C$236,M399&lt;&gt;'Tabelas auxiliares'!$C$237,M399&lt;&gt;'Tabelas auxiliares'!$D$236),"FOLHA DE PESSOAL",IF(Q399='Tabelas auxiliares'!$A$237,"CUSTEIO",IF(Q399='Tabelas auxiliares'!$A$236,"INVESTIMENTO","ERRO - VERIFICAR"))))</f>
        <v/>
      </c>
      <c r="S399" s="64" t="str">
        <f t="shared" si="13"/>
        <v/>
      </c>
    </row>
    <row r="400" spans="17:19" x14ac:dyDescent="0.25">
      <c r="Q400" s="51" t="str">
        <f t="shared" si="12"/>
        <v/>
      </c>
      <c r="R400" s="51" t="str">
        <f>IF(M400="","",IF(AND(M400&lt;&gt;'Tabelas auxiliares'!$B$236,M400&lt;&gt;'Tabelas auxiliares'!$B$237,M400&lt;&gt;'Tabelas auxiliares'!$C$236,M400&lt;&gt;'Tabelas auxiliares'!$C$237,M400&lt;&gt;'Tabelas auxiliares'!$D$236),"FOLHA DE PESSOAL",IF(Q400='Tabelas auxiliares'!$A$237,"CUSTEIO",IF(Q400='Tabelas auxiliares'!$A$236,"INVESTIMENTO","ERRO - VERIFICAR"))))</f>
        <v/>
      </c>
      <c r="S400" s="64" t="str">
        <f t="shared" si="13"/>
        <v/>
      </c>
    </row>
    <row r="401" spans="17:19" x14ac:dyDescent="0.25">
      <c r="Q401" s="51" t="str">
        <f t="shared" si="12"/>
        <v/>
      </c>
      <c r="R401" s="51" t="str">
        <f>IF(M401="","",IF(AND(M401&lt;&gt;'Tabelas auxiliares'!$B$236,M401&lt;&gt;'Tabelas auxiliares'!$B$237,M401&lt;&gt;'Tabelas auxiliares'!$C$236,M401&lt;&gt;'Tabelas auxiliares'!$C$237,M401&lt;&gt;'Tabelas auxiliares'!$D$236),"FOLHA DE PESSOAL",IF(Q401='Tabelas auxiliares'!$A$237,"CUSTEIO",IF(Q401='Tabelas auxiliares'!$A$236,"INVESTIMENTO","ERRO - VERIFICAR"))))</f>
        <v/>
      </c>
      <c r="S401" s="64" t="str">
        <f t="shared" si="13"/>
        <v/>
      </c>
    </row>
    <row r="402" spans="17:19" x14ac:dyDescent="0.25">
      <c r="Q402" s="51" t="str">
        <f t="shared" si="12"/>
        <v/>
      </c>
      <c r="R402" s="51" t="str">
        <f>IF(M402="","",IF(AND(M402&lt;&gt;'Tabelas auxiliares'!$B$236,M402&lt;&gt;'Tabelas auxiliares'!$B$237,M402&lt;&gt;'Tabelas auxiliares'!$C$236,M402&lt;&gt;'Tabelas auxiliares'!$C$237,M402&lt;&gt;'Tabelas auxiliares'!$D$236),"FOLHA DE PESSOAL",IF(Q402='Tabelas auxiliares'!$A$237,"CUSTEIO",IF(Q402='Tabelas auxiliares'!$A$236,"INVESTIMENTO","ERRO - VERIFICAR"))))</f>
        <v/>
      </c>
      <c r="S402" s="64" t="str">
        <f t="shared" si="13"/>
        <v/>
      </c>
    </row>
    <row r="403" spans="17:19" x14ac:dyDescent="0.25">
      <c r="Q403" s="51" t="str">
        <f t="shared" si="12"/>
        <v/>
      </c>
      <c r="R403" s="51" t="str">
        <f>IF(M403="","",IF(AND(M403&lt;&gt;'Tabelas auxiliares'!$B$236,M403&lt;&gt;'Tabelas auxiliares'!$B$237,M403&lt;&gt;'Tabelas auxiliares'!$C$236,M403&lt;&gt;'Tabelas auxiliares'!$C$237,M403&lt;&gt;'Tabelas auxiliares'!$D$236),"FOLHA DE PESSOAL",IF(Q403='Tabelas auxiliares'!$A$237,"CUSTEIO",IF(Q403='Tabelas auxiliares'!$A$236,"INVESTIMENTO","ERRO - VERIFICAR"))))</f>
        <v/>
      </c>
      <c r="S403" s="64" t="str">
        <f t="shared" si="13"/>
        <v/>
      </c>
    </row>
    <row r="404" spans="17:19" x14ac:dyDescent="0.25">
      <c r="Q404" s="51" t="str">
        <f t="shared" si="12"/>
        <v/>
      </c>
      <c r="R404" s="51" t="str">
        <f>IF(M404="","",IF(AND(M404&lt;&gt;'Tabelas auxiliares'!$B$236,M404&lt;&gt;'Tabelas auxiliares'!$B$237,M404&lt;&gt;'Tabelas auxiliares'!$C$236,M404&lt;&gt;'Tabelas auxiliares'!$C$237,M404&lt;&gt;'Tabelas auxiliares'!$D$236),"FOLHA DE PESSOAL",IF(Q404='Tabelas auxiliares'!$A$237,"CUSTEIO",IF(Q404='Tabelas auxiliares'!$A$236,"INVESTIMENTO","ERRO - VERIFICAR"))))</f>
        <v/>
      </c>
      <c r="S404" s="64" t="str">
        <f t="shared" si="13"/>
        <v/>
      </c>
    </row>
    <row r="405" spans="17:19" x14ac:dyDescent="0.25">
      <c r="Q405" s="51" t="str">
        <f t="shared" si="12"/>
        <v/>
      </c>
      <c r="R405" s="51" t="str">
        <f>IF(M405="","",IF(AND(M405&lt;&gt;'Tabelas auxiliares'!$B$236,M405&lt;&gt;'Tabelas auxiliares'!$B$237,M405&lt;&gt;'Tabelas auxiliares'!$C$236,M405&lt;&gt;'Tabelas auxiliares'!$C$237,M405&lt;&gt;'Tabelas auxiliares'!$D$236),"FOLHA DE PESSOAL",IF(Q405='Tabelas auxiliares'!$A$237,"CUSTEIO",IF(Q405='Tabelas auxiliares'!$A$236,"INVESTIMENTO","ERRO - VERIFICAR"))))</f>
        <v/>
      </c>
      <c r="S405" s="64" t="str">
        <f t="shared" si="13"/>
        <v/>
      </c>
    </row>
    <row r="406" spans="17:19" x14ac:dyDescent="0.25">
      <c r="Q406" s="51" t="str">
        <f t="shared" si="12"/>
        <v/>
      </c>
      <c r="R406" s="51" t="str">
        <f>IF(M406="","",IF(AND(M406&lt;&gt;'Tabelas auxiliares'!$B$236,M406&lt;&gt;'Tabelas auxiliares'!$B$237,M406&lt;&gt;'Tabelas auxiliares'!$C$236,M406&lt;&gt;'Tabelas auxiliares'!$C$237,M406&lt;&gt;'Tabelas auxiliares'!$D$236),"FOLHA DE PESSOAL",IF(Q406='Tabelas auxiliares'!$A$237,"CUSTEIO",IF(Q406='Tabelas auxiliares'!$A$236,"INVESTIMENTO","ERRO - VERIFICAR"))))</f>
        <v/>
      </c>
      <c r="S406" s="64" t="str">
        <f t="shared" si="13"/>
        <v/>
      </c>
    </row>
    <row r="407" spans="17:19" x14ac:dyDescent="0.25">
      <c r="Q407" s="51" t="str">
        <f t="shared" si="12"/>
        <v/>
      </c>
      <c r="R407" s="51" t="str">
        <f>IF(M407="","",IF(AND(M407&lt;&gt;'Tabelas auxiliares'!$B$236,M407&lt;&gt;'Tabelas auxiliares'!$B$237,M407&lt;&gt;'Tabelas auxiliares'!$C$236,M407&lt;&gt;'Tabelas auxiliares'!$C$237,M407&lt;&gt;'Tabelas auxiliares'!$D$236),"FOLHA DE PESSOAL",IF(Q407='Tabelas auxiliares'!$A$237,"CUSTEIO",IF(Q407='Tabelas auxiliares'!$A$236,"INVESTIMENTO","ERRO - VERIFICAR"))))</f>
        <v/>
      </c>
      <c r="S407" s="64" t="str">
        <f t="shared" si="13"/>
        <v/>
      </c>
    </row>
    <row r="408" spans="17:19" x14ac:dyDescent="0.25">
      <c r="Q408" s="51" t="str">
        <f t="shared" si="12"/>
        <v/>
      </c>
      <c r="R408" s="51" t="str">
        <f>IF(M408="","",IF(AND(M408&lt;&gt;'Tabelas auxiliares'!$B$236,M408&lt;&gt;'Tabelas auxiliares'!$B$237,M408&lt;&gt;'Tabelas auxiliares'!$C$236,M408&lt;&gt;'Tabelas auxiliares'!$C$237,M408&lt;&gt;'Tabelas auxiliares'!$D$236),"FOLHA DE PESSOAL",IF(Q408='Tabelas auxiliares'!$A$237,"CUSTEIO",IF(Q408='Tabelas auxiliares'!$A$236,"INVESTIMENTO","ERRO - VERIFICAR"))))</f>
        <v/>
      </c>
      <c r="S408" s="64" t="str">
        <f t="shared" si="13"/>
        <v/>
      </c>
    </row>
    <row r="409" spans="17:19" x14ac:dyDescent="0.25">
      <c r="Q409" s="51" t="str">
        <f t="shared" si="12"/>
        <v/>
      </c>
      <c r="R409" s="51" t="str">
        <f>IF(M409="","",IF(AND(M409&lt;&gt;'Tabelas auxiliares'!$B$236,M409&lt;&gt;'Tabelas auxiliares'!$B$237,M409&lt;&gt;'Tabelas auxiliares'!$C$236,M409&lt;&gt;'Tabelas auxiliares'!$C$237,M409&lt;&gt;'Tabelas auxiliares'!$D$236),"FOLHA DE PESSOAL",IF(Q409='Tabelas auxiliares'!$A$237,"CUSTEIO",IF(Q409='Tabelas auxiliares'!$A$236,"INVESTIMENTO","ERRO - VERIFICAR"))))</f>
        <v/>
      </c>
      <c r="S409" s="64" t="str">
        <f t="shared" si="13"/>
        <v/>
      </c>
    </row>
    <row r="410" spans="17:19" x14ac:dyDescent="0.25">
      <c r="Q410" s="51" t="str">
        <f t="shared" si="12"/>
        <v/>
      </c>
      <c r="R410" s="51" t="str">
        <f>IF(M410="","",IF(AND(M410&lt;&gt;'Tabelas auxiliares'!$B$236,M410&lt;&gt;'Tabelas auxiliares'!$B$237,M410&lt;&gt;'Tabelas auxiliares'!$C$236,M410&lt;&gt;'Tabelas auxiliares'!$C$237,M410&lt;&gt;'Tabelas auxiliares'!$D$236),"FOLHA DE PESSOAL",IF(Q410='Tabelas auxiliares'!$A$237,"CUSTEIO",IF(Q410='Tabelas auxiliares'!$A$236,"INVESTIMENTO","ERRO - VERIFICAR"))))</f>
        <v/>
      </c>
      <c r="S410" s="64" t="str">
        <f t="shared" si="13"/>
        <v/>
      </c>
    </row>
    <row r="411" spans="17:19" x14ac:dyDescent="0.25">
      <c r="Q411" s="51" t="str">
        <f t="shared" si="12"/>
        <v/>
      </c>
      <c r="R411" s="51" t="str">
        <f>IF(M411="","",IF(AND(M411&lt;&gt;'Tabelas auxiliares'!$B$236,M411&lt;&gt;'Tabelas auxiliares'!$B$237,M411&lt;&gt;'Tabelas auxiliares'!$C$236,M411&lt;&gt;'Tabelas auxiliares'!$C$237,M411&lt;&gt;'Tabelas auxiliares'!$D$236),"FOLHA DE PESSOAL",IF(Q411='Tabelas auxiliares'!$A$237,"CUSTEIO",IF(Q411='Tabelas auxiliares'!$A$236,"INVESTIMENTO","ERRO - VERIFICAR"))))</f>
        <v/>
      </c>
      <c r="S411" s="64" t="str">
        <f t="shared" si="13"/>
        <v/>
      </c>
    </row>
    <row r="412" spans="17:19" x14ac:dyDescent="0.25">
      <c r="Q412" s="51" t="str">
        <f t="shared" si="12"/>
        <v/>
      </c>
      <c r="R412" s="51" t="str">
        <f>IF(M412="","",IF(AND(M412&lt;&gt;'Tabelas auxiliares'!$B$236,M412&lt;&gt;'Tabelas auxiliares'!$B$237,M412&lt;&gt;'Tabelas auxiliares'!$C$236,M412&lt;&gt;'Tabelas auxiliares'!$C$237,M412&lt;&gt;'Tabelas auxiliares'!$D$236),"FOLHA DE PESSOAL",IF(Q412='Tabelas auxiliares'!$A$237,"CUSTEIO",IF(Q412='Tabelas auxiliares'!$A$236,"INVESTIMENTO","ERRO - VERIFICAR"))))</f>
        <v/>
      </c>
      <c r="S412" s="64" t="str">
        <f t="shared" si="13"/>
        <v/>
      </c>
    </row>
    <row r="413" spans="17:19" x14ac:dyDescent="0.25">
      <c r="Q413" s="51" t="str">
        <f t="shared" si="12"/>
        <v/>
      </c>
      <c r="R413" s="51" t="str">
        <f>IF(M413="","",IF(AND(M413&lt;&gt;'Tabelas auxiliares'!$B$236,M413&lt;&gt;'Tabelas auxiliares'!$B$237,M413&lt;&gt;'Tabelas auxiliares'!$C$236,M413&lt;&gt;'Tabelas auxiliares'!$C$237,M413&lt;&gt;'Tabelas auxiliares'!$D$236),"FOLHA DE PESSOAL",IF(Q413='Tabelas auxiliares'!$A$237,"CUSTEIO",IF(Q413='Tabelas auxiliares'!$A$236,"INVESTIMENTO","ERRO - VERIFICAR"))))</f>
        <v/>
      </c>
      <c r="S413" s="64" t="str">
        <f t="shared" si="13"/>
        <v/>
      </c>
    </row>
    <row r="414" spans="17:19" x14ac:dyDescent="0.25">
      <c r="Q414" s="51" t="str">
        <f t="shared" si="12"/>
        <v/>
      </c>
      <c r="R414" s="51" t="str">
        <f>IF(M414="","",IF(AND(M414&lt;&gt;'Tabelas auxiliares'!$B$236,M414&lt;&gt;'Tabelas auxiliares'!$B$237,M414&lt;&gt;'Tabelas auxiliares'!$C$236,M414&lt;&gt;'Tabelas auxiliares'!$C$237,M414&lt;&gt;'Tabelas auxiliares'!$D$236),"FOLHA DE PESSOAL",IF(Q414='Tabelas auxiliares'!$A$237,"CUSTEIO",IF(Q414='Tabelas auxiliares'!$A$236,"INVESTIMENTO","ERRO - VERIFICAR"))))</f>
        <v/>
      </c>
      <c r="S414" s="64" t="str">
        <f t="shared" si="13"/>
        <v/>
      </c>
    </row>
    <row r="415" spans="17:19" x14ac:dyDescent="0.25">
      <c r="Q415" s="51" t="str">
        <f t="shared" si="12"/>
        <v/>
      </c>
      <c r="R415" s="51" t="str">
        <f>IF(M415="","",IF(AND(M415&lt;&gt;'Tabelas auxiliares'!$B$236,M415&lt;&gt;'Tabelas auxiliares'!$B$237,M415&lt;&gt;'Tabelas auxiliares'!$C$236,M415&lt;&gt;'Tabelas auxiliares'!$C$237,M415&lt;&gt;'Tabelas auxiliares'!$D$236),"FOLHA DE PESSOAL",IF(Q415='Tabelas auxiliares'!$A$237,"CUSTEIO",IF(Q415='Tabelas auxiliares'!$A$236,"INVESTIMENTO","ERRO - VERIFICAR"))))</f>
        <v/>
      </c>
      <c r="S415" s="64" t="str">
        <f t="shared" si="13"/>
        <v/>
      </c>
    </row>
    <row r="416" spans="17:19" x14ac:dyDescent="0.25">
      <c r="Q416" s="51" t="str">
        <f t="shared" si="12"/>
        <v/>
      </c>
      <c r="R416" s="51" t="str">
        <f>IF(M416="","",IF(AND(M416&lt;&gt;'Tabelas auxiliares'!$B$236,M416&lt;&gt;'Tabelas auxiliares'!$B$237,M416&lt;&gt;'Tabelas auxiliares'!$C$236,M416&lt;&gt;'Tabelas auxiliares'!$C$237,M416&lt;&gt;'Tabelas auxiliares'!$D$236),"FOLHA DE PESSOAL",IF(Q416='Tabelas auxiliares'!$A$237,"CUSTEIO",IF(Q416='Tabelas auxiliares'!$A$236,"INVESTIMENTO","ERRO - VERIFICAR"))))</f>
        <v/>
      </c>
      <c r="S416" s="64" t="str">
        <f t="shared" si="13"/>
        <v/>
      </c>
    </row>
    <row r="417" spans="17:19" x14ac:dyDescent="0.25">
      <c r="Q417" s="51" t="str">
        <f t="shared" si="12"/>
        <v/>
      </c>
      <c r="R417" s="51" t="str">
        <f>IF(M417="","",IF(AND(M417&lt;&gt;'Tabelas auxiliares'!$B$236,M417&lt;&gt;'Tabelas auxiliares'!$B$237,M417&lt;&gt;'Tabelas auxiliares'!$C$236,M417&lt;&gt;'Tabelas auxiliares'!$C$237,M417&lt;&gt;'Tabelas auxiliares'!$D$236),"FOLHA DE PESSOAL",IF(Q417='Tabelas auxiliares'!$A$237,"CUSTEIO",IF(Q417='Tabelas auxiliares'!$A$236,"INVESTIMENTO","ERRO - VERIFICAR"))))</f>
        <v/>
      </c>
      <c r="S417" s="64" t="str">
        <f t="shared" si="13"/>
        <v/>
      </c>
    </row>
    <row r="418" spans="17:19" x14ac:dyDescent="0.25">
      <c r="Q418" s="51" t="str">
        <f t="shared" si="12"/>
        <v/>
      </c>
      <c r="R418" s="51" t="str">
        <f>IF(M418="","",IF(AND(M418&lt;&gt;'Tabelas auxiliares'!$B$236,M418&lt;&gt;'Tabelas auxiliares'!$B$237,M418&lt;&gt;'Tabelas auxiliares'!$C$236,M418&lt;&gt;'Tabelas auxiliares'!$C$237,M418&lt;&gt;'Tabelas auxiliares'!$D$236),"FOLHA DE PESSOAL",IF(Q418='Tabelas auxiliares'!$A$237,"CUSTEIO",IF(Q418='Tabelas auxiliares'!$A$236,"INVESTIMENTO","ERRO - VERIFICAR"))))</f>
        <v/>
      </c>
      <c r="S418" s="64" t="str">
        <f t="shared" si="13"/>
        <v/>
      </c>
    </row>
    <row r="419" spans="17:19" x14ac:dyDescent="0.25">
      <c r="Q419" s="51" t="str">
        <f t="shared" si="12"/>
        <v/>
      </c>
      <c r="R419" s="51" t="str">
        <f>IF(M419="","",IF(AND(M419&lt;&gt;'Tabelas auxiliares'!$B$236,M419&lt;&gt;'Tabelas auxiliares'!$B$237,M419&lt;&gt;'Tabelas auxiliares'!$C$236,M419&lt;&gt;'Tabelas auxiliares'!$C$237,M419&lt;&gt;'Tabelas auxiliares'!$D$236),"FOLHA DE PESSOAL",IF(Q419='Tabelas auxiliares'!$A$237,"CUSTEIO",IF(Q419='Tabelas auxiliares'!$A$236,"INVESTIMENTO","ERRO - VERIFICAR"))))</f>
        <v/>
      </c>
      <c r="S419" s="64" t="str">
        <f t="shared" si="13"/>
        <v/>
      </c>
    </row>
    <row r="420" spans="17:19" x14ac:dyDescent="0.25">
      <c r="Q420" s="51" t="str">
        <f t="shared" si="12"/>
        <v/>
      </c>
      <c r="R420" s="51" t="str">
        <f>IF(M420="","",IF(AND(M420&lt;&gt;'Tabelas auxiliares'!$B$236,M420&lt;&gt;'Tabelas auxiliares'!$B$237,M420&lt;&gt;'Tabelas auxiliares'!$C$236,M420&lt;&gt;'Tabelas auxiliares'!$C$237,M420&lt;&gt;'Tabelas auxiliares'!$D$236),"FOLHA DE PESSOAL",IF(Q420='Tabelas auxiliares'!$A$237,"CUSTEIO",IF(Q420='Tabelas auxiliares'!$A$236,"INVESTIMENTO","ERRO - VERIFICAR"))))</f>
        <v/>
      </c>
      <c r="S420" s="64" t="str">
        <f t="shared" si="13"/>
        <v/>
      </c>
    </row>
    <row r="421" spans="17:19" x14ac:dyDescent="0.25">
      <c r="Q421" s="51" t="str">
        <f t="shared" si="12"/>
        <v/>
      </c>
      <c r="R421" s="51" t="str">
        <f>IF(M421="","",IF(AND(M421&lt;&gt;'Tabelas auxiliares'!$B$236,M421&lt;&gt;'Tabelas auxiliares'!$B$237,M421&lt;&gt;'Tabelas auxiliares'!$C$236,M421&lt;&gt;'Tabelas auxiliares'!$C$237,M421&lt;&gt;'Tabelas auxiliares'!$D$236),"FOLHA DE PESSOAL",IF(Q421='Tabelas auxiliares'!$A$237,"CUSTEIO",IF(Q421='Tabelas auxiliares'!$A$236,"INVESTIMENTO","ERRO - VERIFICAR"))))</f>
        <v/>
      </c>
      <c r="S421" s="64" t="str">
        <f t="shared" si="13"/>
        <v/>
      </c>
    </row>
    <row r="422" spans="17:19" x14ac:dyDescent="0.25">
      <c r="Q422" s="51" t="str">
        <f t="shared" si="12"/>
        <v/>
      </c>
      <c r="R422" s="51" t="str">
        <f>IF(M422="","",IF(AND(M422&lt;&gt;'Tabelas auxiliares'!$B$236,M422&lt;&gt;'Tabelas auxiliares'!$B$237,M422&lt;&gt;'Tabelas auxiliares'!$C$236,M422&lt;&gt;'Tabelas auxiliares'!$C$237,M422&lt;&gt;'Tabelas auxiliares'!$D$236),"FOLHA DE PESSOAL",IF(Q422='Tabelas auxiliares'!$A$237,"CUSTEIO",IF(Q422='Tabelas auxiliares'!$A$236,"INVESTIMENTO","ERRO - VERIFICAR"))))</f>
        <v/>
      </c>
      <c r="S422" s="64" t="str">
        <f t="shared" si="13"/>
        <v/>
      </c>
    </row>
    <row r="423" spans="17:19" x14ac:dyDescent="0.25">
      <c r="Q423" s="51" t="str">
        <f t="shared" si="12"/>
        <v/>
      </c>
      <c r="R423" s="51" t="str">
        <f>IF(M423="","",IF(AND(M423&lt;&gt;'Tabelas auxiliares'!$B$236,M423&lt;&gt;'Tabelas auxiliares'!$B$237,M423&lt;&gt;'Tabelas auxiliares'!$C$236,M423&lt;&gt;'Tabelas auxiliares'!$C$237,M423&lt;&gt;'Tabelas auxiliares'!$D$236),"FOLHA DE PESSOAL",IF(Q423='Tabelas auxiliares'!$A$237,"CUSTEIO",IF(Q423='Tabelas auxiliares'!$A$236,"INVESTIMENTO","ERRO - VERIFICAR"))))</f>
        <v/>
      </c>
      <c r="S423" s="64" t="str">
        <f t="shared" si="13"/>
        <v/>
      </c>
    </row>
    <row r="424" spans="17:19" x14ac:dyDescent="0.25">
      <c r="Q424" s="51" t="str">
        <f t="shared" si="12"/>
        <v/>
      </c>
      <c r="R424" s="51" t="str">
        <f>IF(M424="","",IF(AND(M424&lt;&gt;'Tabelas auxiliares'!$B$236,M424&lt;&gt;'Tabelas auxiliares'!$B$237,M424&lt;&gt;'Tabelas auxiliares'!$C$236,M424&lt;&gt;'Tabelas auxiliares'!$C$237,M424&lt;&gt;'Tabelas auxiliares'!$D$236),"FOLHA DE PESSOAL",IF(Q424='Tabelas auxiliares'!$A$237,"CUSTEIO",IF(Q424='Tabelas auxiliares'!$A$236,"INVESTIMENTO","ERRO - VERIFICAR"))))</f>
        <v/>
      </c>
      <c r="S424" s="64" t="str">
        <f t="shared" si="13"/>
        <v/>
      </c>
    </row>
    <row r="425" spans="17:19" x14ac:dyDescent="0.25">
      <c r="Q425" s="51" t="str">
        <f t="shared" si="12"/>
        <v/>
      </c>
      <c r="R425" s="51" t="str">
        <f>IF(M425="","",IF(AND(M425&lt;&gt;'Tabelas auxiliares'!$B$236,M425&lt;&gt;'Tabelas auxiliares'!$B$237,M425&lt;&gt;'Tabelas auxiliares'!$C$236,M425&lt;&gt;'Tabelas auxiliares'!$C$237,M425&lt;&gt;'Tabelas auxiliares'!$D$236),"FOLHA DE PESSOAL",IF(Q425='Tabelas auxiliares'!$A$237,"CUSTEIO",IF(Q425='Tabelas auxiliares'!$A$236,"INVESTIMENTO","ERRO - VERIFICAR"))))</f>
        <v/>
      </c>
      <c r="S425" s="64" t="str">
        <f t="shared" si="13"/>
        <v/>
      </c>
    </row>
    <row r="426" spans="17:19" x14ac:dyDescent="0.25">
      <c r="Q426" s="51" t="str">
        <f t="shared" si="12"/>
        <v/>
      </c>
      <c r="R426" s="51" t="str">
        <f>IF(M426="","",IF(AND(M426&lt;&gt;'Tabelas auxiliares'!$B$236,M426&lt;&gt;'Tabelas auxiliares'!$B$237,M426&lt;&gt;'Tabelas auxiliares'!$C$236,M426&lt;&gt;'Tabelas auxiliares'!$C$237,M426&lt;&gt;'Tabelas auxiliares'!$D$236),"FOLHA DE PESSOAL",IF(Q426='Tabelas auxiliares'!$A$237,"CUSTEIO",IF(Q426='Tabelas auxiliares'!$A$236,"INVESTIMENTO","ERRO - VERIFICAR"))))</f>
        <v/>
      </c>
      <c r="S426" s="64" t="str">
        <f t="shared" si="13"/>
        <v/>
      </c>
    </row>
    <row r="427" spans="17:19" x14ac:dyDescent="0.25">
      <c r="Q427" s="51" t="str">
        <f t="shared" si="12"/>
        <v/>
      </c>
      <c r="R427" s="51" t="str">
        <f>IF(M427="","",IF(AND(M427&lt;&gt;'Tabelas auxiliares'!$B$236,M427&lt;&gt;'Tabelas auxiliares'!$B$237,M427&lt;&gt;'Tabelas auxiliares'!$C$236,M427&lt;&gt;'Tabelas auxiliares'!$C$237,M427&lt;&gt;'Tabelas auxiliares'!$D$236),"FOLHA DE PESSOAL",IF(Q427='Tabelas auxiliares'!$A$237,"CUSTEIO",IF(Q427='Tabelas auxiliares'!$A$236,"INVESTIMENTO","ERRO - VERIFICAR"))))</f>
        <v/>
      </c>
      <c r="S427" s="64" t="str">
        <f t="shared" si="13"/>
        <v/>
      </c>
    </row>
    <row r="428" spans="17:19" x14ac:dyDescent="0.25">
      <c r="Q428" s="51" t="str">
        <f t="shared" si="12"/>
        <v/>
      </c>
      <c r="R428" s="51" t="str">
        <f>IF(M428="","",IF(AND(M428&lt;&gt;'Tabelas auxiliares'!$B$236,M428&lt;&gt;'Tabelas auxiliares'!$B$237,M428&lt;&gt;'Tabelas auxiliares'!$C$236,M428&lt;&gt;'Tabelas auxiliares'!$C$237,M428&lt;&gt;'Tabelas auxiliares'!$D$236),"FOLHA DE PESSOAL",IF(Q428='Tabelas auxiliares'!$A$237,"CUSTEIO",IF(Q428='Tabelas auxiliares'!$A$236,"INVESTIMENTO","ERRO - VERIFICAR"))))</f>
        <v/>
      </c>
      <c r="S428" s="64" t="str">
        <f t="shared" si="13"/>
        <v/>
      </c>
    </row>
    <row r="429" spans="17:19" x14ac:dyDescent="0.25">
      <c r="Q429" s="51" t="str">
        <f t="shared" si="12"/>
        <v/>
      </c>
      <c r="R429" s="51" t="str">
        <f>IF(M429="","",IF(AND(M429&lt;&gt;'Tabelas auxiliares'!$B$236,M429&lt;&gt;'Tabelas auxiliares'!$B$237,M429&lt;&gt;'Tabelas auxiliares'!$C$236,M429&lt;&gt;'Tabelas auxiliares'!$C$237,M429&lt;&gt;'Tabelas auxiliares'!$D$236),"FOLHA DE PESSOAL",IF(Q429='Tabelas auxiliares'!$A$237,"CUSTEIO",IF(Q429='Tabelas auxiliares'!$A$236,"INVESTIMENTO","ERRO - VERIFICAR"))))</f>
        <v/>
      </c>
      <c r="S429" s="64" t="str">
        <f t="shared" si="13"/>
        <v/>
      </c>
    </row>
    <row r="430" spans="17:19" x14ac:dyDescent="0.25">
      <c r="Q430" s="51" t="str">
        <f t="shared" si="12"/>
        <v/>
      </c>
      <c r="R430" s="51" t="str">
        <f>IF(M430="","",IF(AND(M430&lt;&gt;'Tabelas auxiliares'!$B$236,M430&lt;&gt;'Tabelas auxiliares'!$B$237,M430&lt;&gt;'Tabelas auxiliares'!$C$236,M430&lt;&gt;'Tabelas auxiliares'!$C$237,M430&lt;&gt;'Tabelas auxiliares'!$D$236),"FOLHA DE PESSOAL",IF(Q430='Tabelas auxiliares'!$A$237,"CUSTEIO",IF(Q430='Tabelas auxiliares'!$A$236,"INVESTIMENTO","ERRO - VERIFICAR"))))</f>
        <v/>
      </c>
      <c r="S430" s="64" t="str">
        <f t="shared" si="13"/>
        <v/>
      </c>
    </row>
    <row r="431" spans="17:19" x14ac:dyDescent="0.25">
      <c r="Q431" s="51" t="str">
        <f t="shared" si="12"/>
        <v/>
      </c>
      <c r="R431" s="51" t="str">
        <f>IF(M431="","",IF(AND(M431&lt;&gt;'Tabelas auxiliares'!$B$236,M431&lt;&gt;'Tabelas auxiliares'!$B$237,M431&lt;&gt;'Tabelas auxiliares'!$C$236,M431&lt;&gt;'Tabelas auxiliares'!$C$237,M431&lt;&gt;'Tabelas auxiliares'!$D$236),"FOLHA DE PESSOAL",IF(Q431='Tabelas auxiliares'!$A$237,"CUSTEIO",IF(Q431='Tabelas auxiliares'!$A$236,"INVESTIMENTO","ERRO - VERIFICAR"))))</f>
        <v/>
      </c>
      <c r="S431" s="64" t="str">
        <f t="shared" si="13"/>
        <v/>
      </c>
    </row>
    <row r="432" spans="17:19" x14ac:dyDescent="0.25">
      <c r="Q432" s="51" t="str">
        <f t="shared" si="12"/>
        <v/>
      </c>
      <c r="R432" s="51" t="str">
        <f>IF(M432="","",IF(AND(M432&lt;&gt;'Tabelas auxiliares'!$B$236,M432&lt;&gt;'Tabelas auxiliares'!$B$237,M432&lt;&gt;'Tabelas auxiliares'!$C$236,M432&lt;&gt;'Tabelas auxiliares'!$C$237,M432&lt;&gt;'Tabelas auxiliares'!$D$236),"FOLHA DE PESSOAL",IF(Q432='Tabelas auxiliares'!$A$237,"CUSTEIO",IF(Q432='Tabelas auxiliares'!$A$236,"INVESTIMENTO","ERRO - VERIFICAR"))))</f>
        <v/>
      </c>
      <c r="S432" s="64" t="str">
        <f t="shared" si="13"/>
        <v/>
      </c>
    </row>
    <row r="433" spans="17:19" x14ac:dyDescent="0.25">
      <c r="Q433" s="51" t="str">
        <f t="shared" si="12"/>
        <v/>
      </c>
      <c r="R433" s="51" t="str">
        <f>IF(M433="","",IF(AND(M433&lt;&gt;'Tabelas auxiliares'!$B$236,M433&lt;&gt;'Tabelas auxiliares'!$B$237,M433&lt;&gt;'Tabelas auxiliares'!$C$236,M433&lt;&gt;'Tabelas auxiliares'!$C$237,M433&lt;&gt;'Tabelas auxiliares'!$D$236),"FOLHA DE PESSOAL",IF(Q433='Tabelas auxiliares'!$A$237,"CUSTEIO",IF(Q433='Tabelas auxiliares'!$A$236,"INVESTIMENTO","ERRO - VERIFICAR"))))</f>
        <v/>
      </c>
      <c r="S433" s="64" t="str">
        <f t="shared" si="13"/>
        <v/>
      </c>
    </row>
    <row r="434" spans="17:19" x14ac:dyDescent="0.25">
      <c r="Q434" s="51" t="str">
        <f t="shared" si="12"/>
        <v/>
      </c>
      <c r="R434" s="51" t="str">
        <f>IF(M434="","",IF(AND(M434&lt;&gt;'Tabelas auxiliares'!$B$236,M434&lt;&gt;'Tabelas auxiliares'!$B$237,M434&lt;&gt;'Tabelas auxiliares'!$C$236,M434&lt;&gt;'Tabelas auxiliares'!$C$237,M434&lt;&gt;'Tabelas auxiliares'!$D$236),"FOLHA DE PESSOAL",IF(Q434='Tabelas auxiliares'!$A$237,"CUSTEIO",IF(Q434='Tabelas auxiliares'!$A$236,"INVESTIMENTO","ERRO - VERIFICAR"))))</f>
        <v/>
      </c>
      <c r="S434" s="64" t="str">
        <f t="shared" si="13"/>
        <v/>
      </c>
    </row>
    <row r="435" spans="17:19" x14ac:dyDescent="0.25">
      <c r="Q435" s="51" t="str">
        <f t="shared" si="12"/>
        <v/>
      </c>
      <c r="R435" s="51" t="str">
        <f>IF(M435="","",IF(AND(M435&lt;&gt;'Tabelas auxiliares'!$B$236,M435&lt;&gt;'Tabelas auxiliares'!$B$237,M435&lt;&gt;'Tabelas auxiliares'!$C$236,M435&lt;&gt;'Tabelas auxiliares'!$C$237,M435&lt;&gt;'Tabelas auxiliares'!$D$236),"FOLHA DE PESSOAL",IF(Q435='Tabelas auxiliares'!$A$237,"CUSTEIO",IF(Q435='Tabelas auxiliares'!$A$236,"INVESTIMENTO","ERRO - VERIFICAR"))))</f>
        <v/>
      </c>
      <c r="S435" s="64" t="str">
        <f t="shared" si="13"/>
        <v/>
      </c>
    </row>
    <row r="436" spans="17:19" x14ac:dyDescent="0.25">
      <c r="Q436" s="51" t="str">
        <f t="shared" si="12"/>
        <v/>
      </c>
      <c r="R436" s="51" t="str">
        <f>IF(M436="","",IF(AND(M436&lt;&gt;'Tabelas auxiliares'!$B$236,M436&lt;&gt;'Tabelas auxiliares'!$B$237,M436&lt;&gt;'Tabelas auxiliares'!$C$236,M436&lt;&gt;'Tabelas auxiliares'!$C$237,M436&lt;&gt;'Tabelas auxiliares'!$D$236),"FOLHA DE PESSOAL",IF(Q436='Tabelas auxiliares'!$A$237,"CUSTEIO",IF(Q436='Tabelas auxiliares'!$A$236,"INVESTIMENTO","ERRO - VERIFICAR"))))</f>
        <v/>
      </c>
      <c r="S436" s="64" t="str">
        <f t="shared" si="13"/>
        <v/>
      </c>
    </row>
    <row r="437" spans="17:19" x14ac:dyDescent="0.25">
      <c r="Q437" s="51" t="str">
        <f t="shared" si="12"/>
        <v/>
      </c>
      <c r="R437" s="51" t="str">
        <f>IF(M437="","",IF(AND(M437&lt;&gt;'Tabelas auxiliares'!$B$236,M437&lt;&gt;'Tabelas auxiliares'!$B$237,M437&lt;&gt;'Tabelas auxiliares'!$C$236,M437&lt;&gt;'Tabelas auxiliares'!$C$237,M437&lt;&gt;'Tabelas auxiliares'!$D$236),"FOLHA DE PESSOAL",IF(Q437='Tabelas auxiliares'!$A$237,"CUSTEIO",IF(Q437='Tabelas auxiliares'!$A$236,"INVESTIMENTO","ERRO - VERIFICAR"))))</f>
        <v/>
      </c>
      <c r="S437" s="64" t="str">
        <f t="shared" si="13"/>
        <v/>
      </c>
    </row>
    <row r="438" spans="17:19" x14ac:dyDescent="0.25">
      <c r="Q438" s="51" t="str">
        <f t="shared" si="12"/>
        <v/>
      </c>
      <c r="R438" s="51" t="str">
        <f>IF(M438="","",IF(AND(M438&lt;&gt;'Tabelas auxiliares'!$B$236,M438&lt;&gt;'Tabelas auxiliares'!$B$237,M438&lt;&gt;'Tabelas auxiliares'!$C$236,M438&lt;&gt;'Tabelas auxiliares'!$C$237,M438&lt;&gt;'Tabelas auxiliares'!$D$236),"FOLHA DE PESSOAL",IF(Q438='Tabelas auxiliares'!$A$237,"CUSTEIO",IF(Q438='Tabelas auxiliares'!$A$236,"INVESTIMENTO","ERRO - VERIFICAR"))))</f>
        <v/>
      </c>
      <c r="S438" s="64" t="str">
        <f t="shared" si="13"/>
        <v/>
      </c>
    </row>
    <row r="439" spans="17:19" x14ac:dyDescent="0.25">
      <c r="Q439" s="51" t="str">
        <f t="shared" si="12"/>
        <v/>
      </c>
      <c r="R439" s="51" t="str">
        <f>IF(M439="","",IF(AND(M439&lt;&gt;'Tabelas auxiliares'!$B$236,M439&lt;&gt;'Tabelas auxiliares'!$B$237,M439&lt;&gt;'Tabelas auxiliares'!$C$236,M439&lt;&gt;'Tabelas auxiliares'!$C$237,M439&lt;&gt;'Tabelas auxiliares'!$D$236),"FOLHA DE PESSOAL",IF(Q439='Tabelas auxiliares'!$A$237,"CUSTEIO",IF(Q439='Tabelas auxiliares'!$A$236,"INVESTIMENTO","ERRO - VERIFICAR"))))</f>
        <v/>
      </c>
      <c r="S439" s="64" t="str">
        <f t="shared" si="13"/>
        <v/>
      </c>
    </row>
    <row r="440" spans="17:19" x14ac:dyDescent="0.25">
      <c r="Q440" s="51" t="str">
        <f t="shared" si="12"/>
        <v/>
      </c>
      <c r="R440" s="51" t="str">
        <f>IF(M440="","",IF(AND(M440&lt;&gt;'Tabelas auxiliares'!$B$236,M440&lt;&gt;'Tabelas auxiliares'!$B$237,M440&lt;&gt;'Tabelas auxiliares'!$C$236,M440&lt;&gt;'Tabelas auxiliares'!$C$237,M440&lt;&gt;'Tabelas auxiliares'!$D$236),"FOLHA DE PESSOAL",IF(Q440='Tabelas auxiliares'!$A$237,"CUSTEIO",IF(Q440='Tabelas auxiliares'!$A$236,"INVESTIMENTO","ERRO - VERIFICAR"))))</f>
        <v/>
      </c>
      <c r="S440" s="64" t="str">
        <f t="shared" si="13"/>
        <v/>
      </c>
    </row>
    <row r="441" spans="17:19" x14ac:dyDescent="0.25">
      <c r="Q441" s="51" t="str">
        <f t="shared" si="12"/>
        <v/>
      </c>
      <c r="R441" s="51" t="str">
        <f>IF(M441="","",IF(AND(M441&lt;&gt;'Tabelas auxiliares'!$B$236,M441&lt;&gt;'Tabelas auxiliares'!$B$237,M441&lt;&gt;'Tabelas auxiliares'!$C$236,M441&lt;&gt;'Tabelas auxiliares'!$C$237,M441&lt;&gt;'Tabelas auxiliares'!$D$236),"FOLHA DE PESSOAL",IF(Q441='Tabelas auxiliares'!$A$237,"CUSTEIO",IF(Q441='Tabelas auxiliares'!$A$236,"INVESTIMENTO","ERRO - VERIFICAR"))))</f>
        <v/>
      </c>
      <c r="S441" s="64" t="str">
        <f t="shared" si="13"/>
        <v/>
      </c>
    </row>
    <row r="442" spans="17:19" x14ac:dyDescent="0.25">
      <c r="Q442" s="51" t="str">
        <f t="shared" si="12"/>
        <v/>
      </c>
      <c r="R442" s="51" t="str">
        <f>IF(M442="","",IF(AND(M442&lt;&gt;'Tabelas auxiliares'!$B$236,M442&lt;&gt;'Tabelas auxiliares'!$B$237,M442&lt;&gt;'Tabelas auxiliares'!$C$236,M442&lt;&gt;'Tabelas auxiliares'!$C$237,M442&lt;&gt;'Tabelas auxiliares'!$D$236),"FOLHA DE PESSOAL",IF(Q442='Tabelas auxiliares'!$A$237,"CUSTEIO",IF(Q442='Tabelas auxiliares'!$A$236,"INVESTIMENTO","ERRO - VERIFICAR"))))</f>
        <v/>
      </c>
      <c r="S442" s="64" t="str">
        <f t="shared" si="13"/>
        <v/>
      </c>
    </row>
    <row r="443" spans="17:19" x14ac:dyDescent="0.25">
      <c r="Q443" s="51" t="str">
        <f t="shared" si="12"/>
        <v/>
      </c>
      <c r="R443" s="51" t="str">
        <f>IF(M443="","",IF(AND(M443&lt;&gt;'Tabelas auxiliares'!$B$236,M443&lt;&gt;'Tabelas auxiliares'!$B$237,M443&lt;&gt;'Tabelas auxiliares'!$C$236,M443&lt;&gt;'Tabelas auxiliares'!$C$237,M443&lt;&gt;'Tabelas auxiliares'!$D$236),"FOLHA DE PESSOAL",IF(Q443='Tabelas auxiliares'!$A$237,"CUSTEIO",IF(Q443='Tabelas auxiliares'!$A$236,"INVESTIMENTO","ERRO - VERIFICAR"))))</f>
        <v/>
      </c>
      <c r="S443" s="64" t="str">
        <f t="shared" si="13"/>
        <v/>
      </c>
    </row>
    <row r="444" spans="17:19" x14ac:dyDescent="0.25">
      <c r="Q444" s="51" t="str">
        <f t="shared" si="12"/>
        <v/>
      </c>
      <c r="R444" s="51" t="str">
        <f>IF(M444="","",IF(AND(M444&lt;&gt;'Tabelas auxiliares'!$B$236,M444&lt;&gt;'Tabelas auxiliares'!$B$237,M444&lt;&gt;'Tabelas auxiliares'!$C$236,M444&lt;&gt;'Tabelas auxiliares'!$C$237,M444&lt;&gt;'Tabelas auxiliares'!$D$236),"FOLHA DE PESSOAL",IF(Q444='Tabelas auxiliares'!$A$237,"CUSTEIO",IF(Q444='Tabelas auxiliares'!$A$236,"INVESTIMENTO","ERRO - VERIFICAR"))))</f>
        <v/>
      </c>
      <c r="S444" s="64" t="str">
        <f t="shared" si="13"/>
        <v/>
      </c>
    </row>
    <row r="445" spans="17:19" x14ac:dyDescent="0.25">
      <c r="Q445" s="51" t="str">
        <f t="shared" si="12"/>
        <v/>
      </c>
      <c r="R445" s="51" t="str">
        <f>IF(M445="","",IF(AND(M445&lt;&gt;'Tabelas auxiliares'!$B$236,M445&lt;&gt;'Tabelas auxiliares'!$B$237,M445&lt;&gt;'Tabelas auxiliares'!$C$236,M445&lt;&gt;'Tabelas auxiliares'!$C$237,M445&lt;&gt;'Tabelas auxiliares'!$D$236),"FOLHA DE PESSOAL",IF(Q445='Tabelas auxiliares'!$A$237,"CUSTEIO",IF(Q445='Tabelas auxiliares'!$A$236,"INVESTIMENTO","ERRO - VERIFICAR"))))</f>
        <v/>
      </c>
      <c r="S445" s="64" t="str">
        <f t="shared" si="13"/>
        <v/>
      </c>
    </row>
    <row r="446" spans="17:19" x14ac:dyDescent="0.25">
      <c r="Q446" s="51" t="str">
        <f t="shared" si="12"/>
        <v/>
      </c>
      <c r="R446" s="51" t="str">
        <f>IF(M446="","",IF(AND(M446&lt;&gt;'Tabelas auxiliares'!$B$236,M446&lt;&gt;'Tabelas auxiliares'!$B$237,M446&lt;&gt;'Tabelas auxiliares'!$C$236,M446&lt;&gt;'Tabelas auxiliares'!$C$237,M446&lt;&gt;'Tabelas auxiliares'!$D$236),"FOLHA DE PESSOAL",IF(Q446='Tabelas auxiliares'!$A$237,"CUSTEIO",IF(Q446='Tabelas auxiliares'!$A$236,"INVESTIMENTO","ERRO - VERIFICAR"))))</f>
        <v/>
      </c>
      <c r="S446" s="64" t="str">
        <f t="shared" si="13"/>
        <v/>
      </c>
    </row>
    <row r="447" spans="17:19" x14ac:dyDescent="0.25">
      <c r="Q447" s="51" t="str">
        <f t="shared" si="12"/>
        <v/>
      </c>
      <c r="R447" s="51" t="str">
        <f>IF(M447="","",IF(AND(M447&lt;&gt;'Tabelas auxiliares'!$B$236,M447&lt;&gt;'Tabelas auxiliares'!$B$237,M447&lt;&gt;'Tabelas auxiliares'!$C$236,M447&lt;&gt;'Tabelas auxiliares'!$C$237,M447&lt;&gt;'Tabelas auxiliares'!$D$236),"FOLHA DE PESSOAL",IF(Q447='Tabelas auxiliares'!$A$237,"CUSTEIO",IF(Q447='Tabelas auxiliares'!$A$236,"INVESTIMENTO","ERRO - VERIFICAR"))))</f>
        <v/>
      </c>
      <c r="S447" s="64" t="str">
        <f t="shared" si="13"/>
        <v/>
      </c>
    </row>
    <row r="448" spans="17:19" x14ac:dyDescent="0.25">
      <c r="Q448" s="51" t="str">
        <f t="shared" si="12"/>
        <v/>
      </c>
      <c r="R448" s="51" t="str">
        <f>IF(M448="","",IF(AND(M448&lt;&gt;'Tabelas auxiliares'!$B$236,M448&lt;&gt;'Tabelas auxiliares'!$B$237,M448&lt;&gt;'Tabelas auxiliares'!$C$236,M448&lt;&gt;'Tabelas auxiliares'!$C$237,M448&lt;&gt;'Tabelas auxiliares'!$D$236),"FOLHA DE PESSOAL",IF(Q448='Tabelas auxiliares'!$A$237,"CUSTEIO",IF(Q448='Tabelas auxiliares'!$A$236,"INVESTIMENTO","ERRO - VERIFICAR"))))</f>
        <v/>
      </c>
      <c r="S448" s="64" t="str">
        <f t="shared" si="13"/>
        <v/>
      </c>
    </row>
    <row r="449" spans="17:19" x14ac:dyDescent="0.25">
      <c r="Q449" s="51" t="str">
        <f t="shared" si="12"/>
        <v/>
      </c>
      <c r="R449" s="51" t="str">
        <f>IF(M449="","",IF(AND(M449&lt;&gt;'Tabelas auxiliares'!$B$236,M449&lt;&gt;'Tabelas auxiliares'!$B$237,M449&lt;&gt;'Tabelas auxiliares'!$C$236,M449&lt;&gt;'Tabelas auxiliares'!$C$237,M449&lt;&gt;'Tabelas auxiliares'!$D$236),"FOLHA DE PESSOAL",IF(Q449='Tabelas auxiliares'!$A$237,"CUSTEIO",IF(Q449='Tabelas auxiliares'!$A$236,"INVESTIMENTO","ERRO - VERIFICAR"))))</f>
        <v/>
      </c>
      <c r="S449" s="64" t="str">
        <f t="shared" si="13"/>
        <v/>
      </c>
    </row>
    <row r="450" spans="17:19" x14ac:dyDescent="0.25">
      <c r="Q450" s="51" t="str">
        <f t="shared" si="12"/>
        <v/>
      </c>
      <c r="R450" s="51" t="str">
        <f>IF(M450="","",IF(AND(M450&lt;&gt;'Tabelas auxiliares'!$B$236,M450&lt;&gt;'Tabelas auxiliares'!$B$237,M450&lt;&gt;'Tabelas auxiliares'!$C$236,M450&lt;&gt;'Tabelas auxiliares'!$C$237,M450&lt;&gt;'Tabelas auxiliares'!$D$236),"FOLHA DE PESSOAL",IF(Q450='Tabelas auxiliares'!$A$237,"CUSTEIO",IF(Q450='Tabelas auxiliares'!$A$236,"INVESTIMENTO","ERRO - VERIFICAR"))))</f>
        <v/>
      </c>
      <c r="S450" s="64" t="str">
        <f t="shared" si="13"/>
        <v/>
      </c>
    </row>
    <row r="451" spans="17:19" x14ac:dyDescent="0.25">
      <c r="Q451" s="51" t="str">
        <f t="shared" si="12"/>
        <v/>
      </c>
      <c r="R451" s="51" t="str">
        <f>IF(M451="","",IF(AND(M451&lt;&gt;'Tabelas auxiliares'!$B$236,M451&lt;&gt;'Tabelas auxiliares'!$B$237,M451&lt;&gt;'Tabelas auxiliares'!$C$236,M451&lt;&gt;'Tabelas auxiliares'!$C$237,M451&lt;&gt;'Tabelas auxiliares'!$D$236),"FOLHA DE PESSOAL",IF(Q451='Tabelas auxiliares'!$A$237,"CUSTEIO",IF(Q451='Tabelas auxiliares'!$A$236,"INVESTIMENTO","ERRO - VERIFICAR"))))</f>
        <v/>
      </c>
      <c r="S451" s="64" t="str">
        <f t="shared" si="13"/>
        <v/>
      </c>
    </row>
    <row r="452" spans="17:19" x14ac:dyDescent="0.25">
      <c r="Q452" s="51" t="str">
        <f t="shared" ref="Q452:Q515" si="14">LEFT(O452,1)</f>
        <v/>
      </c>
      <c r="R452" s="51" t="str">
        <f>IF(M452="","",IF(AND(M452&lt;&gt;'Tabelas auxiliares'!$B$236,M452&lt;&gt;'Tabelas auxiliares'!$B$237,M452&lt;&gt;'Tabelas auxiliares'!$C$236,M452&lt;&gt;'Tabelas auxiliares'!$C$237,M452&lt;&gt;'Tabelas auxiliares'!$D$236),"FOLHA DE PESSOAL",IF(Q452='Tabelas auxiliares'!$A$237,"CUSTEIO",IF(Q452='Tabelas auxiliares'!$A$236,"INVESTIMENTO","ERRO - VERIFICAR"))))</f>
        <v/>
      </c>
      <c r="S452" s="64" t="str">
        <f t="shared" si="13"/>
        <v/>
      </c>
    </row>
    <row r="453" spans="17:19" x14ac:dyDescent="0.25">
      <c r="Q453" s="51" t="str">
        <f t="shared" si="14"/>
        <v/>
      </c>
      <c r="R453" s="51" t="str">
        <f>IF(M453="","",IF(AND(M453&lt;&gt;'Tabelas auxiliares'!$B$236,M453&lt;&gt;'Tabelas auxiliares'!$B$237,M453&lt;&gt;'Tabelas auxiliares'!$C$236,M453&lt;&gt;'Tabelas auxiliares'!$C$237,M453&lt;&gt;'Tabelas auxiliares'!$D$236),"FOLHA DE PESSOAL",IF(Q453='Tabelas auxiliares'!$A$237,"CUSTEIO",IF(Q453='Tabelas auxiliares'!$A$236,"INVESTIMENTO","ERRO - VERIFICAR"))))</f>
        <v/>
      </c>
      <c r="S453" s="64" t="str">
        <f t="shared" ref="S453:S516" si="15">IF(SUM(T453:X453)=0,"",SUM(T453:X453))</f>
        <v/>
      </c>
    </row>
    <row r="454" spans="17:19" x14ac:dyDescent="0.25">
      <c r="Q454" s="51" t="str">
        <f t="shared" si="14"/>
        <v/>
      </c>
      <c r="R454" s="51" t="str">
        <f>IF(M454="","",IF(AND(M454&lt;&gt;'Tabelas auxiliares'!$B$236,M454&lt;&gt;'Tabelas auxiliares'!$B$237,M454&lt;&gt;'Tabelas auxiliares'!$C$236,M454&lt;&gt;'Tabelas auxiliares'!$C$237,M454&lt;&gt;'Tabelas auxiliares'!$D$236),"FOLHA DE PESSOAL",IF(Q454='Tabelas auxiliares'!$A$237,"CUSTEIO",IF(Q454='Tabelas auxiliares'!$A$236,"INVESTIMENTO","ERRO - VERIFICAR"))))</f>
        <v/>
      </c>
      <c r="S454" s="64" t="str">
        <f t="shared" si="15"/>
        <v/>
      </c>
    </row>
    <row r="455" spans="17:19" x14ac:dyDescent="0.25">
      <c r="Q455" s="51" t="str">
        <f t="shared" si="14"/>
        <v/>
      </c>
      <c r="R455" s="51" t="str">
        <f>IF(M455="","",IF(AND(M455&lt;&gt;'Tabelas auxiliares'!$B$236,M455&lt;&gt;'Tabelas auxiliares'!$B$237,M455&lt;&gt;'Tabelas auxiliares'!$C$236,M455&lt;&gt;'Tabelas auxiliares'!$C$237,M455&lt;&gt;'Tabelas auxiliares'!$D$236),"FOLHA DE PESSOAL",IF(Q455='Tabelas auxiliares'!$A$237,"CUSTEIO",IF(Q455='Tabelas auxiliares'!$A$236,"INVESTIMENTO","ERRO - VERIFICAR"))))</f>
        <v/>
      </c>
      <c r="S455" s="64" t="str">
        <f t="shared" si="15"/>
        <v/>
      </c>
    </row>
    <row r="456" spans="17:19" x14ac:dyDescent="0.25">
      <c r="Q456" s="51" t="str">
        <f t="shared" si="14"/>
        <v/>
      </c>
      <c r="R456" s="51" t="str">
        <f>IF(M456="","",IF(AND(M456&lt;&gt;'Tabelas auxiliares'!$B$236,M456&lt;&gt;'Tabelas auxiliares'!$B$237,M456&lt;&gt;'Tabelas auxiliares'!$C$236,M456&lt;&gt;'Tabelas auxiliares'!$C$237,M456&lt;&gt;'Tabelas auxiliares'!$D$236),"FOLHA DE PESSOAL",IF(Q456='Tabelas auxiliares'!$A$237,"CUSTEIO",IF(Q456='Tabelas auxiliares'!$A$236,"INVESTIMENTO","ERRO - VERIFICAR"))))</f>
        <v/>
      </c>
      <c r="S456" s="64" t="str">
        <f t="shared" si="15"/>
        <v/>
      </c>
    </row>
    <row r="457" spans="17:19" x14ac:dyDescent="0.25">
      <c r="Q457" s="51" t="str">
        <f t="shared" si="14"/>
        <v/>
      </c>
      <c r="R457" s="51" t="str">
        <f>IF(M457="","",IF(AND(M457&lt;&gt;'Tabelas auxiliares'!$B$236,M457&lt;&gt;'Tabelas auxiliares'!$B$237,M457&lt;&gt;'Tabelas auxiliares'!$C$236,M457&lt;&gt;'Tabelas auxiliares'!$C$237,M457&lt;&gt;'Tabelas auxiliares'!$D$236),"FOLHA DE PESSOAL",IF(Q457='Tabelas auxiliares'!$A$237,"CUSTEIO",IF(Q457='Tabelas auxiliares'!$A$236,"INVESTIMENTO","ERRO - VERIFICAR"))))</f>
        <v/>
      </c>
      <c r="S457" s="64" t="str">
        <f t="shared" si="15"/>
        <v/>
      </c>
    </row>
    <row r="458" spans="17:19" x14ac:dyDescent="0.25">
      <c r="Q458" s="51" t="str">
        <f t="shared" si="14"/>
        <v/>
      </c>
      <c r="R458" s="51" t="str">
        <f>IF(M458="","",IF(AND(M458&lt;&gt;'Tabelas auxiliares'!$B$236,M458&lt;&gt;'Tabelas auxiliares'!$B$237,M458&lt;&gt;'Tabelas auxiliares'!$C$236,M458&lt;&gt;'Tabelas auxiliares'!$C$237,M458&lt;&gt;'Tabelas auxiliares'!$D$236),"FOLHA DE PESSOAL",IF(Q458='Tabelas auxiliares'!$A$237,"CUSTEIO",IF(Q458='Tabelas auxiliares'!$A$236,"INVESTIMENTO","ERRO - VERIFICAR"))))</f>
        <v/>
      </c>
      <c r="S458" s="64" t="str">
        <f t="shared" si="15"/>
        <v/>
      </c>
    </row>
    <row r="459" spans="17:19" x14ac:dyDescent="0.25">
      <c r="Q459" s="51" t="str">
        <f t="shared" si="14"/>
        <v/>
      </c>
      <c r="R459" s="51" t="str">
        <f>IF(M459="","",IF(AND(M459&lt;&gt;'Tabelas auxiliares'!$B$236,M459&lt;&gt;'Tabelas auxiliares'!$B$237,M459&lt;&gt;'Tabelas auxiliares'!$C$236,M459&lt;&gt;'Tabelas auxiliares'!$C$237,M459&lt;&gt;'Tabelas auxiliares'!$D$236),"FOLHA DE PESSOAL",IF(Q459='Tabelas auxiliares'!$A$237,"CUSTEIO",IF(Q459='Tabelas auxiliares'!$A$236,"INVESTIMENTO","ERRO - VERIFICAR"))))</f>
        <v/>
      </c>
      <c r="S459" s="64" t="str">
        <f t="shared" si="15"/>
        <v/>
      </c>
    </row>
    <row r="460" spans="17:19" x14ac:dyDescent="0.25">
      <c r="Q460" s="51" t="str">
        <f t="shared" si="14"/>
        <v/>
      </c>
      <c r="R460" s="51" t="str">
        <f>IF(M460="","",IF(AND(M460&lt;&gt;'Tabelas auxiliares'!$B$236,M460&lt;&gt;'Tabelas auxiliares'!$B$237,M460&lt;&gt;'Tabelas auxiliares'!$C$236,M460&lt;&gt;'Tabelas auxiliares'!$C$237,M460&lt;&gt;'Tabelas auxiliares'!$D$236),"FOLHA DE PESSOAL",IF(Q460='Tabelas auxiliares'!$A$237,"CUSTEIO",IF(Q460='Tabelas auxiliares'!$A$236,"INVESTIMENTO","ERRO - VERIFICAR"))))</f>
        <v/>
      </c>
      <c r="S460" s="64" t="str">
        <f t="shared" si="15"/>
        <v/>
      </c>
    </row>
    <row r="461" spans="17:19" x14ac:dyDescent="0.25">
      <c r="Q461" s="51" t="str">
        <f t="shared" si="14"/>
        <v/>
      </c>
      <c r="R461" s="51" t="str">
        <f>IF(M461="","",IF(AND(M461&lt;&gt;'Tabelas auxiliares'!$B$236,M461&lt;&gt;'Tabelas auxiliares'!$B$237,M461&lt;&gt;'Tabelas auxiliares'!$C$236,M461&lt;&gt;'Tabelas auxiliares'!$C$237,M461&lt;&gt;'Tabelas auxiliares'!$D$236),"FOLHA DE PESSOAL",IF(Q461='Tabelas auxiliares'!$A$237,"CUSTEIO",IF(Q461='Tabelas auxiliares'!$A$236,"INVESTIMENTO","ERRO - VERIFICAR"))))</f>
        <v/>
      </c>
      <c r="S461" s="64" t="str">
        <f t="shared" si="15"/>
        <v/>
      </c>
    </row>
    <row r="462" spans="17:19" x14ac:dyDescent="0.25">
      <c r="Q462" s="51" t="str">
        <f t="shared" si="14"/>
        <v/>
      </c>
      <c r="R462" s="51" t="str">
        <f>IF(M462="","",IF(AND(M462&lt;&gt;'Tabelas auxiliares'!$B$236,M462&lt;&gt;'Tabelas auxiliares'!$B$237,M462&lt;&gt;'Tabelas auxiliares'!$C$236,M462&lt;&gt;'Tabelas auxiliares'!$C$237,M462&lt;&gt;'Tabelas auxiliares'!$D$236),"FOLHA DE PESSOAL",IF(Q462='Tabelas auxiliares'!$A$237,"CUSTEIO",IF(Q462='Tabelas auxiliares'!$A$236,"INVESTIMENTO","ERRO - VERIFICAR"))))</f>
        <v/>
      </c>
      <c r="S462" s="64" t="str">
        <f t="shared" si="15"/>
        <v/>
      </c>
    </row>
    <row r="463" spans="17:19" x14ac:dyDescent="0.25">
      <c r="Q463" s="51" t="str">
        <f t="shared" si="14"/>
        <v/>
      </c>
      <c r="R463" s="51" t="str">
        <f>IF(M463="","",IF(AND(M463&lt;&gt;'Tabelas auxiliares'!$B$236,M463&lt;&gt;'Tabelas auxiliares'!$B$237,M463&lt;&gt;'Tabelas auxiliares'!$C$236,M463&lt;&gt;'Tabelas auxiliares'!$C$237,M463&lt;&gt;'Tabelas auxiliares'!$D$236),"FOLHA DE PESSOAL",IF(Q463='Tabelas auxiliares'!$A$237,"CUSTEIO",IF(Q463='Tabelas auxiliares'!$A$236,"INVESTIMENTO","ERRO - VERIFICAR"))))</f>
        <v/>
      </c>
      <c r="S463" s="64" t="str">
        <f t="shared" si="15"/>
        <v/>
      </c>
    </row>
    <row r="464" spans="17:19" x14ac:dyDescent="0.25">
      <c r="Q464" s="51" t="str">
        <f t="shared" si="14"/>
        <v/>
      </c>
      <c r="R464" s="51" t="str">
        <f>IF(M464="","",IF(AND(M464&lt;&gt;'Tabelas auxiliares'!$B$236,M464&lt;&gt;'Tabelas auxiliares'!$B$237,M464&lt;&gt;'Tabelas auxiliares'!$C$236,M464&lt;&gt;'Tabelas auxiliares'!$C$237,M464&lt;&gt;'Tabelas auxiliares'!$D$236),"FOLHA DE PESSOAL",IF(Q464='Tabelas auxiliares'!$A$237,"CUSTEIO",IF(Q464='Tabelas auxiliares'!$A$236,"INVESTIMENTO","ERRO - VERIFICAR"))))</f>
        <v/>
      </c>
      <c r="S464" s="64" t="str">
        <f t="shared" si="15"/>
        <v/>
      </c>
    </row>
    <row r="465" spans="17:19" x14ac:dyDescent="0.25">
      <c r="Q465" s="51" t="str">
        <f t="shared" si="14"/>
        <v/>
      </c>
      <c r="R465" s="51" t="str">
        <f>IF(M465="","",IF(AND(M465&lt;&gt;'Tabelas auxiliares'!$B$236,M465&lt;&gt;'Tabelas auxiliares'!$B$237,M465&lt;&gt;'Tabelas auxiliares'!$C$236,M465&lt;&gt;'Tabelas auxiliares'!$C$237,M465&lt;&gt;'Tabelas auxiliares'!$D$236),"FOLHA DE PESSOAL",IF(Q465='Tabelas auxiliares'!$A$237,"CUSTEIO",IF(Q465='Tabelas auxiliares'!$A$236,"INVESTIMENTO","ERRO - VERIFICAR"))))</f>
        <v/>
      </c>
      <c r="S465" s="64" t="str">
        <f t="shared" si="15"/>
        <v/>
      </c>
    </row>
    <row r="466" spans="17:19" x14ac:dyDescent="0.25">
      <c r="Q466" s="51" t="str">
        <f t="shared" si="14"/>
        <v/>
      </c>
      <c r="R466" s="51" t="str">
        <f>IF(M466="","",IF(AND(M466&lt;&gt;'Tabelas auxiliares'!$B$236,M466&lt;&gt;'Tabelas auxiliares'!$B$237,M466&lt;&gt;'Tabelas auxiliares'!$C$236,M466&lt;&gt;'Tabelas auxiliares'!$C$237,M466&lt;&gt;'Tabelas auxiliares'!$D$236),"FOLHA DE PESSOAL",IF(Q466='Tabelas auxiliares'!$A$237,"CUSTEIO",IF(Q466='Tabelas auxiliares'!$A$236,"INVESTIMENTO","ERRO - VERIFICAR"))))</f>
        <v/>
      </c>
      <c r="S466" s="64" t="str">
        <f t="shared" si="15"/>
        <v/>
      </c>
    </row>
    <row r="467" spans="17:19" x14ac:dyDescent="0.25">
      <c r="Q467" s="51" t="str">
        <f t="shared" si="14"/>
        <v/>
      </c>
      <c r="R467" s="51" t="str">
        <f>IF(M467="","",IF(AND(M467&lt;&gt;'Tabelas auxiliares'!$B$236,M467&lt;&gt;'Tabelas auxiliares'!$B$237,M467&lt;&gt;'Tabelas auxiliares'!$C$236,M467&lt;&gt;'Tabelas auxiliares'!$C$237,M467&lt;&gt;'Tabelas auxiliares'!$D$236),"FOLHA DE PESSOAL",IF(Q467='Tabelas auxiliares'!$A$237,"CUSTEIO",IF(Q467='Tabelas auxiliares'!$A$236,"INVESTIMENTO","ERRO - VERIFICAR"))))</f>
        <v/>
      </c>
      <c r="S467" s="64" t="str">
        <f t="shared" si="15"/>
        <v/>
      </c>
    </row>
    <row r="468" spans="17:19" x14ac:dyDescent="0.25">
      <c r="Q468" s="51" t="str">
        <f t="shared" si="14"/>
        <v/>
      </c>
      <c r="R468" s="51" t="str">
        <f>IF(M468="","",IF(AND(M468&lt;&gt;'Tabelas auxiliares'!$B$236,M468&lt;&gt;'Tabelas auxiliares'!$B$237,M468&lt;&gt;'Tabelas auxiliares'!$C$236,M468&lt;&gt;'Tabelas auxiliares'!$C$237,M468&lt;&gt;'Tabelas auxiliares'!$D$236),"FOLHA DE PESSOAL",IF(Q468='Tabelas auxiliares'!$A$237,"CUSTEIO",IF(Q468='Tabelas auxiliares'!$A$236,"INVESTIMENTO","ERRO - VERIFICAR"))))</f>
        <v/>
      </c>
      <c r="S468" s="64" t="str">
        <f t="shared" si="15"/>
        <v/>
      </c>
    </row>
    <row r="469" spans="17:19" x14ac:dyDescent="0.25">
      <c r="Q469" s="51" t="str">
        <f t="shared" si="14"/>
        <v/>
      </c>
      <c r="R469" s="51" t="str">
        <f>IF(M469="","",IF(AND(M469&lt;&gt;'Tabelas auxiliares'!$B$236,M469&lt;&gt;'Tabelas auxiliares'!$B$237,M469&lt;&gt;'Tabelas auxiliares'!$C$236,M469&lt;&gt;'Tabelas auxiliares'!$C$237,M469&lt;&gt;'Tabelas auxiliares'!$D$236),"FOLHA DE PESSOAL",IF(Q469='Tabelas auxiliares'!$A$237,"CUSTEIO",IF(Q469='Tabelas auxiliares'!$A$236,"INVESTIMENTO","ERRO - VERIFICAR"))))</f>
        <v/>
      </c>
      <c r="S469" s="64" t="str">
        <f t="shared" si="15"/>
        <v/>
      </c>
    </row>
    <row r="470" spans="17:19" x14ac:dyDescent="0.25">
      <c r="Q470" s="51" t="str">
        <f t="shared" si="14"/>
        <v/>
      </c>
      <c r="R470" s="51" t="str">
        <f>IF(M470="","",IF(AND(M470&lt;&gt;'Tabelas auxiliares'!$B$236,M470&lt;&gt;'Tabelas auxiliares'!$B$237,M470&lt;&gt;'Tabelas auxiliares'!$C$236,M470&lt;&gt;'Tabelas auxiliares'!$C$237,M470&lt;&gt;'Tabelas auxiliares'!$D$236),"FOLHA DE PESSOAL",IF(Q470='Tabelas auxiliares'!$A$237,"CUSTEIO",IF(Q470='Tabelas auxiliares'!$A$236,"INVESTIMENTO","ERRO - VERIFICAR"))))</f>
        <v/>
      </c>
      <c r="S470" s="64" t="str">
        <f t="shared" si="15"/>
        <v/>
      </c>
    </row>
    <row r="471" spans="17:19" x14ac:dyDescent="0.25">
      <c r="Q471" s="51" t="str">
        <f t="shared" si="14"/>
        <v/>
      </c>
      <c r="R471" s="51" t="str">
        <f>IF(M471="","",IF(AND(M471&lt;&gt;'Tabelas auxiliares'!$B$236,M471&lt;&gt;'Tabelas auxiliares'!$B$237,M471&lt;&gt;'Tabelas auxiliares'!$C$236,M471&lt;&gt;'Tabelas auxiliares'!$C$237,M471&lt;&gt;'Tabelas auxiliares'!$D$236),"FOLHA DE PESSOAL",IF(Q471='Tabelas auxiliares'!$A$237,"CUSTEIO",IF(Q471='Tabelas auxiliares'!$A$236,"INVESTIMENTO","ERRO - VERIFICAR"))))</f>
        <v/>
      </c>
      <c r="S471" s="64" t="str">
        <f t="shared" si="15"/>
        <v/>
      </c>
    </row>
    <row r="472" spans="17:19" x14ac:dyDescent="0.25">
      <c r="Q472" s="51" t="str">
        <f t="shared" si="14"/>
        <v/>
      </c>
      <c r="R472" s="51" t="str">
        <f>IF(M472="","",IF(AND(M472&lt;&gt;'Tabelas auxiliares'!$B$236,M472&lt;&gt;'Tabelas auxiliares'!$B$237,M472&lt;&gt;'Tabelas auxiliares'!$C$236,M472&lt;&gt;'Tabelas auxiliares'!$C$237,M472&lt;&gt;'Tabelas auxiliares'!$D$236),"FOLHA DE PESSOAL",IF(Q472='Tabelas auxiliares'!$A$237,"CUSTEIO",IF(Q472='Tabelas auxiliares'!$A$236,"INVESTIMENTO","ERRO - VERIFICAR"))))</f>
        <v/>
      </c>
      <c r="S472" s="64" t="str">
        <f t="shared" si="15"/>
        <v/>
      </c>
    </row>
    <row r="473" spans="17:19" x14ac:dyDescent="0.25">
      <c r="Q473" s="51" t="str">
        <f t="shared" si="14"/>
        <v/>
      </c>
      <c r="R473" s="51" t="str">
        <f>IF(M473="","",IF(AND(M473&lt;&gt;'Tabelas auxiliares'!$B$236,M473&lt;&gt;'Tabelas auxiliares'!$B$237,M473&lt;&gt;'Tabelas auxiliares'!$C$236,M473&lt;&gt;'Tabelas auxiliares'!$C$237,M473&lt;&gt;'Tabelas auxiliares'!$D$236),"FOLHA DE PESSOAL",IF(Q473='Tabelas auxiliares'!$A$237,"CUSTEIO",IF(Q473='Tabelas auxiliares'!$A$236,"INVESTIMENTO","ERRO - VERIFICAR"))))</f>
        <v/>
      </c>
      <c r="S473" s="64" t="str">
        <f t="shared" si="15"/>
        <v/>
      </c>
    </row>
    <row r="474" spans="17:19" x14ac:dyDescent="0.25">
      <c r="Q474" s="51" t="str">
        <f t="shared" si="14"/>
        <v/>
      </c>
      <c r="R474" s="51" t="str">
        <f>IF(M474="","",IF(AND(M474&lt;&gt;'Tabelas auxiliares'!$B$236,M474&lt;&gt;'Tabelas auxiliares'!$B$237,M474&lt;&gt;'Tabelas auxiliares'!$C$236,M474&lt;&gt;'Tabelas auxiliares'!$C$237,M474&lt;&gt;'Tabelas auxiliares'!$D$236),"FOLHA DE PESSOAL",IF(Q474='Tabelas auxiliares'!$A$237,"CUSTEIO",IF(Q474='Tabelas auxiliares'!$A$236,"INVESTIMENTO","ERRO - VERIFICAR"))))</f>
        <v/>
      </c>
      <c r="S474" s="64" t="str">
        <f t="shared" si="15"/>
        <v/>
      </c>
    </row>
    <row r="475" spans="17:19" x14ac:dyDescent="0.25">
      <c r="Q475" s="51" t="str">
        <f t="shared" si="14"/>
        <v/>
      </c>
      <c r="R475" s="51" t="str">
        <f>IF(M475="","",IF(AND(M475&lt;&gt;'Tabelas auxiliares'!$B$236,M475&lt;&gt;'Tabelas auxiliares'!$B$237,M475&lt;&gt;'Tabelas auxiliares'!$C$236,M475&lt;&gt;'Tabelas auxiliares'!$C$237,M475&lt;&gt;'Tabelas auxiliares'!$D$236),"FOLHA DE PESSOAL",IF(Q475='Tabelas auxiliares'!$A$237,"CUSTEIO",IF(Q475='Tabelas auxiliares'!$A$236,"INVESTIMENTO","ERRO - VERIFICAR"))))</f>
        <v/>
      </c>
      <c r="S475" s="64" t="str">
        <f t="shared" si="15"/>
        <v/>
      </c>
    </row>
    <row r="476" spans="17:19" x14ac:dyDescent="0.25">
      <c r="Q476" s="51" t="str">
        <f t="shared" si="14"/>
        <v/>
      </c>
      <c r="R476" s="51" t="str">
        <f>IF(M476="","",IF(AND(M476&lt;&gt;'Tabelas auxiliares'!$B$236,M476&lt;&gt;'Tabelas auxiliares'!$B$237,M476&lt;&gt;'Tabelas auxiliares'!$C$236,M476&lt;&gt;'Tabelas auxiliares'!$C$237,M476&lt;&gt;'Tabelas auxiliares'!$D$236),"FOLHA DE PESSOAL",IF(Q476='Tabelas auxiliares'!$A$237,"CUSTEIO",IF(Q476='Tabelas auxiliares'!$A$236,"INVESTIMENTO","ERRO - VERIFICAR"))))</f>
        <v/>
      </c>
      <c r="S476" s="64" t="str">
        <f t="shared" si="15"/>
        <v/>
      </c>
    </row>
    <row r="477" spans="17:19" x14ac:dyDescent="0.25">
      <c r="Q477" s="51" t="str">
        <f t="shared" si="14"/>
        <v/>
      </c>
      <c r="R477" s="51" t="str">
        <f>IF(M477="","",IF(AND(M477&lt;&gt;'Tabelas auxiliares'!$B$236,M477&lt;&gt;'Tabelas auxiliares'!$B$237,M477&lt;&gt;'Tabelas auxiliares'!$C$236,M477&lt;&gt;'Tabelas auxiliares'!$C$237,M477&lt;&gt;'Tabelas auxiliares'!$D$236),"FOLHA DE PESSOAL",IF(Q477='Tabelas auxiliares'!$A$237,"CUSTEIO",IF(Q477='Tabelas auxiliares'!$A$236,"INVESTIMENTO","ERRO - VERIFICAR"))))</f>
        <v/>
      </c>
      <c r="S477" s="64" t="str">
        <f t="shared" si="15"/>
        <v/>
      </c>
    </row>
    <row r="478" spans="17:19" x14ac:dyDescent="0.25">
      <c r="Q478" s="51" t="str">
        <f t="shared" si="14"/>
        <v/>
      </c>
      <c r="R478" s="51" t="str">
        <f>IF(M478="","",IF(AND(M478&lt;&gt;'Tabelas auxiliares'!$B$236,M478&lt;&gt;'Tabelas auxiliares'!$B$237,M478&lt;&gt;'Tabelas auxiliares'!$C$236,M478&lt;&gt;'Tabelas auxiliares'!$C$237,M478&lt;&gt;'Tabelas auxiliares'!$D$236),"FOLHA DE PESSOAL",IF(Q478='Tabelas auxiliares'!$A$237,"CUSTEIO",IF(Q478='Tabelas auxiliares'!$A$236,"INVESTIMENTO","ERRO - VERIFICAR"))))</f>
        <v/>
      </c>
      <c r="S478" s="64" t="str">
        <f t="shared" si="15"/>
        <v/>
      </c>
    </row>
    <row r="479" spans="17:19" x14ac:dyDescent="0.25">
      <c r="Q479" s="51" t="str">
        <f t="shared" si="14"/>
        <v/>
      </c>
      <c r="R479" s="51" t="str">
        <f>IF(M479="","",IF(AND(M479&lt;&gt;'Tabelas auxiliares'!$B$236,M479&lt;&gt;'Tabelas auxiliares'!$B$237,M479&lt;&gt;'Tabelas auxiliares'!$C$236,M479&lt;&gt;'Tabelas auxiliares'!$C$237,M479&lt;&gt;'Tabelas auxiliares'!$D$236),"FOLHA DE PESSOAL",IF(Q479='Tabelas auxiliares'!$A$237,"CUSTEIO",IF(Q479='Tabelas auxiliares'!$A$236,"INVESTIMENTO","ERRO - VERIFICAR"))))</f>
        <v/>
      </c>
      <c r="S479" s="64" t="str">
        <f t="shared" si="15"/>
        <v/>
      </c>
    </row>
    <row r="480" spans="17:19" x14ac:dyDescent="0.25">
      <c r="Q480" s="51" t="str">
        <f t="shared" si="14"/>
        <v/>
      </c>
      <c r="R480" s="51" t="str">
        <f>IF(M480="","",IF(AND(M480&lt;&gt;'Tabelas auxiliares'!$B$236,M480&lt;&gt;'Tabelas auxiliares'!$B$237,M480&lt;&gt;'Tabelas auxiliares'!$C$236,M480&lt;&gt;'Tabelas auxiliares'!$C$237,M480&lt;&gt;'Tabelas auxiliares'!$D$236),"FOLHA DE PESSOAL",IF(Q480='Tabelas auxiliares'!$A$237,"CUSTEIO",IF(Q480='Tabelas auxiliares'!$A$236,"INVESTIMENTO","ERRO - VERIFICAR"))))</f>
        <v/>
      </c>
      <c r="S480" s="64" t="str">
        <f t="shared" si="15"/>
        <v/>
      </c>
    </row>
    <row r="481" spans="17:19" x14ac:dyDescent="0.25">
      <c r="Q481" s="51" t="str">
        <f t="shared" si="14"/>
        <v/>
      </c>
      <c r="R481" s="51" t="str">
        <f>IF(M481="","",IF(AND(M481&lt;&gt;'Tabelas auxiliares'!$B$236,M481&lt;&gt;'Tabelas auxiliares'!$B$237,M481&lt;&gt;'Tabelas auxiliares'!$C$236,M481&lt;&gt;'Tabelas auxiliares'!$C$237,M481&lt;&gt;'Tabelas auxiliares'!$D$236),"FOLHA DE PESSOAL",IF(Q481='Tabelas auxiliares'!$A$237,"CUSTEIO",IF(Q481='Tabelas auxiliares'!$A$236,"INVESTIMENTO","ERRO - VERIFICAR"))))</f>
        <v/>
      </c>
      <c r="S481" s="64" t="str">
        <f t="shared" si="15"/>
        <v/>
      </c>
    </row>
    <row r="482" spans="17:19" x14ac:dyDescent="0.25">
      <c r="Q482" s="51" t="str">
        <f t="shared" si="14"/>
        <v/>
      </c>
      <c r="R482" s="51" t="str">
        <f>IF(M482="","",IF(AND(M482&lt;&gt;'Tabelas auxiliares'!$B$236,M482&lt;&gt;'Tabelas auxiliares'!$B$237,M482&lt;&gt;'Tabelas auxiliares'!$C$236,M482&lt;&gt;'Tabelas auxiliares'!$C$237,M482&lt;&gt;'Tabelas auxiliares'!$D$236),"FOLHA DE PESSOAL",IF(Q482='Tabelas auxiliares'!$A$237,"CUSTEIO",IF(Q482='Tabelas auxiliares'!$A$236,"INVESTIMENTO","ERRO - VERIFICAR"))))</f>
        <v/>
      </c>
      <c r="S482" s="64" t="str">
        <f t="shared" si="15"/>
        <v/>
      </c>
    </row>
    <row r="483" spans="17:19" x14ac:dyDescent="0.25">
      <c r="Q483" s="51" t="str">
        <f t="shared" si="14"/>
        <v/>
      </c>
      <c r="R483" s="51" t="str">
        <f>IF(M483="","",IF(AND(M483&lt;&gt;'Tabelas auxiliares'!$B$236,M483&lt;&gt;'Tabelas auxiliares'!$B$237,M483&lt;&gt;'Tabelas auxiliares'!$C$236,M483&lt;&gt;'Tabelas auxiliares'!$C$237,M483&lt;&gt;'Tabelas auxiliares'!$D$236),"FOLHA DE PESSOAL",IF(Q483='Tabelas auxiliares'!$A$237,"CUSTEIO",IF(Q483='Tabelas auxiliares'!$A$236,"INVESTIMENTO","ERRO - VERIFICAR"))))</f>
        <v/>
      </c>
      <c r="S483" s="64" t="str">
        <f t="shared" si="15"/>
        <v/>
      </c>
    </row>
    <row r="484" spans="17:19" x14ac:dyDescent="0.25">
      <c r="Q484" s="51" t="str">
        <f t="shared" si="14"/>
        <v/>
      </c>
      <c r="R484" s="51" t="str">
        <f>IF(M484="","",IF(AND(M484&lt;&gt;'Tabelas auxiliares'!$B$236,M484&lt;&gt;'Tabelas auxiliares'!$B$237,M484&lt;&gt;'Tabelas auxiliares'!$C$236,M484&lt;&gt;'Tabelas auxiliares'!$C$237,M484&lt;&gt;'Tabelas auxiliares'!$D$236),"FOLHA DE PESSOAL",IF(Q484='Tabelas auxiliares'!$A$237,"CUSTEIO",IF(Q484='Tabelas auxiliares'!$A$236,"INVESTIMENTO","ERRO - VERIFICAR"))))</f>
        <v/>
      </c>
      <c r="S484" s="64" t="str">
        <f t="shared" si="15"/>
        <v/>
      </c>
    </row>
    <row r="485" spans="17:19" x14ac:dyDescent="0.25">
      <c r="Q485" s="51" t="str">
        <f t="shared" si="14"/>
        <v/>
      </c>
      <c r="R485" s="51" t="str">
        <f>IF(M485="","",IF(AND(M485&lt;&gt;'Tabelas auxiliares'!$B$236,M485&lt;&gt;'Tabelas auxiliares'!$B$237,M485&lt;&gt;'Tabelas auxiliares'!$C$236,M485&lt;&gt;'Tabelas auxiliares'!$C$237,M485&lt;&gt;'Tabelas auxiliares'!$D$236),"FOLHA DE PESSOAL",IF(Q485='Tabelas auxiliares'!$A$237,"CUSTEIO",IF(Q485='Tabelas auxiliares'!$A$236,"INVESTIMENTO","ERRO - VERIFICAR"))))</f>
        <v/>
      </c>
      <c r="S485" s="64" t="str">
        <f t="shared" si="15"/>
        <v/>
      </c>
    </row>
    <row r="486" spans="17:19" x14ac:dyDescent="0.25">
      <c r="Q486" s="51" t="str">
        <f t="shared" si="14"/>
        <v/>
      </c>
      <c r="R486" s="51" t="str">
        <f>IF(M486="","",IF(AND(M486&lt;&gt;'Tabelas auxiliares'!$B$236,M486&lt;&gt;'Tabelas auxiliares'!$B$237,M486&lt;&gt;'Tabelas auxiliares'!$C$236,M486&lt;&gt;'Tabelas auxiliares'!$C$237,M486&lt;&gt;'Tabelas auxiliares'!$D$236),"FOLHA DE PESSOAL",IF(Q486='Tabelas auxiliares'!$A$237,"CUSTEIO",IF(Q486='Tabelas auxiliares'!$A$236,"INVESTIMENTO","ERRO - VERIFICAR"))))</f>
        <v/>
      </c>
      <c r="S486" s="64" t="str">
        <f t="shared" si="15"/>
        <v/>
      </c>
    </row>
    <row r="487" spans="17:19" x14ac:dyDescent="0.25">
      <c r="Q487" s="51" t="str">
        <f t="shared" si="14"/>
        <v/>
      </c>
      <c r="R487" s="51" t="str">
        <f>IF(M487="","",IF(AND(M487&lt;&gt;'Tabelas auxiliares'!$B$236,M487&lt;&gt;'Tabelas auxiliares'!$B$237,M487&lt;&gt;'Tabelas auxiliares'!$C$236,M487&lt;&gt;'Tabelas auxiliares'!$C$237,M487&lt;&gt;'Tabelas auxiliares'!$D$236),"FOLHA DE PESSOAL",IF(Q487='Tabelas auxiliares'!$A$237,"CUSTEIO",IF(Q487='Tabelas auxiliares'!$A$236,"INVESTIMENTO","ERRO - VERIFICAR"))))</f>
        <v/>
      </c>
      <c r="S487" s="64" t="str">
        <f t="shared" si="15"/>
        <v/>
      </c>
    </row>
    <row r="488" spans="17:19" x14ac:dyDescent="0.25">
      <c r="Q488" s="51" t="str">
        <f t="shared" si="14"/>
        <v/>
      </c>
      <c r="R488" s="51" t="str">
        <f>IF(M488="","",IF(AND(M488&lt;&gt;'Tabelas auxiliares'!$B$236,M488&lt;&gt;'Tabelas auxiliares'!$B$237,M488&lt;&gt;'Tabelas auxiliares'!$C$236,M488&lt;&gt;'Tabelas auxiliares'!$C$237,M488&lt;&gt;'Tabelas auxiliares'!$D$236),"FOLHA DE PESSOAL",IF(Q488='Tabelas auxiliares'!$A$237,"CUSTEIO",IF(Q488='Tabelas auxiliares'!$A$236,"INVESTIMENTO","ERRO - VERIFICAR"))))</f>
        <v/>
      </c>
      <c r="S488" s="64" t="str">
        <f t="shared" si="15"/>
        <v/>
      </c>
    </row>
    <row r="489" spans="17:19" x14ac:dyDescent="0.25">
      <c r="Q489" s="51" t="str">
        <f t="shared" si="14"/>
        <v/>
      </c>
      <c r="R489" s="51" t="str">
        <f>IF(M489="","",IF(AND(M489&lt;&gt;'Tabelas auxiliares'!$B$236,M489&lt;&gt;'Tabelas auxiliares'!$B$237,M489&lt;&gt;'Tabelas auxiliares'!$C$236,M489&lt;&gt;'Tabelas auxiliares'!$C$237,M489&lt;&gt;'Tabelas auxiliares'!$D$236),"FOLHA DE PESSOAL",IF(Q489='Tabelas auxiliares'!$A$237,"CUSTEIO",IF(Q489='Tabelas auxiliares'!$A$236,"INVESTIMENTO","ERRO - VERIFICAR"))))</f>
        <v/>
      </c>
      <c r="S489" s="64" t="str">
        <f t="shared" si="15"/>
        <v/>
      </c>
    </row>
    <row r="490" spans="17:19" x14ac:dyDescent="0.25">
      <c r="Q490" s="51" t="str">
        <f t="shared" si="14"/>
        <v/>
      </c>
      <c r="R490" s="51" t="str">
        <f>IF(M490="","",IF(AND(M490&lt;&gt;'Tabelas auxiliares'!$B$236,M490&lt;&gt;'Tabelas auxiliares'!$B$237,M490&lt;&gt;'Tabelas auxiliares'!$C$236,M490&lt;&gt;'Tabelas auxiliares'!$C$237,M490&lt;&gt;'Tabelas auxiliares'!$D$236),"FOLHA DE PESSOAL",IF(Q490='Tabelas auxiliares'!$A$237,"CUSTEIO",IF(Q490='Tabelas auxiliares'!$A$236,"INVESTIMENTO","ERRO - VERIFICAR"))))</f>
        <v/>
      </c>
      <c r="S490" s="64" t="str">
        <f t="shared" si="15"/>
        <v/>
      </c>
    </row>
    <row r="491" spans="17:19" x14ac:dyDescent="0.25">
      <c r="Q491" s="51" t="str">
        <f t="shared" si="14"/>
        <v/>
      </c>
      <c r="R491" s="51" t="str">
        <f>IF(M491="","",IF(AND(M491&lt;&gt;'Tabelas auxiliares'!$B$236,M491&lt;&gt;'Tabelas auxiliares'!$B$237,M491&lt;&gt;'Tabelas auxiliares'!$C$236,M491&lt;&gt;'Tabelas auxiliares'!$C$237,M491&lt;&gt;'Tabelas auxiliares'!$D$236),"FOLHA DE PESSOAL",IF(Q491='Tabelas auxiliares'!$A$237,"CUSTEIO",IF(Q491='Tabelas auxiliares'!$A$236,"INVESTIMENTO","ERRO - VERIFICAR"))))</f>
        <v/>
      </c>
      <c r="S491" s="64" t="str">
        <f t="shared" si="15"/>
        <v/>
      </c>
    </row>
    <row r="492" spans="17:19" x14ac:dyDescent="0.25">
      <c r="Q492" s="51" t="str">
        <f t="shared" si="14"/>
        <v/>
      </c>
      <c r="R492" s="51" t="str">
        <f>IF(M492="","",IF(AND(M492&lt;&gt;'Tabelas auxiliares'!$B$236,M492&lt;&gt;'Tabelas auxiliares'!$B$237,M492&lt;&gt;'Tabelas auxiliares'!$C$236,M492&lt;&gt;'Tabelas auxiliares'!$C$237,M492&lt;&gt;'Tabelas auxiliares'!$D$236),"FOLHA DE PESSOAL",IF(Q492='Tabelas auxiliares'!$A$237,"CUSTEIO",IF(Q492='Tabelas auxiliares'!$A$236,"INVESTIMENTO","ERRO - VERIFICAR"))))</f>
        <v/>
      </c>
      <c r="S492" s="64" t="str">
        <f t="shared" si="15"/>
        <v/>
      </c>
    </row>
    <row r="493" spans="17:19" x14ac:dyDescent="0.25">
      <c r="Q493" s="51" t="str">
        <f t="shared" si="14"/>
        <v/>
      </c>
      <c r="R493" s="51" t="str">
        <f>IF(M493="","",IF(AND(M493&lt;&gt;'Tabelas auxiliares'!$B$236,M493&lt;&gt;'Tabelas auxiliares'!$B$237,M493&lt;&gt;'Tabelas auxiliares'!$C$236,M493&lt;&gt;'Tabelas auxiliares'!$C$237,M493&lt;&gt;'Tabelas auxiliares'!$D$236),"FOLHA DE PESSOAL",IF(Q493='Tabelas auxiliares'!$A$237,"CUSTEIO",IF(Q493='Tabelas auxiliares'!$A$236,"INVESTIMENTO","ERRO - VERIFICAR"))))</f>
        <v/>
      </c>
      <c r="S493" s="64" t="str">
        <f t="shared" si="15"/>
        <v/>
      </c>
    </row>
    <row r="494" spans="17:19" x14ac:dyDescent="0.25">
      <c r="Q494" s="51" t="str">
        <f t="shared" si="14"/>
        <v/>
      </c>
      <c r="R494" s="51" t="str">
        <f>IF(M494="","",IF(AND(M494&lt;&gt;'Tabelas auxiliares'!$B$236,M494&lt;&gt;'Tabelas auxiliares'!$B$237,M494&lt;&gt;'Tabelas auxiliares'!$C$236,M494&lt;&gt;'Tabelas auxiliares'!$C$237,M494&lt;&gt;'Tabelas auxiliares'!$D$236),"FOLHA DE PESSOAL",IF(Q494='Tabelas auxiliares'!$A$237,"CUSTEIO",IF(Q494='Tabelas auxiliares'!$A$236,"INVESTIMENTO","ERRO - VERIFICAR"))))</f>
        <v/>
      </c>
      <c r="S494" s="64" t="str">
        <f t="shared" si="15"/>
        <v/>
      </c>
    </row>
    <row r="495" spans="17:19" x14ac:dyDescent="0.25">
      <c r="Q495" s="51" t="str">
        <f t="shared" si="14"/>
        <v/>
      </c>
      <c r="R495" s="51" t="str">
        <f>IF(M495="","",IF(AND(M495&lt;&gt;'Tabelas auxiliares'!$B$236,M495&lt;&gt;'Tabelas auxiliares'!$B$237,M495&lt;&gt;'Tabelas auxiliares'!$C$236,M495&lt;&gt;'Tabelas auxiliares'!$C$237,M495&lt;&gt;'Tabelas auxiliares'!$D$236),"FOLHA DE PESSOAL",IF(Q495='Tabelas auxiliares'!$A$237,"CUSTEIO",IF(Q495='Tabelas auxiliares'!$A$236,"INVESTIMENTO","ERRO - VERIFICAR"))))</f>
        <v/>
      </c>
      <c r="S495" s="64" t="str">
        <f t="shared" si="15"/>
        <v/>
      </c>
    </row>
    <row r="496" spans="17:19" x14ac:dyDescent="0.25">
      <c r="Q496" s="51" t="str">
        <f t="shared" si="14"/>
        <v/>
      </c>
      <c r="R496" s="51" t="str">
        <f>IF(M496="","",IF(AND(M496&lt;&gt;'Tabelas auxiliares'!$B$236,M496&lt;&gt;'Tabelas auxiliares'!$B$237,M496&lt;&gt;'Tabelas auxiliares'!$C$236,M496&lt;&gt;'Tabelas auxiliares'!$C$237,M496&lt;&gt;'Tabelas auxiliares'!$D$236),"FOLHA DE PESSOAL",IF(Q496='Tabelas auxiliares'!$A$237,"CUSTEIO",IF(Q496='Tabelas auxiliares'!$A$236,"INVESTIMENTO","ERRO - VERIFICAR"))))</f>
        <v/>
      </c>
      <c r="S496" s="64" t="str">
        <f t="shared" si="15"/>
        <v/>
      </c>
    </row>
    <row r="497" spans="17:19" x14ac:dyDescent="0.25">
      <c r="Q497" s="51" t="str">
        <f t="shared" si="14"/>
        <v/>
      </c>
      <c r="R497" s="51" t="str">
        <f>IF(M497="","",IF(AND(M497&lt;&gt;'Tabelas auxiliares'!$B$236,M497&lt;&gt;'Tabelas auxiliares'!$B$237,M497&lt;&gt;'Tabelas auxiliares'!$C$236,M497&lt;&gt;'Tabelas auxiliares'!$C$237,M497&lt;&gt;'Tabelas auxiliares'!$D$236),"FOLHA DE PESSOAL",IF(Q497='Tabelas auxiliares'!$A$237,"CUSTEIO",IF(Q497='Tabelas auxiliares'!$A$236,"INVESTIMENTO","ERRO - VERIFICAR"))))</f>
        <v/>
      </c>
      <c r="S497" s="64" t="str">
        <f t="shared" si="15"/>
        <v/>
      </c>
    </row>
    <row r="498" spans="17:19" x14ac:dyDescent="0.25">
      <c r="Q498" s="51" t="str">
        <f t="shared" si="14"/>
        <v/>
      </c>
      <c r="R498" s="51" t="str">
        <f>IF(M498="","",IF(AND(M498&lt;&gt;'Tabelas auxiliares'!$B$236,M498&lt;&gt;'Tabelas auxiliares'!$B$237,M498&lt;&gt;'Tabelas auxiliares'!$C$236,M498&lt;&gt;'Tabelas auxiliares'!$C$237,M498&lt;&gt;'Tabelas auxiliares'!$D$236),"FOLHA DE PESSOAL",IF(Q498='Tabelas auxiliares'!$A$237,"CUSTEIO",IF(Q498='Tabelas auxiliares'!$A$236,"INVESTIMENTO","ERRO - VERIFICAR"))))</f>
        <v/>
      </c>
      <c r="S498" s="64" t="str">
        <f t="shared" si="15"/>
        <v/>
      </c>
    </row>
    <row r="499" spans="17:19" x14ac:dyDescent="0.25">
      <c r="Q499" s="51" t="str">
        <f t="shared" si="14"/>
        <v/>
      </c>
      <c r="R499" s="51" t="str">
        <f>IF(M499="","",IF(AND(M499&lt;&gt;'Tabelas auxiliares'!$B$236,M499&lt;&gt;'Tabelas auxiliares'!$B$237,M499&lt;&gt;'Tabelas auxiliares'!$C$236,M499&lt;&gt;'Tabelas auxiliares'!$C$237,M499&lt;&gt;'Tabelas auxiliares'!$D$236),"FOLHA DE PESSOAL",IF(Q499='Tabelas auxiliares'!$A$237,"CUSTEIO",IF(Q499='Tabelas auxiliares'!$A$236,"INVESTIMENTO","ERRO - VERIFICAR"))))</f>
        <v/>
      </c>
      <c r="S499" s="64" t="str">
        <f t="shared" si="15"/>
        <v/>
      </c>
    </row>
    <row r="500" spans="17:19" x14ac:dyDescent="0.25">
      <c r="Q500" s="51" t="str">
        <f t="shared" si="14"/>
        <v/>
      </c>
      <c r="R500" s="51" t="str">
        <f>IF(M500="","",IF(AND(M500&lt;&gt;'Tabelas auxiliares'!$B$236,M500&lt;&gt;'Tabelas auxiliares'!$B$237,M500&lt;&gt;'Tabelas auxiliares'!$C$236,M500&lt;&gt;'Tabelas auxiliares'!$C$237,M500&lt;&gt;'Tabelas auxiliares'!$D$236),"FOLHA DE PESSOAL",IF(Q500='Tabelas auxiliares'!$A$237,"CUSTEIO",IF(Q500='Tabelas auxiliares'!$A$236,"INVESTIMENTO","ERRO - VERIFICAR"))))</f>
        <v/>
      </c>
      <c r="S500" s="64" t="str">
        <f t="shared" si="15"/>
        <v/>
      </c>
    </row>
    <row r="501" spans="17:19" x14ac:dyDescent="0.25">
      <c r="Q501" s="51" t="str">
        <f t="shared" si="14"/>
        <v/>
      </c>
      <c r="R501" s="51" t="str">
        <f>IF(M501="","",IF(AND(M501&lt;&gt;'Tabelas auxiliares'!$B$236,M501&lt;&gt;'Tabelas auxiliares'!$B$237,M501&lt;&gt;'Tabelas auxiliares'!$C$236,M501&lt;&gt;'Tabelas auxiliares'!$C$237,M501&lt;&gt;'Tabelas auxiliares'!$D$236),"FOLHA DE PESSOAL",IF(Q501='Tabelas auxiliares'!$A$237,"CUSTEIO",IF(Q501='Tabelas auxiliares'!$A$236,"INVESTIMENTO","ERRO - VERIFICAR"))))</f>
        <v/>
      </c>
      <c r="S501" s="64" t="str">
        <f t="shared" si="15"/>
        <v/>
      </c>
    </row>
    <row r="502" spans="17:19" x14ac:dyDescent="0.25">
      <c r="Q502" s="51" t="str">
        <f t="shared" si="14"/>
        <v/>
      </c>
      <c r="R502" s="51" t="str">
        <f>IF(M502="","",IF(AND(M502&lt;&gt;'Tabelas auxiliares'!$B$236,M502&lt;&gt;'Tabelas auxiliares'!$B$237,M502&lt;&gt;'Tabelas auxiliares'!$C$236,M502&lt;&gt;'Tabelas auxiliares'!$C$237,M502&lt;&gt;'Tabelas auxiliares'!$D$236),"FOLHA DE PESSOAL",IF(Q502='Tabelas auxiliares'!$A$237,"CUSTEIO",IF(Q502='Tabelas auxiliares'!$A$236,"INVESTIMENTO","ERRO - VERIFICAR"))))</f>
        <v/>
      </c>
      <c r="S502" s="64" t="str">
        <f t="shared" si="15"/>
        <v/>
      </c>
    </row>
    <row r="503" spans="17:19" x14ac:dyDescent="0.25">
      <c r="Q503" s="51" t="str">
        <f t="shared" si="14"/>
        <v/>
      </c>
      <c r="R503" s="51" t="str">
        <f>IF(M503="","",IF(AND(M503&lt;&gt;'Tabelas auxiliares'!$B$236,M503&lt;&gt;'Tabelas auxiliares'!$B$237,M503&lt;&gt;'Tabelas auxiliares'!$C$236,M503&lt;&gt;'Tabelas auxiliares'!$C$237,M503&lt;&gt;'Tabelas auxiliares'!$D$236),"FOLHA DE PESSOAL",IF(Q503='Tabelas auxiliares'!$A$237,"CUSTEIO",IF(Q503='Tabelas auxiliares'!$A$236,"INVESTIMENTO","ERRO - VERIFICAR"))))</f>
        <v/>
      </c>
      <c r="S503" s="64" t="str">
        <f t="shared" si="15"/>
        <v/>
      </c>
    </row>
    <row r="504" spans="17:19" x14ac:dyDescent="0.25">
      <c r="Q504" s="51" t="str">
        <f t="shared" si="14"/>
        <v/>
      </c>
      <c r="R504" s="51" t="str">
        <f>IF(M504="","",IF(AND(M504&lt;&gt;'Tabelas auxiliares'!$B$236,M504&lt;&gt;'Tabelas auxiliares'!$B$237,M504&lt;&gt;'Tabelas auxiliares'!$C$236,M504&lt;&gt;'Tabelas auxiliares'!$C$237,M504&lt;&gt;'Tabelas auxiliares'!$D$236),"FOLHA DE PESSOAL",IF(Q504='Tabelas auxiliares'!$A$237,"CUSTEIO",IF(Q504='Tabelas auxiliares'!$A$236,"INVESTIMENTO","ERRO - VERIFICAR"))))</f>
        <v/>
      </c>
      <c r="S504" s="64" t="str">
        <f t="shared" si="15"/>
        <v/>
      </c>
    </row>
    <row r="505" spans="17:19" x14ac:dyDescent="0.25">
      <c r="Q505" s="51" t="str">
        <f t="shared" si="14"/>
        <v/>
      </c>
      <c r="R505" s="51" t="str">
        <f>IF(M505="","",IF(AND(M505&lt;&gt;'Tabelas auxiliares'!$B$236,M505&lt;&gt;'Tabelas auxiliares'!$B$237,M505&lt;&gt;'Tabelas auxiliares'!$C$236,M505&lt;&gt;'Tabelas auxiliares'!$C$237,M505&lt;&gt;'Tabelas auxiliares'!$D$236),"FOLHA DE PESSOAL",IF(Q505='Tabelas auxiliares'!$A$237,"CUSTEIO",IF(Q505='Tabelas auxiliares'!$A$236,"INVESTIMENTO","ERRO - VERIFICAR"))))</f>
        <v/>
      </c>
      <c r="S505" s="64" t="str">
        <f t="shared" si="15"/>
        <v/>
      </c>
    </row>
    <row r="506" spans="17:19" x14ac:dyDescent="0.25">
      <c r="Q506" s="51" t="str">
        <f t="shared" si="14"/>
        <v/>
      </c>
      <c r="R506" s="51" t="str">
        <f>IF(M506="","",IF(AND(M506&lt;&gt;'Tabelas auxiliares'!$B$236,M506&lt;&gt;'Tabelas auxiliares'!$B$237,M506&lt;&gt;'Tabelas auxiliares'!$C$236,M506&lt;&gt;'Tabelas auxiliares'!$C$237,M506&lt;&gt;'Tabelas auxiliares'!$D$236),"FOLHA DE PESSOAL",IF(Q506='Tabelas auxiliares'!$A$237,"CUSTEIO",IF(Q506='Tabelas auxiliares'!$A$236,"INVESTIMENTO","ERRO - VERIFICAR"))))</f>
        <v/>
      </c>
      <c r="S506" s="64" t="str">
        <f t="shared" si="15"/>
        <v/>
      </c>
    </row>
    <row r="507" spans="17:19" x14ac:dyDescent="0.25">
      <c r="Q507" s="51" t="str">
        <f t="shared" si="14"/>
        <v/>
      </c>
      <c r="R507" s="51" t="str">
        <f>IF(M507="","",IF(AND(M507&lt;&gt;'Tabelas auxiliares'!$B$236,M507&lt;&gt;'Tabelas auxiliares'!$B$237,M507&lt;&gt;'Tabelas auxiliares'!$C$236,M507&lt;&gt;'Tabelas auxiliares'!$C$237,M507&lt;&gt;'Tabelas auxiliares'!$D$236),"FOLHA DE PESSOAL",IF(Q507='Tabelas auxiliares'!$A$237,"CUSTEIO",IF(Q507='Tabelas auxiliares'!$A$236,"INVESTIMENTO","ERRO - VERIFICAR"))))</f>
        <v/>
      </c>
      <c r="S507" s="64" t="str">
        <f t="shared" si="15"/>
        <v/>
      </c>
    </row>
    <row r="508" spans="17:19" x14ac:dyDescent="0.25">
      <c r="Q508" s="51" t="str">
        <f t="shared" si="14"/>
        <v/>
      </c>
      <c r="R508" s="51" t="str">
        <f>IF(M508="","",IF(AND(M508&lt;&gt;'Tabelas auxiliares'!$B$236,M508&lt;&gt;'Tabelas auxiliares'!$B$237,M508&lt;&gt;'Tabelas auxiliares'!$C$236,M508&lt;&gt;'Tabelas auxiliares'!$C$237,M508&lt;&gt;'Tabelas auxiliares'!$D$236),"FOLHA DE PESSOAL",IF(Q508='Tabelas auxiliares'!$A$237,"CUSTEIO",IF(Q508='Tabelas auxiliares'!$A$236,"INVESTIMENTO","ERRO - VERIFICAR"))))</f>
        <v/>
      </c>
      <c r="S508" s="64" t="str">
        <f t="shared" si="15"/>
        <v/>
      </c>
    </row>
    <row r="509" spans="17:19" x14ac:dyDescent="0.25">
      <c r="Q509" s="51" t="str">
        <f t="shared" si="14"/>
        <v/>
      </c>
      <c r="R509" s="51" t="str">
        <f>IF(M509="","",IF(AND(M509&lt;&gt;'Tabelas auxiliares'!$B$236,M509&lt;&gt;'Tabelas auxiliares'!$B$237,M509&lt;&gt;'Tabelas auxiliares'!$C$236,M509&lt;&gt;'Tabelas auxiliares'!$C$237,M509&lt;&gt;'Tabelas auxiliares'!$D$236),"FOLHA DE PESSOAL",IF(Q509='Tabelas auxiliares'!$A$237,"CUSTEIO",IF(Q509='Tabelas auxiliares'!$A$236,"INVESTIMENTO","ERRO - VERIFICAR"))))</f>
        <v/>
      </c>
      <c r="S509" s="64" t="str">
        <f t="shared" si="15"/>
        <v/>
      </c>
    </row>
    <row r="510" spans="17:19" x14ac:dyDescent="0.25">
      <c r="Q510" s="51" t="str">
        <f t="shared" si="14"/>
        <v/>
      </c>
      <c r="R510" s="51" t="str">
        <f>IF(M510="","",IF(AND(M510&lt;&gt;'Tabelas auxiliares'!$B$236,M510&lt;&gt;'Tabelas auxiliares'!$B$237,M510&lt;&gt;'Tabelas auxiliares'!$C$236,M510&lt;&gt;'Tabelas auxiliares'!$C$237,M510&lt;&gt;'Tabelas auxiliares'!$D$236),"FOLHA DE PESSOAL",IF(Q510='Tabelas auxiliares'!$A$237,"CUSTEIO",IF(Q510='Tabelas auxiliares'!$A$236,"INVESTIMENTO","ERRO - VERIFICAR"))))</f>
        <v/>
      </c>
      <c r="S510" s="64" t="str">
        <f t="shared" si="15"/>
        <v/>
      </c>
    </row>
    <row r="511" spans="17:19" x14ac:dyDescent="0.25">
      <c r="Q511" s="51" t="str">
        <f t="shared" si="14"/>
        <v/>
      </c>
      <c r="R511" s="51" t="str">
        <f>IF(M511="","",IF(AND(M511&lt;&gt;'Tabelas auxiliares'!$B$236,M511&lt;&gt;'Tabelas auxiliares'!$B$237,M511&lt;&gt;'Tabelas auxiliares'!$C$236,M511&lt;&gt;'Tabelas auxiliares'!$C$237,M511&lt;&gt;'Tabelas auxiliares'!$D$236),"FOLHA DE PESSOAL",IF(Q511='Tabelas auxiliares'!$A$237,"CUSTEIO",IF(Q511='Tabelas auxiliares'!$A$236,"INVESTIMENTO","ERRO - VERIFICAR"))))</f>
        <v/>
      </c>
      <c r="S511" s="64" t="str">
        <f t="shared" si="15"/>
        <v/>
      </c>
    </row>
    <row r="512" spans="17:19" x14ac:dyDescent="0.25">
      <c r="Q512" s="51" t="str">
        <f t="shared" si="14"/>
        <v/>
      </c>
      <c r="R512" s="51" t="str">
        <f>IF(M512="","",IF(AND(M512&lt;&gt;'Tabelas auxiliares'!$B$236,M512&lt;&gt;'Tabelas auxiliares'!$B$237,M512&lt;&gt;'Tabelas auxiliares'!$C$236,M512&lt;&gt;'Tabelas auxiliares'!$C$237,M512&lt;&gt;'Tabelas auxiliares'!$D$236),"FOLHA DE PESSOAL",IF(Q512='Tabelas auxiliares'!$A$237,"CUSTEIO",IF(Q512='Tabelas auxiliares'!$A$236,"INVESTIMENTO","ERRO - VERIFICAR"))))</f>
        <v/>
      </c>
      <c r="S512" s="64" t="str">
        <f t="shared" si="15"/>
        <v/>
      </c>
    </row>
    <row r="513" spans="17:19" x14ac:dyDescent="0.25">
      <c r="Q513" s="51" t="str">
        <f t="shared" si="14"/>
        <v/>
      </c>
      <c r="R513" s="51" t="str">
        <f>IF(M513="","",IF(AND(M513&lt;&gt;'Tabelas auxiliares'!$B$236,M513&lt;&gt;'Tabelas auxiliares'!$B$237,M513&lt;&gt;'Tabelas auxiliares'!$C$236,M513&lt;&gt;'Tabelas auxiliares'!$C$237,M513&lt;&gt;'Tabelas auxiliares'!$D$236),"FOLHA DE PESSOAL",IF(Q513='Tabelas auxiliares'!$A$237,"CUSTEIO",IF(Q513='Tabelas auxiliares'!$A$236,"INVESTIMENTO","ERRO - VERIFICAR"))))</f>
        <v/>
      </c>
      <c r="S513" s="64" t="str">
        <f t="shared" si="15"/>
        <v/>
      </c>
    </row>
    <row r="514" spans="17:19" x14ac:dyDescent="0.25">
      <c r="Q514" s="51" t="str">
        <f t="shared" si="14"/>
        <v/>
      </c>
      <c r="R514" s="51" t="str">
        <f>IF(M514="","",IF(AND(M514&lt;&gt;'Tabelas auxiliares'!$B$236,M514&lt;&gt;'Tabelas auxiliares'!$B$237,M514&lt;&gt;'Tabelas auxiliares'!$C$236,M514&lt;&gt;'Tabelas auxiliares'!$C$237,M514&lt;&gt;'Tabelas auxiliares'!$D$236),"FOLHA DE PESSOAL",IF(Q514='Tabelas auxiliares'!$A$237,"CUSTEIO",IF(Q514='Tabelas auxiliares'!$A$236,"INVESTIMENTO","ERRO - VERIFICAR"))))</f>
        <v/>
      </c>
      <c r="S514" s="64" t="str">
        <f t="shared" si="15"/>
        <v/>
      </c>
    </row>
    <row r="515" spans="17:19" x14ac:dyDescent="0.25">
      <c r="Q515" s="51" t="str">
        <f t="shared" si="14"/>
        <v/>
      </c>
      <c r="R515" s="51" t="str">
        <f>IF(M515="","",IF(AND(M515&lt;&gt;'Tabelas auxiliares'!$B$236,M515&lt;&gt;'Tabelas auxiliares'!$B$237,M515&lt;&gt;'Tabelas auxiliares'!$C$236,M515&lt;&gt;'Tabelas auxiliares'!$C$237,M515&lt;&gt;'Tabelas auxiliares'!$D$236),"FOLHA DE PESSOAL",IF(Q515='Tabelas auxiliares'!$A$237,"CUSTEIO",IF(Q515='Tabelas auxiliares'!$A$236,"INVESTIMENTO","ERRO - VERIFICAR"))))</f>
        <v/>
      </c>
      <c r="S515" s="64" t="str">
        <f t="shared" si="15"/>
        <v/>
      </c>
    </row>
    <row r="516" spans="17:19" x14ac:dyDescent="0.25">
      <c r="Q516" s="51" t="str">
        <f t="shared" ref="Q516:Q579" si="16">LEFT(O516,1)</f>
        <v/>
      </c>
      <c r="R516" s="51" t="str">
        <f>IF(M516="","",IF(AND(M516&lt;&gt;'Tabelas auxiliares'!$B$236,M516&lt;&gt;'Tabelas auxiliares'!$B$237,M516&lt;&gt;'Tabelas auxiliares'!$C$236,M516&lt;&gt;'Tabelas auxiliares'!$C$237,M516&lt;&gt;'Tabelas auxiliares'!$D$236),"FOLHA DE PESSOAL",IF(Q516='Tabelas auxiliares'!$A$237,"CUSTEIO",IF(Q516='Tabelas auxiliares'!$A$236,"INVESTIMENTO","ERRO - VERIFICAR"))))</f>
        <v/>
      </c>
      <c r="S516" s="64" t="str">
        <f t="shared" si="15"/>
        <v/>
      </c>
    </row>
    <row r="517" spans="17:19" x14ac:dyDescent="0.25">
      <c r="Q517" s="51" t="str">
        <f t="shared" si="16"/>
        <v/>
      </c>
      <c r="R517" s="51" t="str">
        <f>IF(M517="","",IF(AND(M517&lt;&gt;'Tabelas auxiliares'!$B$236,M517&lt;&gt;'Tabelas auxiliares'!$B$237,M517&lt;&gt;'Tabelas auxiliares'!$C$236,M517&lt;&gt;'Tabelas auxiliares'!$C$237,M517&lt;&gt;'Tabelas auxiliares'!$D$236),"FOLHA DE PESSOAL",IF(Q517='Tabelas auxiliares'!$A$237,"CUSTEIO",IF(Q517='Tabelas auxiliares'!$A$236,"INVESTIMENTO","ERRO - VERIFICAR"))))</f>
        <v/>
      </c>
      <c r="S517" s="64" t="str">
        <f t="shared" ref="S517:S580" si="17">IF(SUM(T517:X517)=0,"",SUM(T517:X517))</f>
        <v/>
      </c>
    </row>
    <row r="518" spans="17:19" x14ac:dyDescent="0.25">
      <c r="Q518" s="51" t="str">
        <f t="shared" si="16"/>
        <v/>
      </c>
      <c r="R518" s="51" t="str">
        <f>IF(M518="","",IF(AND(M518&lt;&gt;'Tabelas auxiliares'!$B$236,M518&lt;&gt;'Tabelas auxiliares'!$B$237,M518&lt;&gt;'Tabelas auxiliares'!$C$236,M518&lt;&gt;'Tabelas auxiliares'!$C$237,M518&lt;&gt;'Tabelas auxiliares'!$D$236),"FOLHA DE PESSOAL",IF(Q518='Tabelas auxiliares'!$A$237,"CUSTEIO",IF(Q518='Tabelas auxiliares'!$A$236,"INVESTIMENTO","ERRO - VERIFICAR"))))</f>
        <v/>
      </c>
      <c r="S518" s="64" t="str">
        <f t="shared" si="17"/>
        <v/>
      </c>
    </row>
    <row r="519" spans="17:19" x14ac:dyDescent="0.25">
      <c r="Q519" s="51" t="str">
        <f t="shared" si="16"/>
        <v/>
      </c>
      <c r="R519" s="51" t="str">
        <f>IF(M519="","",IF(AND(M519&lt;&gt;'Tabelas auxiliares'!$B$236,M519&lt;&gt;'Tabelas auxiliares'!$B$237,M519&lt;&gt;'Tabelas auxiliares'!$C$236,M519&lt;&gt;'Tabelas auxiliares'!$C$237,M519&lt;&gt;'Tabelas auxiliares'!$D$236),"FOLHA DE PESSOAL",IF(Q519='Tabelas auxiliares'!$A$237,"CUSTEIO",IF(Q519='Tabelas auxiliares'!$A$236,"INVESTIMENTO","ERRO - VERIFICAR"))))</f>
        <v/>
      </c>
      <c r="S519" s="64" t="str">
        <f t="shared" si="17"/>
        <v/>
      </c>
    </row>
    <row r="520" spans="17:19" x14ac:dyDescent="0.25">
      <c r="Q520" s="51" t="str">
        <f t="shared" si="16"/>
        <v/>
      </c>
      <c r="R520" s="51" t="str">
        <f>IF(M520="","",IF(AND(M520&lt;&gt;'Tabelas auxiliares'!$B$236,M520&lt;&gt;'Tabelas auxiliares'!$B$237,M520&lt;&gt;'Tabelas auxiliares'!$C$236,M520&lt;&gt;'Tabelas auxiliares'!$C$237,M520&lt;&gt;'Tabelas auxiliares'!$D$236),"FOLHA DE PESSOAL",IF(Q520='Tabelas auxiliares'!$A$237,"CUSTEIO",IF(Q520='Tabelas auxiliares'!$A$236,"INVESTIMENTO","ERRO - VERIFICAR"))))</f>
        <v/>
      </c>
      <c r="S520" s="64" t="str">
        <f t="shared" si="17"/>
        <v/>
      </c>
    </row>
    <row r="521" spans="17:19" x14ac:dyDescent="0.25">
      <c r="Q521" s="51" t="str">
        <f t="shared" si="16"/>
        <v/>
      </c>
      <c r="R521" s="51" t="str">
        <f>IF(M521="","",IF(AND(M521&lt;&gt;'Tabelas auxiliares'!$B$236,M521&lt;&gt;'Tabelas auxiliares'!$B$237,M521&lt;&gt;'Tabelas auxiliares'!$C$236,M521&lt;&gt;'Tabelas auxiliares'!$C$237,M521&lt;&gt;'Tabelas auxiliares'!$D$236),"FOLHA DE PESSOAL",IF(Q521='Tabelas auxiliares'!$A$237,"CUSTEIO",IF(Q521='Tabelas auxiliares'!$A$236,"INVESTIMENTO","ERRO - VERIFICAR"))))</f>
        <v/>
      </c>
      <c r="S521" s="64" t="str">
        <f t="shared" si="17"/>
        <v/>
      </c>
    </row>
    <row r="522" spans="17:19" x14ac:dyDescent="0.25">
      <c r="Q522" s="51" t="str">
        <f t="shared" si="16"/>
        <v/>
      </c>
      <c r="R522" s="51" t="str">
        <f>IF(M522="","",IF(AND(M522&lt;&gt;'Tabelas auxiliares'!$B$236,M522&lt;&gt;'Tabelas auxiliares'!$B$237,M522&lt;&gt;'Tabelas auxiliares'!$C$236,M522&lt;&gt;'Tabelas auxiliares'!$C$237,M522&lt;&gt;'Tabelas auxiliares'!$D$236),"FOLHA DE PESSOAL",IF(Q522='Tabelas auxiliares'!$A$237,"CUSTEIO",IF(Q522='Tabelas auxiliares'!$A$236,"INVESTIMENTO","ERRO - VERIFICAR"))))</f>
        <v/>
      </c>
      <c r="S522" s="64" t="str">
        <f t="shared" si="17"/>
        <v/>
      </c>
    </row>
    <row r="523" spans="17:19" x14ac:dyDescent="0.25">
      <c r="Q523" s="51" t="str">
        <f t="shared" si="16"/>
        <v/>
      </c>
      <c r="R523" s="51" t="str">
        <f>IF(M523="","",IF(AND(M523&lt;&gt;'Tabelas auxiliares'!$B$236,M523&lt;&gt;'Tabelas auxiliares'!$B$237,M523&lt;&gt;'Tabelas auxiliares'!$C$236,M523&lt;&gt;'Tabelas auxiliares'!$C$237,M523&lt;&gt;'Tabelas auxiliares'!$D$236),"FOLHA DE PESSOAL",IF(Q523='Tabelas auxiliares'!$A$237,"CUSTEIO",IF(Q523='Tabelas auxiliares'!$A$236,"INVESTIMENTO","ERRO - VERIFICAR"))))</f>
        <v/>
      </c>
      <c r="S523" s="64" t="str">
        <f t="shared" si="17"/>
        <v/>
      </c>
    </row>
    <row r="524" spans="17:19" x14ac:dyDescent="0.25">
      <c r="Q524" s="51" t="str">
        <f t="shared" si="16"/>
        <v/>
      </c>
      <c r="R524" s="51" t="str">
        <f>IF(M524="","",IF(AND(M524&lt;&gt;'Tabelas auxiliares'!$B$236,M524&lt;&gt;'Tabelas auxiliares'!$B$237,M524&lt;&gt;'Tabelas auxiliares'!$C$236,M524&lt;&gt;'Tabelas auxiliares'!$C$237,M524&lt;&gt;'Tabelas auxiliares'!$D$236),"FOLHA DE PESSOAL",IF(Q524='Tabelas auxiliares'!$A$237,"CUSTEIO",IF(Q524='Tabelas auxiliares'!$A$236,"INVESTIMENTO","ERRO - VERIFICAR"))))</f>
        <v/>
      </c>
      <c r="S524" s="64" t="str">
        <f t="shared" si="17"/>
        <v/>
      </c>
    </row>
    <row r="525" spans="17:19" x14ac:dyDescent="0.25">
      <c r="Q525" s="51" t="str">
        <f t="shared" si="16"/>
        <v/>
      </c>
      <c r="R525" s="51" t="str">
        <f>IF(M525="","",IF(AND(M525&lt;&gt;'Tabelas auxiliares'!$B$236,M525&lt;&gt;'Tabelas auxiliares'!$B$237,M525&lt;&gt;'Tabelas auxiliares'!$C$236,M525&lt;&gt;'Tabelas auxiliares'!$C$237,M525&lt;&gt;'Tabelas auxiliares'!$D$236),"FOLHA DE PESSOAL",IF(Q525='Tabelas auxiliares'!$A$237,"CUSTEIO",IF(Q525='Tabelas auxiliares'!$A$236,"INVESTIMENTO","ERRO - VERIFICAR"))))</f>
        <v/>
      </c>
      <c r="S525" s="64" t="str">
        <f t="shared" si="17"/>
        <v/>
      </c>
    </row>
    <row r="526" spans="17:19" x14ac:dyDescent="0.25">
      <c r="Q526" s="51" t="str">
        <f t="shared" si="16"/>
        <v/>
      </c>
      <c r="R526" s="51" t="str">
        <f>IF(M526="","",IF(AND(M526&lt;&gt;'Tabelas auxiliares'!$B$236,M526&lt;&gt;'Tabelas auxiliares'!$B$237,M526&lt;&gt;'Tabelas auxiliares'!$C$236,M526&lt;&gt;'Tabelas auxiliares'!$C$237,M526&lt;&gt;'Tabelas auxiliares'!$D$236),"FOLHA DE PESSOAL",IF(Q526='Tabelas auxiliares'!$A$237,"CUSTEIO",IF(Q526='Tabelas auxiliares'!$A$236,"INVESTIMENTO","ERRO - VERIFICAR"))))</f>
        <v/>
      </c>
      <c r="S526" s="64" t="str">
        <f t="shared" si="17"/>
        <v/>
      </c>
    </row>
    <row r="527" spans="17:19" x14ac:dyDescent="0.25">
      <c r="Q527" s="51" t="str">
        <f t="shared" si="16"/>
        <v/>
      </c>
      <c r="R527" s="51" t="str">
        <f>IF(M527="","",IF(AND(M527&lt;&gt;'Tabelas auxiliares'!$B$236,M527&lt;&gt;'Tabelas auxiliares'!$B$237,M527&lt;&gt;'Tabelas auxiliares'!$C$236,M527&lt;&gt;'Tabelas auxiliares'!$C$237,M527&lt;&gt;'Tabelas auxiliares'!$D$236),"FOLHA DE PESSOAL",IF(Q527='Tabelas auxiliares'!$A$237,"CUSTEIO",IF(Q527='Tabelas auxiliares'!$A$236,"INVESTIMENTO","ERRO - VERIFICAR"))))</f>
        <v/>
      </c>
      <c r="S527" s="64" t="str">
        <f t="shared" si="17"/>
        <v/>
      </c>
    </row>
    <row r="528" spans="17:19" x14ac:dyDescent="0.25">
      <c r="Q528" s="51" t="str">
        <f t="shared" si="16"/>
        <v/>
      </c>
      <c r="R528" s="51" t="str">
        <f>IF(M528="","",IF(AND(M528&lt;&gt;'Tabelas auxiliares'!$B$236,M528&lt;&gt;'Tabelas auxiliares'!$B$237,M528&lt;&gt;'Tabelas auxiliares'!$C$236,M528&lt;&gt;'Tabelas auxiliares'!$C$237,M528&lt;&gt;'Tabelas auxiliares'!$D$236),"FOLHA DE PESSOAL",IF(Q528='Tabelas auxiliares'!$A$237,"CUSTEIO",IF(Q528='Tabelas auxiliares'!$A$236,"INVESTIMENTO","ERRO - VERIFICAR"))))</f>
        <v/>
      </c>
      <c r="S528" s="64" t="str">
        <f t="shared" si="17"/>
        <v/>
      </c>
    </row>
    <row r="529" spans="17:19" x14ac:dyDescent="0.25">
      <c r="Q529" s="51" t="str">
        <f t="shared" si="16"/>
        <v/>
      </c>
      <c r="R529" s="51" t="str">
        <f>IF(M529="","",IF(AND(M529&lt;&gt;'Tabelas auxiliares'!$B$236,M529&lt;&gt;'Tabelas auxiliares'!$B$237,M529&lt;&gt;'Tabelas auxiliares'!$C$236,M529&lt;&gt;'Tabelas auxiliares'!$C$237,M529&lt;&gt;'Tabelas auxiliares'!$D$236),"FOLHA DE PESSOAL",IF(Q529='Tabelas auxiliares'!$A$237,"CUSTEIO",IF(Q529='Tabelas auxiliares'!$A$236,"INVESTIMENTO","ERRO - VERIFICAR"))))</f>
        <v/>
      </c>
      <c r="S529" s="64" t="str">
        <f t="shared" si="17"/>
        <v/>
      </c>
    </row>
    <row r="530" spans="17:19" x14ac:dyDescent="0.25">
      <c r="Q530" s="51" t="str">
        <f t="shared" si="16"/>
        <v/>
      </c>
      <c r="R530" s="51" t="str">
        <f>IF(M530="","",IF(AND(M530&lt;&gt;'Tabelas auxiliares'!$B$236,M530&lt;&gt;'Tabelas auxiliares'!$B$237,M530&lt;&gt;'Tabelas auxiliares'!$C$236,M530&lt;&gt;'Tabelas auxiliares'!$C$237,M530&lt;&gt;'Tabelas auxiliares'!$D$236),"FOLHA DE PESSOAL",IF(Q530='Tabelas auxiliares'!$A$237,"CUSTEIO",IF(Q530='Tabelas auxiliares'!$A$236,"INVESTIMENTO","ERRO - VERIFICAR"))))</f>
        <v/>
      </c>
      <c r="S530" s="64" t="str">
        <f t="shared" si="17"/>
        <v/>
      </c>
    </row>
    <row r="531" spans="17:19" x14ac:dyDescent="0.25">
      <c r="Q531" s="51" t="str">
        <f t="shared" si="16"/>
        <v/>
      </c>
      <c r="R531" s="51" t="str">
        <f>IF(M531="","",IF(AND(M531&lt;&gt;'Tabelas auxiliares'!$B$236,M531&lt;&gt;'Tabelas auxiliares'!$B$237,M531&lt;&gt;'Tabelas auxiliares'!$C$236,M531&lt;&gt;'Tabelas auxiliares'!$C$237,M531&lt;&gt;'Tabelas auxiliares'!$D$236),"FOLHA DE PESSOAL",IF(Q531='Tabelas auxiliares'!$A$237,"CUSTEIO",IF(Q531='Tabelas auxiliares'!$A$236,"INVESTIMENTO","ERRO - VERIFICAR"))))</f>
        <v/>
      </c>
      <c r="S531" s="64" t="str">
        <f t="shared" si="17"/>
        <v/>
      </c>
    </row>
    <row r="532" spans="17:19" x14ac:dyDescent="0.25">
      <c r="Q532" s="51" t="str">
        <f t="shared" si="16"/>
        <v/>
      </c>
      <c r="R532" s="51" t="str">
        <f>IF(M532="","",IF(AND(M532&lt;&gt;'Tabelas auxiliares'!$B$236,M532&lt;&gt;'Tabelas auxiliares'!$B$237,M532&lt;&gt;'Tabelas auxiliares'!$C$236,M532&lt;&gt;'Tabelas auxiliares'!$C$237,M532&lt;&gt;'Tabelas auxiliares'!$D$236),"FOLHA DE PESSOAL",IF(Q532='Tabelas auxiliares'!$A$237,"CUSTEIO",IF(Q532='Tabelas auxiliares'!$A$236,"INVESTIMENTO","ERRO - VERIFICAR"))))</f>
        <v/>
      </c>
      <c r="S532" s="64" t="str">
        <f t="shared" si="17"/>
        <v/>
      </c>
    </row>
    <row r="533" spans="17:19" x14ac:dyDescent="0.25">
      <c r="Q533" s="51" t="str">
        <f t="shared" si="16"/>
        <v/>
      </c>
      <c r="R533" s="51" t="str">
        <f>IF(M533="","",IF(AND(M533&lt;&gt;'Tabelas auxiliares'!$B$236,M533&lt;&gt;'Tabelas auxiliares'!$B$237,M533&lt;&gt;'Tabelas auxiliares'!$C$236,M533&lt;&gt;'Tabelas auxiliares'!$C$237,M533&lt;&gt;'Tabelas auxiliares'!$D$236),"FOLHA DE PESSOAL",IF(Q533='Tabelas auxiliares'!$A$237,"CUSTEIO",IF(Q533='Tabelas auxiliares'!$A$236,"INVESTIMENTO","ERRO - VERIFICAR"))))</f>
        <v/>
      </c>
      <c r="S533" s="64" t="str">
        <f t="shared" si="17"/>
        <v/>
      </c>
    </row>
    <row r="534" spans="17:19" x14ac:dyDescent="0.25">
      <c r="Q534" s="51" t="str">
        <f t="shared" si="16"/>
        <v/>
      </c>
      <c r="R534" s="51" t="str">
        <f>IF(M534="","",IF(AND(M534&lt;&gt;'Tabelas auxiliares'!$B$236,M534&lt;&gt;'Tabelas auxiliares'!$B$237,M534&lt;&gt;'Tabelas auxiliares'!$C$236,M534&lt;&gt;'Tabelas auxiliares'!$C$237,M534&lt;&gt;'Tabelas auxiliares'!$D$236),"FOLHA DE PESSOAL",IF(Q534='Tabelas auxiliares'!$A$237,"CUSTEIO",IF(Q534='Tabelas auxiliares'!$A$236,"INVESTIMENTO","ERRO - VERIFICAR"))))</f>
        <v/>
      </c>
      <c r="S534" s="64" t="str">
        <f t="shared" si="17"/>
        <v/>
      </c>
    </row>
    <row r="535" spans="17:19" x14ac:dyDescent="0.25">
      <c r="Q535" s="51" t="str">
        <f t="shared" si="16"/>
        <v/>
      </c>
      <c r="R535" s="51" t="str">
        <f>IF(M535="","",IF(AND(M535&lt;&gt;'Tabelas auxiliares'!$B$236,M535&lt;&gt;'Tabelas auxiliares'!$B$237,M535&lt;&gt;'Tabelas auxiliares'!$C$236,M535&lt;&gt;'Tabelas auxiliares'!$C$237,M535&lt;&gt;'Tabelas auxiliares'!$D$236),"FOLHA DE PESSOAL",IF(Q535='Tabelas auxiliares'!$A$237,"CUSTEIO",IF(Q535='Tabelas auxiliares'!$A$236,"INVESTIMENTO","ERRO - VERIFICAR"))))</f>
        <v/>
      </c>
      <c r="S535" s="64" t="str">
        <f t="shared" si="17"/>
        <v/>
      </c>
    </row>
    <row r="536" spans="17:19" x14ac:dyDescent="0.25">
      <c r="Q536" s="51" t="str">
        <f t="shared" si="16"/>
        <v/>
      </c>
      <c r="R536" s="51" t="str">
        <f>IF(M536="","",IF(AND(M536&lt;&gt;'Tabelas auxiliares'!$B$236,M536&lt;&gt;'Tabelas auxiliares'!$B$237,M536&lt;&gt;'Tabelas auxiliares'!$C$236,M536&lt;&gt;'Tabelas auxiliares'!$C$237,M536&lt;&gt;'Tabelas auxiliares'!$D$236),"FOLHA DE PESSOAL",IF(Q536='Tabelas auxiliares'!$A$237,"CUSTEIO",IF(Q536='Tabelas auxiliares'!$A$236,"INVESTIMENTO","ERRO - VERIFICAR"))))</f>
        <v/>
      </c>
      <c r="S536" s="64" t="str">
        <f t="shared" si="17"/>
        <v/>
      </c>
    </row>
    <row r="537" spans="17:19" x14ac:dyDescent="0.25">
      <c r="Q537" s="51" t="str">
        <f t="shared" si="16"/>
        <v/>
      </c>
      <c r="R537" s="51" t="str">
        <f>IF(M537="","",IF(AND(M537&lt;&gt;'Tabelas auxiliares'!$B$236,M537&lt;&gt;'Tabelas auxiliares'!$B$237,M537&lt;&gt;'Tabelas auxiliares'!$C$236,M537&lt;&gt;'Tabelas auxiliares'!$C$237,M537&lt;&gt;'Tabelas auxiliares'!$D$236),"FOLHA DE PESSOAL",IF(Q537='Tabelas auxiliares'!$A$237,"CUSTEIO",IF(Q537='Tabelas auxiliares'!$A$236,"INVESTIMENTO","ERRO - VERIFICAR"))))</f>
        <v/>
      </c>
      <c r="S537" s="64" t="str">
        <f t="shared" si="17"/>
        <v/>
      </c>
    </row>
    <row r="538" spans="17:19" x14ac:dyDescent="0.25">
      <c r="Q538" s="51" t="str">
        <f t="shared" si="16"/>
        <v/>
      </c>
      <c r="R538" s="51" t="str">
        <f>IF(M538="","",IF(AND(M538&lt;&gt;'Tabelas auxiliares'!$B$236,M538&lt;&gt;'Tabelas auxiliares'!$B$237,M538&lt;&gt;'Tabelas auxiliares'!$C$236,M538&lt;&gt;'Tabelas auxiliares'!$C$237,M538&lt;&gt;'Tabelas auxiliares'!$D$236),"FOLHA DE PESSOAL",IF(Q538='Tabelas auxiliares'!$A$237,"CUSTEIO",IF(Q538='Tabelas auxiliares'!$A$236,"INVESTIMENTO","ERRO - VERIFICAR"))))</f>
        <v/>
      </c>
      <c r="S538" s="64" t="str">
        <f t="shared" si="17"/>
        <v/>
      </c>
    </row>
    <row r="539" spans="17:19" x14ac:dyDescent="0.25">
      <c r="Q539" s="51" t="str">
        <f t="shared" si="16"/>
        <v/>
      </c>
      <c r="R539" s="51" t="str">
        <f>IF(M539="","",IF(AND(M539&lt;&gt;'Tabelas auxiliares'!$B$236,M539&lt;&gt;'Tabelas auxiliares'!$B$237,M539&lt;&gt;'Tabelas auxiliares'!$C$236,M539&lt;&gt;'Tabelas auxiliares'!$C$237,M539&lt;&gt;'Tabelas auxiliares'!$D$236),"FOLHA DE PESSOAL",IF(Q539='Tabelas auxiliares'!$A$237,"CUSTEIO",IF(Q539='Tabelas auxiliares'!$A$236,"INVESTIMENTO","ERRO - VERIFICAR"))))</f>
        <v/>
      </c>
      <c r="S539" s="64" t="str">
        <f t="shared" si="17"/>
        <v/>
      </c>
    </row>
    <row r="540" spans="17:19" x14ac:dyDescent="0.25">
      <c r="Q540" s="51" t="str">
        <f t="shared" si="16"/>
        <v/>
      </c>
      <c r="R540" s="51" t="str">
        <f>IF(M540="","",IF(AND(M540&lt;&gt;'Tabelas auxiliares'!$B$236,M540&lt;&gt;'Tabelas auxiliares'!$B$237,M540&lt;&gt;'Tabelas auxiliares'!$C$236,M540&lt;&gt;'Tabelas auxiliares'!$C$237,M540&lt;&gt;'Tabelas auxiliares'!$D$236),"FOLHA DE PESSOAL",IF(Q540='Tabelas auxiliares'!$A$237,"CUSTEIO",IF(Q540='Tabelas auxiliares'!$A$236,"INVESTIMENTO","ERRO - VERIFICAR"))))</f>
        <v/>
      </c>
      <c r="S540" s="64" t="str">
        <f t="shared" si="17"/>
        <v/>
      </c>
    </row>
    <row r="541" spans="17:19" x14ac:dyDescent="0.25">
      <c r="Q541" s="51" t="str">
        <f t="shared" si="16"/>
        <v/>
      </c>
      <c r="R541" s="51" t="str">
        <f>IF(M541="","",IF(AND(M541&lt;&gt;'Tabelas auxiliares'!$B$236,M541&lt;&gt;'Tabelas auxiliares'!$B$237,M541&lt;&gt;'Tabelas auxiliares'!$C$236,M541&lt;&gt;'Tabelas auxiliares'!$C$237,M541&lt;&gt;'Tabelas auxiliares'!$D$236),"FOLHA DE PESSOAL",IF(Q541='Tabelas auxiliares'!$A$237,"CUSTEIO",IF(Q541='Tabelas auxiliares'!$A$236,"INVESTIMENTO","ERRO - VERIFICAR"))))</f>
        <v/>
      </c>
      <c r="S541" s="64" t="str">
        <f t="shared" si="17"/>
        <v/>
      </c>
    </row>
    <row r="542" spans="17:19" x14ac:dyDescent="0.25">
      <c r="Q542" s="51" t="str">
        <f t="shared" si="16"/>
        <v/>
      </c>
      <c r="R542" s="51" t="str">
        <f>IF(M542="","",IF(AND(M542&lt;&gt;'Tabelas auxiliares'!$B$236,M542&lt;&gt;'Tabelas auxiliares'!$B$237,M542&lt;&gt;'Tabelas auxiliares'!$C$236,M542&lt;&gt;'Tabelas auxiliares'!$C$237,M542&lt;&gt;'Tabelas auxiliares'!$D$236),"FOLHA DE PESSOAL",IF(Q542='Tabelas auxiliares'!$A$237,"CUSTEIO",IF(Q542='Tabelas auxiliares'!$A$236,"INVESTIMENTO","ERRO - VERIFICAR"))))</f>
        <v/>
      </c>
      <c r="S542" s="64" t="str">
        <f t="shared" si="17"/>
        <v/>
      </c>
    </row>
    <row r="543" spans="17:19" x14ac:dyDescent="0.25">
      <c r="Q543" s="51" t="str">
        <f t="shared" si="16"/>
        <v/>
      </c>
      <c r="R543" s="51" t="str">
        <f>IF(M543="","",IF(AND(M543&lt;&gt;'Tabelas auxiliares'!$B$236,M543&lt;&gt;'Tabelas auxiliares'!$B$237,M543&lt;&gt;'Tabelas auxiliares'!$C$236,M543&lt;&gt;'Tabelas auxiliares'!$C$237,M543&lt;&gt;'Tabelas auxiliares'!$D$236),"FOLHA DE PESSOAL",IF(Q543='Tabelas auxiliares'!$A$237,"CUSTEIO",IF(Q543='Tabelas auxiliares'!$A$236,"INVESTIMENTO","ERRO - VERIFICAR"))))</f>
        <v/>
      </c>
      <c r="S543" s="64" t="str">
        <f t="shared" si="17"/>
        <v/>
      </c>
    </row>
    <row r="544" spans="17:19" x14ac:dyDescent="0.25">
      <c r="Q544" s="51" t="str">
        <f t="shared" si="16"/>
        <v/>
      </c>
      <c r="R544" s="51" t="str">
        <f>IF(M544="","",IF(AND(M544&lt;&gt;'Tabelas auxiliares'!$B$236,M544&lt;&gt;'Tabelas auxiliares'!$B$237,M544&lt;&gt;'Tabelas auxiliares'!$C$236,M544&lt;&gt;'Tabelas auxiliares'!$C$237,M544&lt;&gt;'Tabelas auxiliares'!$D$236),"FOLHA DE PESSOAL",IF(Q544='Tabelas auxiliares'!$A$237,"CUSTEIO",IF(Q544='Tabelas auxiliares'!$A$236,"INVESTIMENTO","ERRO - VERIFICAR"))))</f>
        <v/>
      </c>
      <c r="S544" s="64" t="str">
        <f t="shared" si="17"/>
        <v/>
      </c>
    </row>
    <row r="545" spans="17:19" x14ac:dyDescent="0.25">
      <c r="Q545" s="51" t="str">
        <f t="shared" si="16"/>
        <v/>
      </c>
      <c r="R545" s="51" t="str">
        <f>IF(M545="","",IF(AND(M545&lt;&gt;'Tabelas auxiliares'!$B$236,M545&lt;&gt;'Tabelas auxiliares'!$B$237,M545&lt;&gt;'Tabelas auxiliares'!$C$236,M545&lt;&gt;'Tabelas auxiliares'!$C$237,M545&lt;&gt;'Tabelas auxiliares'!$D$236),"FOLHA DE PESSOAL",IF(Q545='Tabelas auxiliares'!$A$237,"CUSTEIO",IF(Q545='Tabelas auxiliares'!$A$236,"INVESTIMENTO","ERRO - VERIFICAR"))))</f>
        <v/>
      </c>
      <c r="S545" s="64" t="str">
        <f t="shared" si="17"/>
        <v/>
      </c>
    </row>
    <row r="546" spans="17:19" x14ac:dyDescent="0.25">
      <c r="Q546" s="51" t="str">
        <f t="shared" si="16"/>
        <v/>
      </c>
      <c r="R546" s="51" t="str">
        <f>IF(M546="","",IF(AND(M546&lt;&gt;'Tabelas auxiliares'!$B$236,M546&lt;&gt;'Tabelas auxiliares'!$B$237,M546&lt;&gt;'Tabelas auxiliares'!$C$236,M546&lt;&gt;'Tabelas auxiliares'!$C$237,M546&lt;&gt;'Tabelas auxiliares'!$D$236),"FOLHA DE PESSOAL",IF(Q546='Tabelas auxiliares'!$A$237,"CUSTEIO",IF(Q546='Tabelas auxiliares'!$A$236,"INVESTIMENTO","ERRO - VERIFICAR"))))</f>
        <v/>
      </c>
      <c r="S546" s="64" t="str">
        <f t="shared" si="17"/>
        <v/>
      </c>
    </row>
    <row r="547" spans="17:19" x14ac:dyDescent="0.25">
      <c r="Q547" s="51" t="str">
        <f t="shared" si="16"/>
        <v/>
      </c>
      <c r="R547" s="51" t="str">
        <f>IF(M547="","",IF(AND(M547&lt;&gt;'Tabelas auxiliares'!$B$236,M547&lt;&gt;'Tabelas auxiliares'!$B$237,M547&lt;&gt;'Tabelas auxiliares'!$C$236,M547&lt;&gt;'Tabelas auxiliares'!$C$237,M547&lt;&gt;'Tabelas auxiliares'!$D$236),"FOLHA DE PESSOAL",IF(Q547='Tabelas auxiliares'!$A$237,"CUSTEIO",IF(Q547='Tabelas auxiliares'!$A$236,"INVESTIMENTO","ERRO - VERIFICAR"))))</f>
        <v/>
      </c>
      <c r="S547" s="64" t="str">
        <f t="shared" si="17"/>
        <v/>
      </c>
    </row>
    <row r="548" spans="17:19" x14ac:dyDescent="0.25">
      <c r="Q548" s="51" t="str">
        <f t="shared" si="16"/>
        <v/>
      </c>
      <c r="R548" s="51" t="str">
        <f>IF(M548="","",IF(AND(M548&lt;&gt;'Tabelas auxiliares'!$B$236,M548&lt;&gt;'Tabelas auxiliares'!$B$237,M548&lt;&gt;'Tabelas auxiliares'!$C$236,M548&lt;&gt;'Tabelas auxiliares'!$C$237,M548&lt;&gt;'Tabelas auxiliares'!$D$236),"FOLHA DE PESSOAL",IF(Q548='Tabelas auxiliares'!$A$237,"CUSTEIO",IF(Q548='Tabelas auxiliares'!$A$236,"INVESTIMENTO","ERRO - VERIFICAR"))))</f>
        <v/>
      </c>
      <c r="S548" s="64" t="str">
        <f t="shared" si="17"/>
        <v/>
      </c>
    </row>
    <row r="549" spans="17:19" x14ac:dyDescent="0.25">
      <c r="Q549" s="51" t="str">
        <f t="shared" si="16"/>
        <v/>
      </c>
      <c r="R549" s="51" t="str">
        <f>IF(M549="","",IF(AND(M549&lt;&gt;'Tabelas auxiliares'!$B$236,M549&lt;&gt;'Tabelas auxiliares'!$B$237,M549&lt;&gt;'Tabelas auxiliares'!$C$236,M549&lt;&gt;'Tabelas auxiliares'!$C$237,M549&lt;&gt;'Tabelas auxiliares'!$D$236),"FOLHA DE PESSOAL",IF(Q549='Tabelas auxiliares'!$A$237,"CUSTEIO",IF(Q549='Tabelas auxiliares'!$A$236,"INVESTIMENTO","ERRO - VERIFICAR"))))</f>
        <v/>
      </c>
      <c r="S549" s="64" t="str">
        <f t="shared" si="17"/>
        <v/>
      </c>
    </row>
    <row r="550" spans="17:19" x14ac:dyDescent="0.25">
      <c r="Q550" s="51" t="str">
        <f t="shared" si="16"/>
        <v/>
      </c>
      <c r="R550" s="51" t="str">
        <f>IF(M550="","",IF(AND(M550&lt;&gt;'Tabelas auxiliares'!$B$236,M550&lt;&gt;'Tabelas auxiliares'!$B$237,M550&lt;&gt;'Tabelas auxiliares'!$C$236,M550&lt;&gt;'Tabelas auxiliares'!$C$237,M550&lt;&gt;'Tabelas auxiliares'!$D$236),"FOLHA DE PESSOAL",IF(Q550='Tabelas auxiliares'!$A$237,"CUSTEIO",IF(Q550='Tabelas auxiliares'!$A$236,"INVESTIMENTO","ERRO - VERIFICAR"))))</f>
        <v/>
      </c>
      <c r="S550" s="64" t="str">
        <f t="shared" si="17"/>
        <v/>
      </c>
    </row>
    <row r="551" spans="17:19" x14ac:dyDescent="0.25">
      <c r="Q551" s="51" t="str">
        <f t="shared" si="16"/>
        <v/>
      </c>
      <c r="R551" s="51" t="str">
        <f>IF(M551="","",IF(AND(M551&lt;&gt;'Tabelas auxiliares'!$B$236,M551&lt;&gt;'Tabelas auxiliares'!$B$237,M551&lt;&gt;'Tabelas auxiliares'!$C$236,M551&lt;&gt;'Tabelas auxiliares'!$C$237,M551&lt;&gt;'Tabelas auxiliares'!$D$236),"FOLHA DE PESSOAL",IF(Q551='Tabelas auxiliares'!$A$237,"CUSTEIO",IF(Q551='Tabelas auxiliares'!$A$236,"INVESTIMENTO","ERRO - VERIFICAR"))))</f>
        <v/>
      </c>
      <c r="S551" s="64" t="str">
        <f t="shared" si="17"/>
        <v/>
      </c>
    </row>
    <row r="552" spans="17:19" x14ac:dyDescent="0.25">
      <c r="Q552" s="51" t="str">
        <f t="shared" si="16"/>
        <v/>
      </c>
      <c r="R552" s="51" t="str">
        <f>IF(M552="","",IF(AND(M552&lt;&gt;'Tabelas auxiliares'!$B$236,M552&lt;&gt;'Tabelas auxiliares'!$B$237,M552&lt;&gt;'Tabelas auxiliares'!$C$236,M552&lt;&gt;'Tabelas auxiliares'!$C$237,M552&lt;&gt;'Tabelas auxiliares'!$D$236),"FOLHA DE PESSOAL",IF(Q552='Tabelas auxiliares'!$A$237,"CUSTEIO",IF(Q552='Tabelas auxiliares'!$A$236,"INVESTIMENTO","ERRO - VERIFICAR"))))</f>
        <v/>
      </c>
      <c r="S552" s="64" t="str">
        <f t="shared" si="17"/>
        <v/>
      </c>
    </row>
    <row r="553" spans="17:19" x14ac:dyDescent="0.25">
      <c r="Q553" s="51" t="str">
        <f t="shared" si="16"/>
        <v/>
      </c>
      <c r="R553" s="51" t="str">
        <f>IF(M553="","",IF(AND(M553&lt;&gt;'Tabelas auxiliares'!$B$236,M553&lt;&gt;'Tabelas auxiliares'!$B$237,M553&lt;&gt;'Tabelas auxiliares'!$C$236,M553&lt;&gt;'Tabelas auxiliares'!$C$237,M553&lt;&gt;'Tabelas auxiliares'!$D$236),"FOLHA DE PESSOAL",IF(Q553='Tabelas auxiliares'!$A$237,"CUSTEIO",IF(Q553='Tabelas auxiliares'!$A$236,"INVESTIMENTO","ERRO - VERIFICAR"))))</f>
        <v/>
      </c>
      <c r="S553" s="64" t="str">
        <f t="shared" si="17"/>
        <v/>
      </c>
    </row>
    <row r="554" spans="17:19" x14ac:dyDescent="0.25">
      <c r="Q554" s="51" t="str">
        <f t="shared" si="16"/>
        <v/>
      </c>
      <c r="R554" s="51" t="str">
        <f>IF(M554="","",IF(AND(M554&lt;&gt;'Tabelas auxiliares'!$B$236,M554&lt;&gt;'Tabelas auxiliares'!$B$237,M554&lt;&gt;'Tabelas auxiliares'!$C$236,M554&lt;&gt;'Tabelas auxiliares'!$C$237,M554&lt;&gt;'Tabelas auxiliares'!$D$236),"FOLHA DE PESSOAL",IF(Q554='Tabelas auxiliares'!$A$237,"CUSTEIO",IF(Q554='Tabelas auxiliares'!$A$236,"INVESTIMENTO","ERRO - VERIFICAR"))))</f>
        <v/>
      </c>
      <c r="S554" s="64" t="str">
        <f t="shared" si="17"/>
        <v/>
      </c>
    </row>
    <row r="555" spans="17:19" x14ac:dyDescent="0.25">
      <c r="Q555" s="51" t="str">
        <f t="shared" si="16"/>
        <v/>
      </c>
      <c r="R555" s="51" t="str">
        <f>IF(M555="","",IF(AND(M555&lt;&gt;'Tabelas auxiliares'!$B$236,M555&lt;&gt;'Tabelas auxiliares'!$B$237,M555&lt;&gt;'Tabelas auxiliares'!$C$236,M555&lt;&gt;'Tabelas auxiliares'!$C$237,M555&lt;&gt;'Tabelas auxiliares'!$D$236),"FOLHA DE PESSOAL",IF(Q555='Tabelas auxiliares'!$A$237,"CUSTEIO",IF(Q555='Tabelas auxiliares'!$A$236,"INVESTIMENTO","ERRO - VERIFICAR"))))</f>
        <v/>
      </c>
      <c r="S555" s="64" t="str">
        <f t="shared" si="17"/>
        <v/>
      </c>
    </row>
    <row r="556" spans="17:19" x14ac:dyDescent="0.25">
      <c r="Q556" s="51" t="str">
        <f t="shared" si="16"/>
        <v/>
      </c>
      <c r="R556" s="51" t="str">
        <f>IF(M556="","",IF(AND(M556&lt;&gt;'Tabelas auxiliares'!$B$236,M556&lt;&gt;'Tabelas auxiliares'!$B$237,M556&lt;&gt;'Tabelas auxiliares'!$C$236,M556&lt;&gt;'Tabelas auxiliares'!$C$237,M556&lt;&gt;'Tabelas auxiliares'!$D$236),"FOLHA DE PESSOAL",IF(Q556='Tabelas auxiliares'!$A$237,"CUSTEIO",IF(Q556='Tabelas auxiliares'!$A$236,"INVESTIMENTO","ERRO - VERIFICAR"))))</f>
        <v/>
      </c>
      <c r="S556" s="64" t="str">
        <f t="shared" si="17"/>
        <v/>
      </c>
    </row>
    <row r="557" spans="17:19" x14ac:dyDescent="0.25">
      <c r="Q557" s="51" t="str">
        <f t="shared" si="16"/>
        <v/>
      </c>
      <c r="R557" s="51" t="str">
        <f>IF(M557="","",IF(AND(M557&lt;&gt;'Tabelas auxiliares'!$B$236,M557&lt;&gt;'Tabelas auxiliares'!$B$237,M557&lt;&gt;'Tabelas auxiliares'!$C$236,M557&lt;&gt;'Tabelas auxiliares'!$C$237,M557&lt;&gt;'Tabelas auxiliares'!$D$236),"FOLHA DE PESSOAL",IF(Q557='Tabelas auxiliares'!$A$237,"CUSTEIO",IF(Q557='Tabelas auxiliares'!$A$236,"INVESTIMENTO","ERRO - VERIFICAR"))))</f>
        <v/>
      </c>
      <c r="S557" s="64" t="str">
        <f t="shared" si="17"/>
        <v/>
      </c>
    </row>
    <row r="558" spans="17:19" x14ac:dyDescent="0.25">
      <c r="Q558" s="51" t="str">
        <f t="shared" si="16"/>
        <v/>
      </c>
      <c r="R558" s="51" t="str">
        <f>IF(M558="","",IF(AND(M558&lt;&gt;'Tabelas auxiliares'!$B$236,M558&lt;&gt;'Tabelas auxiliares'!$B$237,M558&lt;&gt;'Tabelas auxiliares'!$C$236,M558&lt;&gt;'Tabelas auxiliares'!$C$237,M558&lt;&gt;'Tabelas auxiliares'!$D$236),"FOLHA DE PESSOAL",IF(Q558='Tabelas auxiliares'!$A$237,"CUSTEIO",IF(Q558='Tabelas auxiliares'!$A$236,"INVESTIMENTO","ERRO - VERIFICAR"))))</f>
        <v/>
      </c>
      <c r="S558" s="64" t="str">
        <f t="shared" si="17"/>
        <v/>
      </c>
    </row>
    <row r="559" spans="17:19" x14ac:dyDescent="0.25">
      <c r="Q559" s="51" t="str">
        <f t="shared" si="16"/>
        <v/>
      </c>
      <c r="R559" s="51" t="str">
        <f>IF(M559="","",IF(AND(M559&lt;&gt;'Tabelas auxiliares'!$B$236,M559&lt;&gt;'Tabelas auxiliares'!$B$237,M559&lt;&gt;'Tabelas auxiliares'!$C$236,M559&lt;&gt;'Tabelas auxiliares'!$C$237,M559&lt;&gt;'Tabelas auxiliares'!$D$236),"FOLHA DE PESSOAL",IF(Q559='Tabelas auxiliares'!$A$237,"CUSTEIO",IF(Q559='Tabelas auxiliares'!$A$236,"INVESTIMENTO","ERRO - VERIFICAR"))))</f>
        <v/>
      </c>
      <c r="S559" s="64" t="str">
        <f t="shared" si="17"/>
        <v/>
      </c>
    </row>
    <row r="560" spans="17:19" x14ac:dyDescent="0.25">
      <c r="Q560" s="51" t="str">
        <f t="shared" si="16"/>
        <v/>
      </c>
      <c r="R560" s="51" t="str">
        <f>IF(M560="","",IF(AND(M560&lt;&gt;'Tabelas auxiliares'!$B$236,M560&lt;&gt;'Tabelas auxiliares'!$B$237,M560&lt;&gt;'Tabelas auxiliares'!$C$236,M560&lt;&gt;'Tabelas auxiliares'!$C$237,M560&lt;&gt;'Tabelas auxiliares'!$D$236),"FOLHA DE PESSOAL",IF(Q560='Tabelas auxiliares'!$A$237,"CUSTEIO",IF(Q560='Tabelas auxiliares'!$A$236,"INVESTIMENTO","ERRO - VERIFICAR"))))</f>
        <v/>
      </c>
      <c r="S560" s="64" t="str">
        <f t="shared" si="17"/>
        <v/>
      </c>
    </row>
    <row r="561" spans="17:19" x14ac:dyDescent="0.25">
      <c r="Q561" s="51" t="str">
        <f t="shared" si="16"/>
        <v/>
      </c>
      <c r="R561" s="51" t="str">
        <f>IF(M561="","",IF(AND(M561&lt;&gt;'Tabelas auxiliares'!$B$236,M561&lt;&gt;'Tabelas auxiliares'!$B$237,M561&lt;&gt;'Tabelas auxiliares'!$C$236,M561&lt;&gt;'Tabelas auxiliares'!$C$237,M561&lt;&gt;'Tabelas auxiliares'!$D$236),"FOLHA DE PESSOAL",IF(Q561='Tabelas auxiliares'!$A$237,"CUSTEIO",IF(Q561='Tabelas auxiliares'!$A$236,"INVESTIMENTO","ERRO - VERIFICAR"))))</f>
        <v/>
      </c>
      <c r="S561" s="64" t="str">
        <f t="shared" si="17"/>
        <v/>
      </c>
    </row>
    <row r="562" spans="17:19" x14ac:dyDescent="0.25">
      <c r="Q562" s="51" t="str">
        <f t="shared" si="16"/>
        <v/>
      </c>
      <c r="R562" s="51" t="str">
        <f>IF(M562="","",IF(AND(M562&lt;&gt;'Tabelas auxiliares'!$B$236,M562&lt;&gt;'Tabelas auxiliares'!$B$237,M562&lt;&gt;'Tabelas auxiliares'!$C$236,M562&lt;&gt;'Tabelas auxiliares'!$C$237,M562&lt;&gt;'Tabelas auxiliares'!$D$236),"FOLHA DE PESSOAL",IF(Q562='Tabelas auxiliares'!$A$237,"CUSTEIO",IF(Q562='Tabelas auxiliares'!$A$236,"INVESTIMENTO","ERRO - VERIFICAR"))))</f>
        <v/>
      </c>
      <c r="S562" s="64" t="str">
        <f t="shared" si="17"/>
        <v/>
      </c>
    </row>
    <row r="563" spans="17:19" x14ac:dyDescent="0.25">
      <c r="Q563" s="51" t="str">
        <f t="shared" si="16"/>
        <v/>
      </c>
      <c r="R563" s="51" t="str">
        <f>IF(M563="","",IF(AND(M563&lt;&gt;'Tabelas auxiliares'!$B$236,M563&lt;&gt;'Tabelas auxiliares'!$B$237,M563&lt;&gt;'Tabelas auxiliares'!$C$236,M563&lt;&gt;'Tabelas auxiliares'!$C$237,M563&lt;&gt;'Tabelas auxiliares'!$D$236),"FOLHA DE PESSOAL",IF(Q563='Tabelas auxiliares'!$A$237,"CUSTEIO",IF(Q563='Tabelas auxiliares'!$A$236,"INVESTIMENTO","ERRO - VERIFICAR"))))</f>
        <v/>
      </c>
      <c r="S563" s="64" t="str">
        <f t="shared" si="17"/>
        <v/>
      </c>
    </row>
    <row r="564" spans="17:19" x14ac:dyDescent="0.25">
      <c r="Q564" s="51" t="str">
        <f t="shared" si="16"/>
        <v/>
      </c>
      <c r="R564" s="51" t="str">
        <f>IF(M564="","",IF(AND(M564&lt;&gt;'Tabelas auxiliares'!$B$236,M564&lt;&gt;'Tabelas auxiliares'!$B$237,M564&lt;&gt;'Tabelas auxiliares'!$C$236,M564&lt;&gt;'Tabelas auxiliares'!$C$237,M564&lt;&gt;'Tabelas auxiliares'!$D$236),"FOLHA DE PESSOAL",IF(Q564='Tabelas auxiliares'!$A$237,"CUSTEIO",IF(Q564='Tabelas auxiliares'!$A$236,"INVESTIMENTO","ERRO - VERIFICAR"))))</f>
        <v/>
      </c>
      <c r="S564" s="64" t="str">
        <f t="shared" si="17"/>
        <v/>
      </c>
    </row>
    <row r="565" spans="17:19" x14ac:dyDescent="0.25">
      <c r="Q565" s="51" t="str">
        <f t="shared" si="16"/>
        <v/>
      </c>
      <c r="R565" s="51" t="str">
        <f>IF(M565="","",IF(AND(M565&lt;&gt;'Tabelas auxiliares'!$B$236,M565&lt;&gt;'Tabelas auxiliares'!$B$237,M565&lt;&gt;'Tabelas auxiliares'!$C$236,M565&lt;&gt;'Tabelas auxiliares'!$C$237,M565&lt;&gt;'Tabelas auxiliares'!$D$236),"FOLHA DE PESSOAL",IF(Q565='Tabelas auxiliares'!$A$237,"CUSTEIO",IF(Q565='Tabelas auxiliares'!$A$236,"INVESTIMENTO","ERRO - VERIFICAR"))))</f>
        <v/>
      </c>
      <c r="S565" s="64" t="str">
        <f t="shared" si="17"/>
        <v/>
      </c>
    </row>
    <row r="566" spans="17:19" x14ac:dyDescent="0.25">
      <c r="Q566" s="51" t="str">
        <f t="shared" si="16"/>
        <v/>
      </c>
      <c r="R566" s="51" t="str">
        <f>IF(M566="","",IF(AND(M566&lt;&gt;'Tabelas auxiliares'!$B$236,M566&lt;&gt;'Tabelas auxiliares'!$B$237,M566&lt;&gt;'Tabelas auxiliares'!$C$236,M566&lt;&gt;'Tabelas auxiliares'!$C$237,M566&lt;&gt;'Tabelas auxiliares'!$D$236),"FOLHA DE PESSOAL",IF(Q566='Tabelas auxiliares'!$A$237,"CUSTEIO",IF(Q566='Tabelas auxiliares'!$A$236,"INVESTIMENTO","ERRO - VERIFICAR"))))</f>
        <v/>
      </c>
      <c r="S566" s="64" t="str">
        <f t="shared" si="17"/>
        <v/>
      </c>
    </row>
    <row r="567" spans="17:19" x14ac:dyDescent="0.25">
      <c r="Q567" s="51" t="str">
        <f t="shared" si="16"/>
        <v/>
      </c>
      <c r="R567" s="51" t="str">
        <f>IF(M567="","",IF(AND(M567&lt;&gt;'Tabelas auxiliares'!$B$236,M567&lt;&gt;'Tabelas auxiliares'!$B$237,M567&lt;&gt;'Tabelas auxiliares'!$C$236,M567&lt;&gt;'Tabelas auxiliares'!$C$237,M567&lt;&gt;'Tabelas auxiliares'!$D$236),"FOLHA DE PESSOAL",IF(Q567='Tabelas auxiliares'!$A$237,"CUSTEIO",IF(Q567='Tabelas auxiliares'!$A$236,"INVESTIMENTO","ERRO - VERIFICAR"))))</f>
        <v/>
      </c>
      <c r="S567" s="64" t="str">
        <f t="shared" si="17"/>
        <v/>
      </c>
    </row>
    <row r="568" spans="17:19" x14ac:dyDescent="0.25">
      <c r="Q568" s="51" t="str">
        <f t="shared" si="16"/>
        <v/>
      </c>
      <c r="R568" s="51" t="str">
        <f>IF(M568="","",IF(AND(M568&lt;&gt;'Tabelas auxiliares'!$B$236,M568&lt;&gt;'Tabelas auxiliares'!$B$237,M568&lt;&gt;'Tabelas auxiliares'!$C$236,M568&lt;&gt;'Tabelas auxiliares'!$C$237,M568&lt;&gt;'Tabelas auxiliares'!$D$236),"FOLHA DE PESSOAL",IF(Q568='Tabelas auxiliares'!$A$237,"CUSTEIO",IF(Q568='Tabelas auxiliares'!$A$236,"INVESTIMENTO","ERRO - VERIFICAR"))))</f>
        <v/>
      </c>
      <c r="S568" s="64" t="str">
        <f t="shared" si="17"/>
        <v/>
      </c>
    </row>
    <row r="569" spans="17:19" x14ac:dyDescent="0.25">
      <c r="Q569" s="51" t="str">
        <f t="shared" si="16"/>
        <v/>
      </c>
      <c r="R569" s="51" t="str">
        <f>IF(M569="","",IF(AND(M569&lt;&gt;'Tabelas auxiliares'!$B$236,M569&lt;&gt;'Tabelas auxiliares'!$B$237,M569&lt;&gt;'Tabelas auxiliares'!$C$236,M569&lt;&gt;'Tabelas auxiliares'!$C$237,M569&lt;&gt;'Tabelas auxiliares'!$D$236),"FOLHA DE PESSOAL",IF(Q569='Tabelas auxiliares'!$A$237,"CUSTEIO",IF(Q569='Tabelas auxiliares'!$A$236,"INVESTIMENTO","ERRO - VERIFICAR"))))</f>
        <v/>
      </c>
      <c r="S569" s="64" t="str">
        <f t="shared" si="17"/>
        <v/>
      </c>
    </row>
    <row r="570" spans="17:19" x14ac:dyDescent="0.25">
      <c r="Q570" s="51" t="str">
        <f t="shared" si="16"/>
        <v/>
      </c>
      <c r="R570" s="51" t="str">
        <f>IF(M570="","",IF(AND(M570&lt;&gt;'Tabelas auxiliares'!$B$236,M570&lt;&gt;'Tabelas auxiliares'!$B$237,M570&lt;&gt;'Tabelas auxiliares'!$C$236,M570&lt;&gt;'Tabelas auxiliares'!$C$237,M570&lt;&gt;'Tabelas auxiliares'!$D$236),"FOLHA DE PESSOAL",IF(Q570='Tabelas auxiliares'!$A$237,"CUSTEIO",IF(Q570='Tabelas auxiliares'!$A$236,"INVESTIMENTO","ERRO - VERIFICAR"))))</f>
        <v/>
      </c>
      <c r="S570" s="64" t="str">
        <f t="shared" si="17"/>
        <v/>
      </c>
    </row>
    <row r="571" spans="17:19" x14ac:dyDescent="0.25">
      <c r="Q571" s="51" t="str">
        <f t="shared" si="16"/>
        <v/>
      </c>
      <c r="R571" s="51" t="str">
        <f>IF(M571="","",IF(AND(M571&lt;&gt;'Tabelas auxiliares'!$B$236,M571&lt;&gt;'Tabelas auxiliares'!$B$237,M571&lt;&gt;'Tabelas auxiliares'!$C$236,M571&lt;&gt;'Tabelas auxiliares'!$C$237,M571&lt;&gt;'Tabelas auxiliares'!$D$236),"FOLHA DE PESSOAL",IF(Q571='Tabelas auxiliares'!$A$237,"CUSTEIO",IF(Q571='Tabelas auxiliares'!$A$236,"INVESTIMENTO","ERRO - VERIFICAR"))))</f>
        <v/>
      </c>
      <c r="S571" s="64" t="str">
        <f t="shared" si="17"/>
        <v/>
      </c>
    </row>
    <row r="572" spans="17:19" x14ac:dyDescent="0.25">
      <c r="Q572" s="51" t="str">
        <f t="shared" si="16"/>
        <v/>
      </c>
      <c r="R572" s="51" t="str">
        <f>IF(M572="","",IF(AND(M572&lt;&gt;'Tabelas auxiliares'!$B$236,M572&lt;&gt;'Tabelas auxiliares'!$B$237,M572&lt;&gt;'Tabelas auxiliares'!$C$236,M572&lt;&gt;'Tabelas auxiliares'!$C$237,M572&lt;&gt;'Tabelas auxiliares'!$D$236),"FOLHA DE PESSOAL",IF(Q572='Tabelas auxiliares'!$A$237,"CUSTEIO",IF(Q572='Tabelas auxiliares'!$A$236,"INVESTIMENTO","ERRO - VERIFICAR"))))</f>
        <v/>
      </c>
      <c r="S572" s="64" t="str">
        <f t="shared" si="17"/>
        <v/>
      </c>
    </row>
    <row r="573" spans="17:19" x14ac:dyDescent="0.25">
      <c r="Q573" s="51" t="str">
        <f t="shared" si="16"/>
        <v/>
      </c>
      <c r="R573" s="51" t="str">
        <f>IF(M573="","",IF(AND(M573&lt;&gt;'Tabelas auxiliares'!$B$236,M573&lt;&gt;'Tabelas auxiliares'!$B$237,M573&lt;&gt;'Tabelas auxiliares'!$C$236,M573&lt;&gt;'Tabelas auxiliares'!$C$237,M573&lt;&gt;'Tabelas auxiliares'!$D$236),"FOLHA DE PESSOAL",IF(Q573='Tabelas auxiliares'!$A$237,"CUSTEIO",IF(Q573='Tabelas auxiliares'!$A$236,"INVESTIMENTO","ERRO - VERIFICAR"))))</f>
        <v/>
      </c>
      <c r="S573" s="64" t="str">
        <f t="shared" si="17"/>
        <v/>
      </c>
    </row>
    <row r="574" spans="17:19" x14ac:dyDescent="0.25">
      <c r="Q574" s="51" t="str">
        <f t="shared" si="16"/>
        <v/>
      </c>
      <c r="R574" s="51" t="str">
        <f>IF(M574="","",IF(AND(M574&lt;&gt;'Tabelas auxiliares'!$B$236,M574&lt;&gt;'Tabelas auxiliares'!$B$237,M574&lt;&gt;'Tabelas auxiliares'!$C$236,M574&lt;&gt;'Tabelas auxiliares'!$C$237,M574&lt;&gt;'Tabelas auxiliares'!$D$236),"FOLHA DE PESSOAL",IF(Q574='Tabelas auxiliares'!$A$237,"CUSTEIO",IF(Q574='Tabelas auxiliares'!$A$236,"INVESTIMENTO","ERRO - VERIFICAR"))))</f>
        <v/>
      </c>
      <c r="S574" s="64" t="str">
        <f t="shared" si="17"/>
        <v/>
      </c>
    </row>
    <row r="575" spans="17:19" x14ac:dyDescent="0.25">
      <c r="Q575" s="51" t="str">
        <f t="shared" si="16"/>
        <v/>
      </c>
      <c r="R575" s="51" t="str">
        <f>IF(M575="","",IF(AND(M575&lt;&gt;'Tabelas auxiliares'!$B$236,M575&lt;&gt;'Tabelas auxiliares'!$B$237,M575&lt;&gt;'Tabelas auxiliares'!$C$236,M575&lt;&gt;'Tabelas auxiliares'!$C$237,M575&lt;&gt;'Tabelas auxiliares'!$D$236),"FOLHA DE PESSOAL",IF(Q575='Tabelas auxiliares'!$A$237,"CUSTEIO",IF(Q575='Tabelas auxiliares'!$A$236,"INVESTIMENTO","ERRO - VERIFICAR"))))</f>
        <v/>
      </c>
      <c r="S575" s="64" t="str">
        <f t="shared" si="17"/>
        <v/>
      </c>
    </row>
    <row r="576" spans="17:19" x14ac:dyDescent="0.25">
      <c r="Q576" s="51" t="str">
        <f t="shared" si="16"/>
        <v/>
      </c>
      <c r="R576" s="51" t="str">
        <f>IF(M576="","",IF(AND(M576&lt;&gt;'Tabelas auxiliares'!$B$236,M576&lt;&gt;'Tabelas auxiliares'!$B$237,M576&lt;&gt;'Tabelas auxiliares'!$C$236,M576&lt;&gt;'Tabelas auxiliares'!$C$237,M576&lt;&gt;'Tabelas auxiliares'!$D$236),"FOLHA DE PESSOAL",IF(Q576='Tabelas auxiliares'!$A$237,"CUSTEIO",IF(Q576='Tabelas auxiliares'!$A$236,"INVESTIMENTO","ERRO - VERIFICAR"))))</f>
        <v/>
      </c>
      <c r="S576" s="64" t="str">
        <f t="shared" si="17"/>
        <v/>
      </c>
    </row>
    <row r="577" spans="17:19" x14ac:dyDescent="0.25">
      <c r="Q577" s="51" t="str">
        <f t="shared" si="16"/>
        <v/>
      </c>
      <c r="R577" s="51" t="str">
        <f>IF(M577="","",IF(AND(M577&lt;&gt;'Tabelas auxiliares'!$B$236,M577&lt;&gt;'Tabelas auxiliares'!$B$237,M577&lt;&gt;'Tabelas auxiliares'!$C$236,M577&lt;&gt;'Tabelas auxiliares'!$C$237,M577&lt;&gt;'Tabelas auxiliares'!$D$236),"FOLHA DE PESSOAL",IF(Q577='Tabelas auxiliares'!$A$237,"CUSTEIO",IF(Q577='Tabelas auxiliares'!$A$236,"INVESTIMENTO","ERRO - VERIFICAR"))))</f>
        <v/>
      </c>
      <c r="S577" s="64" t="str">
        <f t="shared" si="17"/>
        <v/>
      </c>
    </row>
    <row r="578" spans="17:19" x14ac:dyDescent="0.25">
      <c r="Q578" s="51" t="str">
        <f t="shared" si="16"/>
        <v/>
      </c>
      <c r="R578" s="51" t="str">
        <f>IF(M578="","",IF(AND(M578&lt;&gt;'Tabelas auxiliares'!$B$236,M578&lt;&gt;'Tabelas auxiliares'!$B$237,M578&lt;&gt;'Tabelas auxiliares'!$C$236,M578&lt;&gt;'Tabelas auxiliares'!$C$237,M578&lt;&gt;'Tabelas auxiliares'!$D$236),"FOLHA DE PESSOAL",IF(Q578='Tabelas auxiliares'!$A$237,"CUSTEIO",IF(Q578='Tabelas auxiliares'!$A$236,"INVESTIMENTO","ERRO - VERIFICAR"))))</f>
        <v/>
      </c>
      <c r="S578" s="64" t="str">
        <f t="shared" si="17"/>
        <v/>
      </c>
    </row>
    <row r="579" spans="17:19" x14ac:dyDescent="0.25">
      <c r="Q579" s="51" t="str">
        <f t="shared" si="16"/>
        <v/>
      </c>
      <c r="R579" s="51" t="str">
        <f>IF(M579="","",IF(AND(M579&lt;&gt;'Tabelas auxiliares'!$B$236,M579&lt;&gt;'Tabelas auxiliares'!$B$237,M579&lt;&gt;'Tabelas auxiliares'!$C$236,M579&lt;&gt;'Tabelas auxiliares'!$C$237,M579&lt;&gt;'Tabelas auxiliares'!$D$236),"FOLHA DE PESSOAL",IF(Q579='Tabelas auxiliares'!$A$237,"CUSTEIO",IF(Q579='Tabelas auxiliares'!$A$236,"INVESTIMENTO","ERRO - VERIFICAR"))))</f>
        <v/>
      </c>
      <c r="S579" s="64" t="str">
        <f t="shared" si="17"/>
        <v/>
      </c>
    </row>
    <row r="580" spans="17:19" x14ac:dyDescent="0.25">
      <c r="Q580" s="51" t="str">
        <f t="shared" ref="Q580:Q643" si="18">LEFT(O580,1)</f>
        <v/>
      </c>
      <c r="R580" s="51" t="str">
        <f>IF(M580="","",IF(AND(M580&lt;&gt;'Tabelas auxiliares'!$B$236,M580&lt;&gt;'Tabelas auxiliares'!$B$237,M580&lt;&gt;'Tabelas auxiliares'!$C$236,M580&lt;&gt;'Tabelas auxiliares'!$C$237,M580&lt;&gt;'Tabelas auxiliares'!$D$236),"FOLHA DE PESSOAL",IF(Q580='Tabelas auxiliares'!$A$237,"CUSTEIO",IF(Q580='Tabelas auxiliares'!$A$236,"INVESTIMENTO","ERRO - VERIFICAR"))))</f>
        <v/>
      </c>
      <c r="S580" s="64" t="str">
        <f t="shared" si="17"/>
        <v/>
      </c>
    </row>
    <row r="581" spans="17:19" x14ac:dyDescent="0.25">
      <c r="Q581" s="51" t="str">
        <f t="shared" si="18"/>
        <v/>
      </c>
      <c r="R581" s="51" t="str">
        <f>IF(M581="","",IF(AND(M581&lt;&gt;'Tabelas auxiliares'!$B$236,M581&lt;&gt;'Tabelas auxiliares'!$B$237,M581&lt;&gt;'Tabelas auxiliares'!$C$236,M581&lt;&gt;'Tabelas auxiliares'!$C$237,M581&lt;&gt;'Tabelas auxiliares'!$D$236),"FOLHA DE PESSOAL",IF(Q581='Tabelas auxiliares'!$A$237,"CUSTEIO",IF(Q581='Tabelas auxiliares'!$A$236,"INVESTIMENTO","ERRO - VERIFICAR"))))</f>
        <v/>
      </c>
      <c r="S581" s="64" t="str">
        <f t="shared" ref="S581:S644" si="19">IF(SUM(T581:X581)=0,"",SUM(T581:X581))</f>
        <v/>
      </c>
    </row>
    <row r="582" spans="17:19" x14ac:dyDescent="0.25">
      <c r="Q582" s="51" t="str">
        <f t="shared" si="18"/>
        <v/>
      </c>
      <c r="R582" s="51" t="str">
        <f>IF(M582="","",IF(AND(M582&lt;&gt;'Tabelas auxiliares'!$B$236,M582&lt;&gt;'Tabelas auxiliares'!$B$237,M582&lt;&gt;'Tabelas auxiliares'!$C$236,M582&lt;&gt;'Tabelas auxiliares'!$C$237,M582&lt;&gt;'Tabelas auxiliares'!$D$236),"FOLHA DE PESSOAL",IF(Q582='Tabelas auxiliares'!$A$237,"CUSTEIO",IF(Q582='Tabelas auxiliares'!$A$236,"INVESTIMENTO","ERRO - VERIFICAR"))))</f>
        <v/>
      </c>
      <c r="S582" s="64" t="str">
        <f t="shared" si="19"/>
        <v/>
      </c>
    </row>
    <row r="583" spans="17:19" x14ac:dyDescent="0.25">
      <c r="Q583" s="51" t="str">
        <f t="shared" si="18"/>
        <v/>
      </c>
      <c r="R583" s="51" t="str">
        <f>IF(M583="","",IF(AND(M583&lt;&gt;'Tabelas auxiliares'!$B$236,M583&lt;&gt;'Tabelas auxiliares'!$B$237,M583&lt;&gt;'Tabelas auxiliares'!$C$236,M583&lt;&gt;'Tabelas auxiliares'!$C$237,M583&lt;&gt;'Tabelas auxiliares'!$D$236),"FOLHA DE PESSOAL",IF(Q583='Tabelas auxiliares'!$A$237,"CUSTEIO",IF(Q583='Tabelas auxiliares'!$A$236,"INVESTIMENTO","ERRO - VERIFICAR"))))</f>
        <v/>
      </c>
      <c r="S583" s="64" t="str">
        <f t="shared" si="19"/>
        <v/>
      </c>
    </row>
    <row r="584" spans="17:19" x14ac:dyDescent="0.25">
      <c r="Q584" s="51" t="str">
        <f t="shared" si="18"/>
        <v/>
      </c>
      <c r="R584" s="51" t="str">
        <f>IF(M584="","",IF(AND(M584&lt;&gt;'Tabelas auxiliares'!$B$236,M584&lt;&gt;'Tabelas auxiliares'!$B$237,M584&lt;&gt;'Tabelas auxiliares'!$C$236,M584&lt;&gt;'Tabelas auxiliares'!$C$237,M584&lt;&gt;'Tabelas auxiliares'!$D$236),"FOLHA DE PESSOAL",IF(Q584='Tabelas auxiliares'!$A$237,"CUSTEIO",IF(Q584='Tabelas auxiliares'!$A$236,"INVESTIMENTO","ERRO - VERIFICAR"))))</f>
        <v/>
      </c>
      <c r="S584" s="64" t="str">
        <f t="shared" si="19"/>
        <v/>
      </c>
    </row>
    <row r="585" spans="17:19" x14ac:dyDescent="0.25">
      <c r="Q585" s="51" t="str">
        <f t="shared" si="18"/>
        <v/>
      </c>
      <c r="R585" s="51" t="str">
        <f>IF(M585="","",IF(AND(M585&lt;&gt;'Tabelas auxiliares'!$B$236,M585&lt;&gt;'Tabelas auxiliares'!$B$237,M585&lt;&gt;'Tabelas auxiliares'!$C$236,M585&lt;&gt;'Tabelas auxiliares'!$C$237,M585&lt;&gt;'Tabelas auxiliares'!$D$236),"FOLHA DE PESSOAL",IF(Q585='Tabelas auxiliares'!$A$237,"CUSTEIO",IF(Q585='Tabelas auxiliares'!$A$236,"INVESTIMENTO","ERRO - VERIFICAR"))))</f>
        <v/>
      </c>
      <c r="S585" s="64" t="str">
        <f t="shared" si="19"/>
        <v/>
      </c>
    </row>
    <row r="586" spans="17:19" x14ac:dyDescent="0.25">
      <c r="Q586" s="51" t="str">
        <f t="shared" si="18"/>
        <v/>
      </c>
      <c r="R586" s="51" t="str">
        <f>IF(M586="","",IF(AND(M586&lt;&gt;'Tabelas auxiliares'!$B$236,M586&lt;&gt;'Tabelas auxiliares'!$B$237,M586&lt;&gt;'Tabelas auxiliares'!$C$236,M586&lt;&gt;'Tabelas auxiliares'!$C$237,M586&lt;&gt;'Tabelas auxiliares'!$D$236),"FOLHA DE PESSOAL",IF(Q586='Tabelas auxiliares'!$A$237,"CUSTEIO",IF(Q586='Tabelas auxiliares'!$A$236,"INVESTIMENTO","ERRO - VERIFICAR"))))</f>
        <v/>
      </c>
      <c r="S586" s="64" t="str">
        <f t="shared" si="19"/>
        <v/>
      </c>
    </row>
    <row r="587" spans="17:19" x14ac:dyDescent="0.25">
      <c r="Q587" s="51" t="str">
        <f t="shared" si="18"/>
        <v/>
      </c>
      <c r="R587" s="51" t="str">
        <f>IF(M587="","",IF(AND(M587&lt;&gt;'Tabelas auxiliares'!$B$236,M587&lt;&gt;'Tabelas auxiliares'!$B$237,M587&lt;&gt;'Tabelas auxiliares'!$C$236,M587&lt;&gt;'Tabelas auxiliares'!$C$237,M587&lt;&gt;'Tabelas auxiliares'!$D$236),"FOLHA DE PESSOAL",IF(Q587='Tabelas auxiliares'!$A$237,"CUSTEIO",IF(Q587='Tabelas auxiliares'!$A$236,"INVESTIMENTO","ERRO - VERIFICAR"))))</f>
        <v/>
      </c>
      <c r="S587" s="64" t="str">
        <f t="shared" si="19"/>
        <v/>
      </c>
    </row>
    <row r="588" spans="17:19" x14ac:dyDescent="0.25">
      <c r="Q588" s="51" t="str">
        <f t="shared" si="18"/>
        <v/>
      </c>
      <c r="R588" s="51" t="str">
        <f>IF(M588="","",IF(AND(M588&lt;&gt;'Tabelas auxiliares'!$B$236,M588&lt;&gt;'Tabelas auxiliares'!$B$237,M588&lt;&gt;'Tabelas auxiliares'!$C$236,M588&lt;&gt;'Tabelas auxiliares'!$C$237,M588&lt;&gt;'Tabelas auxiliares'!$D$236),"FOLHA DE PESSOAL",IF(Q588='Tabelas auxiliares'!$A$237,"CUSTEIO",IF(Q588='Tabelas auxiliares'!$A$236,"INVESTIMENTO","ERRO - VERIFICAR"))))</f>
        <v/>
      </c>
      <c r="S588" s="64" t="str">
        <f t="shared" si="19"/>
        <v/>
      </c>
    </row>
    <row r="589" spans="17:19" x14ac:dyDescent="0.25">
      <c r="Q589" s="51" t="str">
        <f t="shared" si="18"/>
        <v/>
      </c>
      <c r="R589" s="51" t="str">
        <f>IF(M589="","",IF(AND(M589&lt;&gt;'Tabelas auxiliares'!$B$236,M589&lt;&gt;'Tabelas auxiliares'!$B$237,M589&lt;&gt;'Tabelas auxiliares'!$C$236,M589&lt;&gt;'Tabelas auxiliares'!$C$237,M589&lt;&gt;'Tabelas auxiliares'!$D$236),"FOLHA DE PESSOAL",IF(Q589='Tabelas auxiliares'!$A$237,"CUSTEIO",IF(Q589='Tabelas auxiliares'!$A$236,"INVESTIMENTO","ERRO - VERIFICAR"))))</f>
        <v/>
      </c>
      <c r="S589" s="64" t="str">
        <f t="shared" si="19"/>
        <v/>
      </c>
    </row>
    <row r="590" spans="17:19" x14ac:dyDescent="0.25">
      <c r="Q590" s="51" t="str">
        <f t="shared" si="18"/>
        <v/>
      </c>
      <c r="R590" s="51" t="str">
        <f>IF(M590="","",IF(AND(M590&lt;&gt;'Tabelas auxiliares'!$B$236,M590&lt;&gt;'Tabelas auxiliares'!$B$237,M590&lt;&gt;'Tabelas auxiliares'!$C$236,M590&lt;&gt;'Tabelas auxiliares'!$C$237,M590&lt;&gt;'Tabelas auxiliares'!$D$236),"FOLHA DE PESSOAL",IF(Q590='Tabelas auxiliares'!$A$237,"CUSTEIO",IF(Q590='Tabelas auxiliares'!$A$236,"INVESTIMENTO","ERRO - VERIFICAR"))))</f>
        <v/>
      </c>
      <c r="S590" s="64" t="str">
        <f t="shared" si="19"/>
        <v/>
      </c>
    </row>
    <row r="591" spans="17:19" x14ac:dyDescent="0.25">
      <c r="Q591" s="51" t="str">
        <f t="shared" si="18"/>
        <v/>
      </c>
      <c r="R591" s="51" t="str">
        <f>IF(M591="","",IF(AND(M591&lt;&gt;'Tabelas auxiliares'!$B$236,M591&lt;&gt;'Tabelas auxiliares'!$B$237,M591&lt;&gt;'Tabelas auxiliares'!$C$236,M591&lt;&gt;'Tabelas auxiliares'!$C$237,M591&lt;&gt;'Tabelas auxiliares'!$D$236),"FOLHA DE PESSOAL",IF(Q591='Tabelas auxiliares'!$A$237,"CUSTEIO",IF(Q591='Tabelas auxiliares'!$A$236,"INVESTIMENTO","ERRO - VERIFICAR"))))</f>
        <v/>
      </c>
      <c r="S591" s="64" t="str">
        <f t="shared" si="19"/>
        <v/>
      </c>
    </row>
    <row r="592" spans="17:19" x14ac:dyDescent="0.25">
      <c r="Q592" s="51" t="str">
        <f t="shared" si="18"/>
        <v/>
      </c>
      <c r="R592" s="51" t="str">
        <f>IF(M592="","",IF(AND(M592&lt;&gt;'Tabelas auxiliares'!$B$236,M592&lt;&gt;'Tabelas auxiliares'!$B$237,M592&lt;&gt;'Tabelas auxiliares'!$C$236,M592&lt;&gt;'Tabelas auxiliares'!$C$237,M592&lt;&gt;'Tabelas auxiliares'!$D$236),"FOLHA DE PESSOAL",IF(Q592='Tabelas auxiliares'!$A$237,"CUSTEIO",IF(Q592='Tabelas auxiliares'!$A$236,"INVESTIMENTO","ERRO - VERIFICAR"))))</f>
        <v/>
      </c>
      <c r="S592" s="64" t="str">
        <f t="shared" si="19"/>
        <v/>
      </c>
    </row>
    <row r="593" spans="17:19" x14ac:dyDescent="0.25">
      <c r="Q593" s="51" t="str">
        <f t="shared" si="18"/>
        <v/>
      </c>
      <c r="R593" s="51" t="str">
        <f>IF(M593="","",IF(AND(M593&lt;&gt;'Tabelas auxiliares'!$B$236,M593&lt;&gt;'Tabelas auxiliares'!$B$237,M593&lt;&gt;'Tabelas auxiliares'!$C$236,M593&lt;&gt;'Tabelas auxiliares'!$C$237,M593&lt;&gt;'Tabelas auxiliares'!$D$236),"FOLHA DE PESSOAL",IF(Q593='Tabelas auxiliares'!$A$237,"CUSTEIO",IF(Q593='Tabelas auxiliares'!$A$236,"INVESTIMENTO","ERRO - VERIFICAR"))))</f>
        <v/>
      </c>
      <c r="S593" s="64" t="str">
        <f t="shared" si="19"/>
        <v/>
      </c>
    </row>
    <row r="594" spans="17:19" x14ac:dyDescent="0.25">
      <c r="Q594" s="51" t="str">
        <f t="shared" si="18"/>
        <v/>
      </c>
      <c r="R594" s="51" t="str">
        <f>IF(M594="","",IF(AND(M594&lt;&gt;'Tabelas auxiliares'!$B$236,M594&lt;&gt;'Tabelas auxiliares'!$B$237,M594&lt;&gt;'Tabelas auxiliares'!$C$236,M594&lt;&gt;'Tabelas auxiliares'!$C$237,M594&lt;&gt;'Tabelas auxiliares'!$D$236),"FOLHA DE PESSOAL",IF(Q594='Tabelas auxiliares'!$A$237,"CUSTEIO",IF(Q594='Tabelas auxiliares'!$A$236,"INVESTIMENTO","ERRO - VERIFICAR"))))</f>
        <v/>
      </c>
      <c r="S594" s="64" t="str">
        <f t="shared" si="19"/>
        <v/>
      </c>
    </row>
    <row r="595" spans="17:19" x14ac:dyDescent="0.25">
      <c r="Q595" s="51" t="str">
        <f t="shared" si="18"/>
        <v/>
      </c>
      <c r="R595" s="51" t="str">
        <f>IF(M595="","",IF(AND(M595&lt;&gt;'Tabelas auxiliares'!$B$236,M595&lt;&gt;'Tabelas auxiliares'!$B$237,M595&lt;&gt;'Tabelas auxiliares'!$C$236,M595&lt;&gt;'Tabelas auxiliares'!$C$237,M595&lt;&gt;'Tabelas auxiliares'!$D$236),"FOLHA DE PESSOAL",IF(Q595='Tabelas auxiliares'!$A$237,"CUSTEIO",IF(Q595='Tabelas auxiliares'!$A$236,"INVESTIMENTO","ERRO - VERIFICAR"))))</f>
        <v/>
      </c>
      <c r="S595" s="64" t="str">
        <f t="shared" si="19"/>
        <v/>
      </c>
    </row>
    <row r="596" spans="17:19" x14ac:dyDescent="0.25">
      <c r="Q596" s="51" t="str">
        <f t="shared" si="18"/>
        <v/>
      </c>
      <c r="R596" s="51" t="str">
        <f>IF(M596="","",IF(AND(M596&lt;&gt;'Tabelas auxiliares'!$B$236,M596&lt;&gt;'Tabelas auxiliares'!$B$237,M596&lt;&gt;'Tabelas auxiliares'!$C$236,M596&lt;&gt;'Tabelas auxiliares'!$C$237,M596&lt;&gt;'Tabelas auxiliares'!$D$236),"FOLHA DE PESSOAL",IF(Q596='Tabelas auxiliares'!$A$237,"CUSTEIO",IF(Q596='Tabelas auxiliares'!$A$236,"INVESTIMENTO","ERRO - VERIFICAR"))))</f>
        <v/>
      </c>
      <c r="S596" s="64" t="str">
        <f t="shared" si="19"/>
        <v/>
      </c>
    </row>
    <row r="597" spans="17:19" x14ac:dyDescent="0.25">
      <c r="Q597" s="51" t="str">
        <f t="shared" si="18"/>
        <v/>
      </c>
      <c r="R597" s="51" t="str">
        <f>IF(M597="","",IF(AND(M597&lt;&gt;'Tabelas auxiliares'!$B$236,M597&lt;&gt;'Tabelas auxiliares'!$B$237,M597&lt;&gt;'Tabelas auxiliares'!$C$236,M597&lt;&gt;'Tabelas auxiliares'!$C$237,M597&lt;&gt;'Tabelas auxiliares'!$D$236),"FOLHA DE PESSOAL",IF(Q597='Tabelas auxiliares'!$A$237,"CUSTEIO",IF(Q597='Tabelas auxiliares'!$A$236,"INVESTIMENTO","ERRO - VERIFICAR"))))</f>
        <v/>
      </c>
      <c r="S597" s="64" t="str">
        <f t="shared" si="19"/>
        <v/>
      </c>
    </row>
    <row r="598" spans="17:19" x14ac:dyDescent="0.25">
      <c r="Q598" s="51" t="str">
        <f t="shared" si="18"/>
        <v/>
      </c>
      <c r="R598" s="51" t="str">
        <f>IF(M598="","",IF(AND(M598&lt;&gt;'Tabelas auxiliares'!$B$236,M598&lt;&gt;'Tabelas auxiliares'!$B$237,M598&lt;&gt;'Tabelas auxiliares'!$C$236,M598&lt;&gt;'Tabelas auxiliares'!$C$237,M598&lt;&gt;'Tabelas auxiliares'!$D$236),"FOLHA DE PESSOAL",IF(Q598='Tabelas auxiliares'!$A$237,"CUSTEIO",IF(Q598='Tabelas auxiliares'!$A$236,"INVESTIMENTO","ERRO - VERIFICAR"))))</f>
        <v/>
      </c>
      <c r="S598" s="64" t="str">
        <f t="shared" si="19"/>
        <v/>
      </c>
    </row>
    <row r="599" spans="17:19" x14ac:dyDescent="0.25">
      <c r="Q599" s="51" t="str">
        <f t="shared" si="18"/>
        <v/>
      </c>
      <c r="R599" s="51" t="str">
        <f>IF(M599="","",IF(AND(M599&lt;&gt;'Tabelas auxiliares'!$B$236,M599&lt;&gt;'Tabelas auxiliares'!$B$237,M599&lt;&gt;'Tabelas auxiliares'!$C$236,M599&lt;&gt;'Tabelas auxiliares'!$C$237,M599&lt;&gt;'Tabelas auxiliares'!$D$236),"FOLHA DE PESSOAL",IF(Q599='Tabelas auxiliares'!$A$237,"CUSTEIO",IF(Q599='Tabelas auxiliares'!$A$236,"INVESTIMENTO","ERRO - VERIFICAR"))))</f>
        <v/>
      </c>
      <c r="S599" s="64" t="str">
        <f t="shared" si="19"/>
        <v/>
      </c>
    </row>
    <row r="600" spans="17:19" x14ac:dyDescent="0.25">
      <c r="Q600" s="51" t="str">
        <f t="shared" si="18"/>
        <v/>
      </c>
      <c r="R600" s="51" t="str">
        <f>IF(M600="","",IF(AND(M600&lt;&gt;'Tabelas auxiliares'!$B$236,M600&lt;&gt;'Tabelas auxiliares'!$B$237,M600&lt;&gt;'Tabelas auxiliares'!$C$236,M600&lt;&gt;'Tabelas auxiliares'!$C$237,M600&lt;&gt;'Tabelas auxiliares'!$D$236),"FOLHA DE PESSOAL",IF(Q600='Tabelas auxiliares'!$A$237,"CUSTEIO",IF(Q600='Tabelas auxiliares'!$A$236,"INVESTIMENTO","ERRO - VERIFICAR"))))</f>
        <v/>
      </c>
      <c r="S600" s="64" t="str">
        <f t="shared" si="19"/>
        <v/>
      </c>
    </row>
    <row r="601" spans="17:19" x14ac:dyDescent="0.25">
      <c r="Q601" s="51" t="str">
        <f t="shared" si="18"/>
        <v/>
      </c>
      <c r="R601" s="51" t="str">
        <f>IF(M601="","",IF(AND(M601&lt;&gt;'Tabelas auxiliares'!$B$236,M601&lt;&gt;'Tabelas auxiliares'!$B$237,M601&lt;&gt;'Tabelas auxiliares'!$C$236,M601&lt;&gt;'Tabelas auxiliares'!$C$237,M601&lt;&gt;'Tabelas auxiliares'!$D$236),"FOLHA DE PESSOAL",IF(Q601='Tabelas auxiliares'!$A$237,"CUSTEIO",IF(Q601='Tabelas auxiliares'!$A$236,"INVESTIMENTO","ERRO - VERIFICAR"))))</f>
        <v/>
      </c>
      <c r="S601" s="64" t="str">
        <f t="shared" si="19"/>
        <v/>
      </c>
    </row>
    <row r="602" spans="17:19" x14ac:dyDescent="0.25">
      <c r="Q602" s="51" t="str">
        <f t="shared" si="18"/>
        <v/>
      </c>
      <c r="R602" s="51" t="str">
        <f>IF(M602="","",IF(AND(M602&lt;&gt;'Tabelas auxiliares'!$B$236,M602&lt;&gt;'Tabelas auxiliares'!$B$237,M602&lt;&gt;'Tabelas auxiliares'!$C$236,M602&lt;&gt;'Tabelas auxiliares'!$C$237,M602&lt;&gt;'Tabelas auxiliares'!$D$236),"FOLHA DE PESSOAL",IF(Q602='Tabelas auxiliares'!$A$237,"CUSTEIO",IF(Q602='Tabelas auxiliares'!$A$236,"INVESTIMENTO","ERRO - VERIFICAR"))))</f>
        <v/>
      </c>
      <c r="S602" s="64" t="str">
        <f t="shared" si="19"/>
        <v/>
      </c>
    </row>
    <row r="603" spans="17:19" x14ac:dyDescent="0.25">
      <c r="Q603" s="51" t="str">
        <f t="shared" si="18"/>
        <v/>
      </c>
      <c r="R603" s="51" t="str">
        <f>IF(M603="","",IF(AND(M603&lt;&gt;'Tabelas auxiliares'!$B$236,M603&lt;&gt;'Tabelas auxiliares'!$B$237,M603&lt;&gt;'Tabelas auxiliares'!$C$236,M603&lt;&gt;'Tabelas auxiliares'!$C$237,M603&lt;&gt;'Tabelas auxiliares'!$D$236),"FOLHA DE PESSOAL",IF(Q603='Tabelas auxiliares'!$A$237,"CUSTEIO",IF(Q603='Tabelas auxiliares'!$A$236,"INVESTIMENTO","ERRO - VERIFICAR"))))</f>
        <v/>
      </c>
      <c r="S603" s="64" t="str">
        <f t="shared" si="19"/>
        <v/>
      </c>
    </row>
    <row r="604" spans="17:19" x14ac:dyDescent="0.25">
      <c r="Q604" s="51" t="str">
        <f t="shared" si="18"/>
        <v/>
      </c>
      <c r="R604" s="51" t="str">
        <f>IF(M604="","",IF(AND(M604&lt;&gt;'Tabelas auxiliares'!$B$236,M604&lt;&gt;'Tabelas auxiliares'!$B$237,M604&lt;&gt;'Tabelas auxiliares'!$C$236,M604&lt;&gt;'Tabelas auxiliares'!$C$237,M604&lt;&gt;'Tabelas auxiliares'!$D$236),"FOLHA DE PESSOAL",IF(Q604='Tabelas auxiliares'!$A$237,"CUSTEIO",IF(Q604='Tabelas auxiliares'!$A$236,"INVESTIMENTO","ERRO - VERIFICAR"))))</f>
        <v/>
      </c>
      <c r="S604" s="64" t="str">
        <f t="shared" si="19"/>
        <v/>
      </c>
    </row>
    <row r="605" spans="17:19" x14ac:dyDescent="0.25">
      <c r="Q605" s="51" t="str">
        <f t="shared" si="18"/>
        <v/>
      </c>
      <c r="R605" s="51" t="str">
        <f>IF(M605="","",IF(AND(M605&lt;&gt;'Tabelas auxiliares'!$B$236,M605&lt;&gt;'Tabelas auxiliares'!$B$237,M605&lt;&gt;'Tabelas auxiliares'!$C$236,M605&lt;&gt;'Tabelas auxiliares'!$C$237,M605&lt;&gt;'Tabelas auxiliares'!$D$236),"FOLHA DE PESSOAL",IF(Q605='Tabelas auxiliares'!$A$237,"CUSTEIO",IF(Q605='Tabelas auxiliares'!$A$236,"INVESTIMENTO","ERRO - VERIFICAR"))))</f>
        <v/>
      </c>
      <c r="S605" s="64" t="str">
        <f t="shared" si="19"/>
        <v/>
      </c>
    </row>
    <row r="606" spans="17:19" x14ac:dyDescent="0.25">
      <c r="Q606" s="51" t="str">
        <f t="shared" si="18"/>
        <v/>
      </c>
      <c r="R606" s="51" t="str">
        <f>IF(M606="","",IF(AND(M606&lt;&gt;'Tabelas auxiliares'!$B$236,M606&lt;&gt;'Tabelas auxiliares'!$B$237,M606&lt;&gt;'Tabelas auxiliares'!$C$236,M606&lt;&gt;'Tabelas auxiliares'!$C$237,M606&lt;&gt;'Tabelas auxiliares'!$D$236),"FOLHA DE PESSOAL",IF(Q606='Tabelas auxiliares'!$A$237,"CUSTEIO",IF(Q606='Tabelas auxiliares'!$A$236,"INVESTIMENTO","ERRO - VERIFICAR"))))</f>
        <v/>
      </c>
      <c r="S606" s="64" t="str">
        <f t="shared" si="19"/>
        <v/>
      </c>
    </row>
    <row r="607" spans="17:19" x14ac:dyDescent="0.25">
      <c r="Q607" s="51" t="str">
        <f t="shared" si="18"/>
        <v/>
      </c>
      <c r="R607" s="51" t="str">
        <f>IF(M607="","",IF(AND(M607&lt;&gt;'Tabelas auxiliares'!$B$236,M607&lt;&gt;'Tabelas auxiliares'!$B$237,M607&lt;&gt;'Tabelas auxiliares'!$C$236,M607&lt;&gt;'Tabelas auxiliares'!$C$237,M607&lt;&gt;'Tabelas auxiliares'!$D$236),"FOLHA DE PESSOAL",IF(Q607='Tabelas auxiliares'!$A$237,"CUSTEIO",IF(Q607='Tabelas auxiliares'!$A$236,"INVESTIMENTO","ERRO - VERIFICAR"))))</f>
        <v/>
      </c>
      <c r="S607" s="64" t="str">
        <f t="shared" si="19"/>
        <v/>
      </c>
    </row>
    <row r="608" spans="17:19" x14ac:dyDescent="0.25">
      <c r="Q608" s="51" t="str">
        <f t="shared" si="18"/>
        <v/>
      </c>
      <c r="R608" s="51" t="str">
        <f>IF(M608="","",IF(AND(M608&lt;&gt;'Tabelas auxiliares'!$B$236,M608&lt;&gt;'Tabelas auxiliares'!$B$237,M608&lt;&gt;'Tabelas auxiliares'!$C$236,M608&lt;&gt;'Tabelas auxiliares'!$C$237,M608&lt;&gt;'Tabelas auxiliares'!$D$236),"FOLHA DE PESSOAL",IF(Q608='Tabelas auxiliares'!$A$237,"CUSTEIO",IF(Q608='Tabelas auxiliares'!$A$236,"INVESTIMENTO","ERRO - VERIFICAR"))))</f>
        <v/>
      </c>
      <c r="S608" s="64" t="str">
        <f t="shared" si="19"/>
        <v/>
      </c>
    </row>
    <row r="609" spans="17:19" x14ac:dyDescent="0.25">
      <c r="Q609" s="51" t="str">
        <f t="shared" si="18"/>
        <v/>
      </c>
      <c r="R609" s="51" t="str">
        <f>IF(M609="","",IF(AND(M609&lt;&gt;'Tabelas auxiliares'!$B$236,M609&lt;&gt;'Tabelas auxiliares'!$B$237,M609&lt;&gt;'Tabelas auxiliares'!$C$236,M609&lt;&gt;'Tabelas auxiliares'!$C$237,M609&lt;&gt;'Tabelas auxiliares'!$D$236),"FOLHA DE PESSOAL",IF(Q609='Tabelas auxiliares'!$A$237,"CUSTEIO",IF(Q609='Tabelas auxiliares'!$A$236,"INVESTIMENTO","ERRO - VERIFICAR"))))</f>
        <v/>
      </c>
      <c r="S609" s="64" t="str">
        <f t="shared" si="19"/>
        <v/>
      </c>
    </row>
    <row r="610" spans="17:19" x14ac:dyDescent="0.25">
      <c r="Q610" s="51" t="str">
        <f t="shared" si="18"/>
        <v/>
      </c>
      <c r="R610" s="51" t="str">
        <f>IF(M610="","",IF(AND(M610&lt;&gt;'Tabelas auxiliares'!$B$236,M610&lt;&gt;'Tabelas auxiliares'!$B$237,M610&lt;&gt;'Tabelas auxiliares'!$C$236,M610&lt;&gt;'Tabelas auxiliares'!$C$237,M610&lt;&gt;'Tabelas auxiliares'!$D$236),"FOLHA DE PESSOAL",IF(Q610='Tabelas auxiliares'!$A$237,"CUSTEIO",IF(Q610='Tabelas auxiliares'!$A$236,"INVESTIMENTO","ERRO - VERIFICAR"))))</f>
        <v/>
      </c>
      <c r="S610" s="64" t="str">
        <f t="shared" si="19"/>
        <v/>
      </c>
    </row>
    <row r="611" spans="17:19" x14ac:dyDescent="0.25">
      <c r="Q611" s="51" t="str">
        <f t="shared" si="18"/>
        <v/>
      </c>
      <c r="R611" s="51" t="str">
        <f>IF(M611="","",IF(AND(M611&lt;&gt;'Tabelas auxiliares'!$B$236,M611&lt;&gt;'Tabelas auxiliares'!$B$237,M611&lt;&gt;'Tabelas auxiliares'!$C$236,M611&lt;&gt;'Tabelas auxiliares'!$C$237,M611&lt;&gt;'Tabelas auxiliares'!$D$236),"FOLHA DE PESSOAL",IF(Q611='Tabelas auxiliares'!$A$237,"CUSTEIO",IF(Q611='Tabelas auxiliares'!$A$236,"INVESTIMENTO","ERRO - VERIFICAR"))))</f>
        <v/>
      </c>
      <c r="S611" s="64" t="str">
        <f t="shared" si="19"/>
        <v/>
      </c>
    </row>
    <row r="612" spans="17:19" x14ac:dyDescent="0.25">
      <c r="Q612" s="51" t="str">
        <f t="shared" si="18"/>
        <v/>
      </c>
      <c r="R612" s="51" t="str">
        <f>IF(M612="","",IF(AND(M612&lt;&gt;'Tabelas auxiliares'!$B$236,M612&lt;&gt;'Tabelas auxiliares'!$B$237,M612&lt;&gt;'Tabelas auxiliares'!$C$236,M612&lt;&gt;'Tabelas auxiliares'!$C$237,M612&lt;&gt;'Tabelas auxiliares'!$D$236),"FOLHA DE PESSOAL",IF(Q612='Tabelas auxiliares'!$A$237,"CUSTEIO",IF(Q612='Tabelas auxiliares'!$A$236,"INVESTIMENTO","ERRO - VERIFICAR"))))</f>
        <v/>
      </c>
      <c r="S612" s="64" t="str">
        <f t="shared" si="19"/>
        <v/>
      </c>
    </row>
    <row r="613" spans="17:19" x14ac:dyDescent="0.25">
      <c r="Q613" s="51" t="str">
        <f t="shared" si="18"/>
        <v/>
      </c>
      <c r="R613" s="51" t="str">
        <f>IF(M613="","",IF(AND(M613&lt;&gt;'Tabelas auxiliares'!$B$236,M613&lt;&gt;'Tabelas auxiliares'!$B$237,M613&lt;&gt;'Tabelas auxiliares'!$C$236,M613&lt;&gt;'Tabelas auxiliares'!$C$237,M613&lt;&gt;'Tabelas auxiliares'!$D$236),"FOLHA DE PESSOAL",IF(Q613='Tabelas auxiliares'!$A$237,"CUSTEIO",IF(Q613='Tabelas auxiliares'!$A$236,"INVESTIMENTO","ERRO - VERIFICAR"))))</f>
        <v/>
      </c>
      <c r="S613" s="64" t="str">
        <f t="shared" si="19"/>
        <v/>
      </c>
    </row>
    <row r="614" spans="17:19" x14ac:dyDescent="0.25">
      <c r="Q614" s="51" t="str">
        <f t="shared" si="18"/>
        <v/>
      </c>
      <c r="R614" s="51" t="str">
        <f>IF(M614="","",IF(AND(M614&lt;&gt;'Tabelas auxiliares'!$B$236,M614&lt;&gt;'Tabelas auxiliares'!$B$237,M614&lt;&gt;'Tabelas auxiliares'!$C$236,M614&lt;&gt;'Tabelas auxiliares'!$C$237,M614&lt;&gt;'Tabelas auxiliares'!$D$236),"FOLHA DE PESSOAL",IF(Q614='Tabelas auxiliares'!$A$237,"CUSTEIO",IF(Q614='Tabelas auxiliares'!$A$236,"INVESTIMENTO","ERRO - VERIFICAR"))))</f>
        <v/>
      </c>
      <c r="S614" s="64" t="str">
        <f t="shared" si="19"/>
        <v/>
      </c>
    </row>
    <row r="615" spans="17:19" x14ac:dyDescent="0.25">
      <c r="Q615" s="51" t="str">
        <f t="shared" si="18"/>
        <v/>
      </c>
      <c r="R615" s="51" t="str">
        <f>IF(M615="","",IF(AND(M615&lt;&gt;'Tabelas auxiliares'!$B$236,M615&lt;&gt;'Tabelas auxiliares'!$B$237,M615&lt;&gt;'Tabelas auxiliares'!$C$236,M615&lt;&gt;'Tabelas auxiliares'!$C$237,M615&lt;&gt;'Tabelas auxiliares'!$D$236),"FOLHA DE PESSOAL",IF(Q615='Tabelas auxiliares'!$A$237,"CUSTEIO",IF(Q615='Tabelas auxiliares'!$A$236,"INVESTIMENTO","ERRO - VERIFICAR"))))</f>
        <v/>
      </c>
      <c r="S615" s="64" t="str">
        <f t="shared" si="19"/>
        <v/>
      </c>
    </row>
    <row r="616" spans="17:19" x14ac:dyDescent="0.25">
      <c r="Q616" s="51" t="str">
        <f t="shared" si="18"/>
        <v/>
      </c>
      <c r="R616" s="51" t="str">
        <f>IF(M616="","",IF(AND(M616&lt;&gt;'Tabelas auxiliares'!$B$236,M616&lt;&gt;'Tabelas auxiliares'!$B$237,M616&lt;&gt;'Tabelas auxiliares'!$C$236,M616&lt;&gt;'Tabelas auxiliares'!$C$237,M616&lt;&gt;'Tabelas auxiliares'!$D$236),"FOLHA DE PESSOAL",IF(Q616='Tabelas auxiliares'!$A$237,"CUSTEIO",IF(Q616='Tabelas auxiliares'!$A$236,"INVESTIMENTO","ERRO - VERIFICAR"))))</f>
        <v/>
      </c>
      <c r="S616" s="64" t="str">
        <f t="shared" si="19"/>
        <v/>
      </c>
    </row>
    <row r="617" spans="17:19" x14ac:dyDescent="0.25">
      <c r="Q617" s="51" t="str">
        <f t="shared" si="18"/>
        <v/>
      </c>
      <c r="R617" s="51" t="str">
        <f>IF(M617="","",IF(AND(M617&lt;&gt;'Tabelas auxiliares'!$B$236,M617&lt;&gt;'Tabelas auxiliares'!$B$237,M617&lt;&gt;'Tabelas auxiliares'!$C$236,M617&lt;&gt;'Tabelas auxiliares'!$C$237,M617&lt;&gt;'Tabelas auxiliares'!$D$236),"FOLHA DE PESSOAL",IF(Q617='Tabelas auxiliares'!$A$237,"CUSTEIO",IF(Q617='Tabelas auxiliares'!$A$236,"INVESTIMENTO","ERRO - VERIFICAR"))))</f>
        <v/>
      </c>
      <c r="S617" s="64" t="str">
        <f t="shared" si="19"/>
        <v/>
      </c>
    </row>
    <row r="618" spans="17:19" x14ac:dyDescent="0.25">
      <c r="Q618" s="51" t="str">
        <f t="shared" si="18"/>
        <v/>
      </c>
      <c r="R618" s="51" t="str">
        <f>IF(M618="","",IF(AND(M618&lt;&gt;'Tabelas auxiliares'!$B$236,M618&lt;&gt;'Tabelas auxiliares'!$B$237,M618&lt;&gt;'Tabelas auxiliares'!$C$236,M618&lt;&gt;'Tabelas auxiliares'!$C$237,M618&lt;&gt;'Tabelas auxiliares'!$D$236),"FOLHA DE PESSOAL",IF(Q618='Tabelas auxiliares'!$A$237,"CUSTEIO",IF(Q618='Tabelas auxiliares'!$A$236,"INVESTIMENTO","ERRO - VERIFICAR"))))</f>
        <v/>
      </c>
      <c r="S618" s="64" t="str">
        <f t="shared" si="19"/>
        <v/>
      </c>
    </row>
    <row r="619" spans="17:19" x14ac:dyDescent="0.25">
      <c r="Q619" s="51" t="str">
        <f t="shared" si="18"/>
        <v/>
      </c>
      <c r="R619" s="51" t="str">
        <f>IF(M619="","",IF(AND(M619&lt;&gt;'Tabelas auxiliares'!$B$236,M619&lt;&gt;'Tabelas auxiliares'!$B$237,M619&lt;&gt;'Tabelas auxiliares'!$C$236,M619&lt;&gt;'Tabelas auxiliares'!$C$237,M619&lt;&gt;'Tabelas auxiliares'!$D$236),"FOLHA DE PESSOAL",IF(Q619='Tabelas auxiliares'!$A$237,"CUSTEIO",IF(Q619='Tabelas auxiliares'!$A$236,"INVESTIMENTO","ERRO - VERIFICAR"))))</f>
        <v/>
      </c>
      <c r="S619" s="64" t="str">
        <f t="shared" si="19"/>
        <v/>
      </c>
    </row>
    <row r="620" spans="17:19" x14ac:dyDescent="0.25">
      <c r="Q620" s="51" t="str">
        <f t="shared" si="18"/>
        <v/>
      </c>
      <c r="R620" s="51" t="str">
        <f>IF(M620="","",IF(AND(M620&lt;&gt;'Tabelas auxiliares'!$B$236,M620&lt;&gt;'Tabelas auxiliares'!$B$237,M620&lt;&gt;'Tabelas auxiliares'!$C$236,M620&lt;&gt;'Tabelas auxiliares'!$C$237,M620&lt;&gt;'Tabelas auxiliares'!$D$236),"FOLHA DE PESSOAL",IF(Q620='Tabelas auxiliares'!$A$237,"CUSTEIO",IF(Q620='Tabelas auxiliares'!$A$236,"INVESTIMENTO","ERRO - VERIFICAR"))))</f>
        <v/>
      </c>
      <c r="S620" s="64" t="str">
        <f t="shared" si="19"/>
        <v/>
      </c>
    </row>
    <row r="621" spans="17:19" x14ac:dyDescent="0.25">
      <c r="Q621" s="51" t="str">
        <f t="shared" si="18"/>
        <v/>
      </c>
      <c r="R621" s="51" t="str">
        <f>IF(M621="","",IF(AND(M621&lt;&gt;'Tabelas auxiliares'!$B$236,M621&lt;&gt;'Tabelas auxiliares'!$B$237,M621&lt;&gt;'Tabelas auxiliares'!$C$236,M621&lt;&gt;'Tabelas auxiliares'!$C$237,M621&lt;&gt;'Tabelas auxiliares'!$D$236),"FOLHA DE PESSOAL",IF(Q621='Tabelas auxiliares'!$A$237,"CUSTEIO",IF(Q621='Tabelas auxiliares'!$A$236,"INVESTIMENTO","ERRO - VERIFICAR"))))</f>
        <v/>
      </c>
      <c r="S621" s="64" t="str">
        <f t="shared" si="19"/>
        <v/>
      </c>
    </row>
    <row r="622" spans="17:19" x14ac:dyDescent="0.25">
      <c r="Q622" s="51" t="str">
        <f t="shared" si="18"/>
        <v/>
      </c>
      <c r="R622" s="51" t="str">
        <f>IF(M622="","",IF(AND(M622&lt;&gt;'Tabelas auxiliares'!$B$236,M622&lt;&gt;'Tabelas auxiliares'!$B$237,M622&lt;&gt;'Tabelas auxiliares'!$C$236,M622&lt;&gt;'Tabelas auxiliares'!$C$237,M622&lt;&gt;'Tabelas auxiliares'!$D$236),"FOLHA DE PESSOAL",IF(Q622='Tabelas auxiliares'!$A$237,"CUSTEIO",IF(Q622='Tabelas auxiliares'!$A$236,"INVESTIMENTO","ERRO - VERIFICAR"))))</f>
        <v/>
      </c>
      <c r="S622" s="64" t="str">
        <f t="shared" si="19"/>
        <v/>
      </c>
    </row>
    <row r="623" spans="17:19" x14ac:dyDescent="0.25">
      <c r="Q623" s="51" t="str">
        <f t="shared" si="18"/>
        <v/>
      </c>
      <c r="R623" s="51" t="str">
        <f>IF(M623="","",IF(AND(M623&lt;&gt;'Tabelas auxiliares'!$B$236,M623&lt;&gt;'Tabelas auxiliares'!$B$237,M623&lt;&gt;'Tabelas auxiliares'!$C$236,M623&lt;&gt;'Tabelas auxiliares'!$C$237,M623&lt;&gt;'Tabelas auxiliares'!$D$236),"FOLHA DE PESSOAL",IF(Q623='Tabelas auxiliares'!$A$237,"CUSTEIO",IF(Q623='Tabelas auxiliares'!$A$236,"INVESTIMENTO","ERRO - VERIFICAR"))))</f>
        <v/>
      </c>
      <c r="S623" s="64" t="str">
        <f t="shared" si="19"/>
        <v/>
      </c>
    </row>
    <row r="624" spans="17:19" x14ac:dyDescent="0.25">
      <c r="Q624" s="51" t="str">
        <f t="shared" si="18"/>
        <v/>
      </c>
      <c r="R624" s="51" t="str">
        <f>IF(M624="","",IF(AND(M624&lt;&gt;'Tabelas auxiliares'!$B$236,M624&lt;&gt;'Tabelas auxiliares'!$B$237,M624&lt;&gt;'Tabelas auxiliares'!$C$236,M624&lt;&gt;'Tabelas auxiliares'!$C$237,M624&lt;&gt;'Tabelas auxiliares'!$D$236),"FOLHA DE PESSOAL",IF(Q624='Tabelas auxiliares'!$A$237,"CUSTEIO",IF(Q624='Tabelas auxiliares'!$A$236,"INVESTIMENTO","ERRO - VERIFICAR"))))</f>
        <v/>
      </c>
      <c r="S624" s="64" t="str">
        <f t="shared" si="19"/>
        <v/>
      </c>
    </row>
    <row r="625" spans="17:19" x14ac:dyDescent="0.25">
      <c r="Q625" s="51" t="str">
        <f t="shared" si="18"/>
        <v/>
      </c>
      <c r="R625" s="51" t="str">
        <f>IF(M625="","",IF(AND(M625&lt;&gt;'Tabelas auxiliares'!$B$236,M625&lt;&gt;'Tabelas auxiliares'!$B$237,M625&lt;&gt;'Tabelas auxiliares'!$C$236,M625&lt;&gt;'Tabelas auxiliares'!$C$237,M625&lt;&gt;'Tabelas auxiliares'!$D$236),"FOLHA DE PESSOAL",IF(Q625='Tabelas auxiliares'!$A$237,"CUSTEIO",IF(Q625='Tabelas auxiliares'!$A$236,"INVESTIMENTO","ERRO - VERIFICAR"))))</f>
        <v/>
      </c>
      <c r="S625" s="64" t="str">
        <f t="shared" si="19"/>
        <v/>
      </c>
    </row>
    <row r="626" spans="17:19" x14ac:dyDescent="0.25">
      <c r="Q626" s="51" t="str">
        <f t="shared" si="18"/>
        <v/>
      </c>
      <c r="R626" s="51" t="str">
        <f>IF(M626="","",IF(AND(M626&lt;&gt;'Tabelas auxiliares'!$B$236,M626&lt;&gt;'Tabelas auxiliares'!$B$237,M626&lt;&gt;'Tabelas auxiliares'!$C$236,M626&lt;&gt;'Tabelas auxiliares'!$C$237,M626&lt;&gt;'Tabelas auxiliares'!$D$236),"FOLHA DE PESSOAL",IF(Q626='Tabelas auxiliares'!$A$237,"CUSTEIO",IF(Q626='Tabelas auxiliares'!$A$236,"INVESTIMENTO","ERRO - VERIFICAR"))))</f>
        <v/>
      </c>
      <c r="S626" s="64" t="str">
        <f t="shared" si="19"/>
        <v/>
      </c>
    </row>
    <row r="627" spans="17:19" x14ac:dyDescent="0.25">
      <c r="Q627" s="51" t="str">
        <f t="shared" si="18"/>
        <v/>
      </c>
      <c r="R627" s="51" t="str">
        <f>IF(M627="","",IF(AND(M627&lt;&gt;'Tabelas auxiliares'!$B$236,M627&lt;&gt;'Tabelas auxiliares'!$B$237,M627&lt;&gt;'Tabelas auxiliares'!$C$236,M627&lt;&gt;'Tabelas auxiliares'!$C$237,M627&lt;&gt;'Tabelas auxiliares'!$D$236),"FOLHA DE PESSOAL",IF(Q627='Tabelas auxiliares'!$A$237,"CUSTEIO",IF(Q627='Tabelas auxiliares'!$A$236,"INVESTIMENTO","ERRO - VERIFICAR"))))</f>
        <v/>
      </c>
      <c r="S627" s="64" t="str">
        <f t="shared" si="19"/>
        <v/>
      </c>
    </row>
    <row r="628" spans="17:19" x14ac:dyDescent="0.25">
      <c r="Q628" s="51" t="str">
        <f t="shared" si="18"/>
        <v/>
      </c>
      <c r="R628" s="51" t="str">
        <f>IF(M628="","",IF(AND(M628&lt;&gt;'Tabelas auxiliares'!$B$236,M628&lt;&gt;'Tabelas auxiliares'!$B$237,M628&lt;&gt;'Tabelas auxiliares'!$C$236,M628&lt;&gt;'Tabelas auxiliares'!$C$237,M628&lt;&gt;'Tabelas auxiliares'!$D$236),"FOLHA DE PESSOAL",IF(Q628='Tabelas auxiliares'!$A$237,"CUSTEIO",IF(Q628='Tabelas auxiliares'!$A$236,"INVESTIMENTO","ERRO - VERIFICAR"))))</f>
        <v/>
      </c>
      <c r="S628" s="64" t="str">
        <f t="shared" si="19"/>
        <v/>
      </c>
    </row>
    <row r="629" spans="17:19" x14ac:dyDescent="0.25">
      <c r="Q629" s="51" t="str">
        <f t="shared" si="18"/>
        <v/>
      </c>
      <c r="R629" s="51" t="str">
        <f>IF(M629="","",IF(AND(M629&lt;&gt;'Tabelas auxiliares'!$B$236,M629&lt;&gt;'Tabelas auxiliares'!$B$237,M629&lt;&gt;'Tabelas auxiliares'!$C$236,M629&lt;&gt;'Tabelas auxiliares'!$C$237,M629&lt;&gt;'Tabelas auxiliares'!$D$236),"FOLHA DE PESSOAL",IF(Q629='Tabelas auxiliares'!$A$237,"CUSTEIO",IF(Q629='Tabelas auxiliares'!$A$236,"INVESTIMENTO","ERRO - VERIFICAR"))))</f>
        <v/>
      </c>
      <c r="S629" s="64" t="str">
        <f t="shared" si="19"/>
        <v/>
      </c>
    </row>
    <row r="630" spans="17:19" x14ac:dyDescent="0.25">
      <c r="Q630" s="51" t="str">
        <f t="shared" si="18"/>
        <v/>
      </c>
      <c r="R630" s="51" t="str">
        <f>IF(M630="","",IF(AND(M630&lt;&gt;'Tabelas auxiliares'!$B$236,M630&lt;&gt;'Tabelas auxiliares'!$B$237,M630&lt;&gt;'Tabelas auxiliares'!$C$236,M630&lt;&gt;'Tabelas auxiliares'!$C$237,M630&lt;&gt;'Tabelas auxiliares'!$D$236),"FOLHA DE PESSOAL",IF(Q630='Tabelas auxiliares'!$A$237,"CUSTEIO",IF(Q630='Tabelas auxiliares'!$A$236,"INVESTIMENTO","ERRO - VERIFICAR"))))</f>
        <v/>
      </c>
      <c r="S630" s="64" t="str">
        <f t="shared" si="19"/>
        <v/>
      </c>
    </row>
    <row r="631" spans="17:19" x14ac:dyDescent="0.25">
      <c r="Q631" s="51" t="str">
        <f t="shared" si="18"/>
        <v/>
      </c>
      <c r="R631" s="51" t="str">
        <f>IF(M631="","",IF(AND(M631&lt;&gt;'Tabelas auxiliares'!$B$236,M631&lt;&gt;'Tabelas auxiliares'!$B$237,M631&lt;&gt;'Tabelas auxiliares'!$C$236,M631&lt;&gt;'Tabelas auxiliares'!$C$237,M631&lt;&gt;'Tabelas auxiliares'!$D$236),"FOLHA DE PESSOAL",IF(Q631='Tabelas auxiliares'!$A$237,"CUSTEIO",IF(Q631='Tabelas auxiliares'!$A$236,"INVESTIMENTO","ERRO - VERIFICAR"))))</f>
        <v/>
      </c>
      <c r="S631" s="64" t="str">
        <f t="shared" si="19"/>
        <v/>
      </c>
    </row>
    <row r="632" spans="17:19" x14ac:dyDescent="0.25">
      <c r="Q632" s="51" t="str">
        <f t="shared" si="18"/>
        <v/>
      </c>
      <c r="R632" s="51" t="str">
        <f>IF(M632="","",IF(AND(M632&lt;&gt;'Tabelas auxiliares'!$B$236,M632&lt;&gt;'Tabelas auxiliares'!$B$237,M632&lt;&gt;'Tabelas auxiliares'!$C$236,M632&lt;&gt;'Tabelas auxiliares'!$C$237,M632&lt;&gt;'Tabelas auxiliares'!$D$236),"FOLHA DE PESSOAL",IF(Q632='Tabelas auxiliares'!$A$237,"CUSTEIO",IF(Q632='Tabelas auxiliares'!$A$236,"INVESTIMENTO","ERRO - VERIFICAR"))))</f>
        <v/>
      </c>
      <c r="S632" s="64" t="str">
        <f t="shared" si="19"/>
        <v/>
      </c>
    </row>
    <row r="633" spans="17:19" x14ac:dyDescent="0.25">
      <c r="Q633" s="51" t="str">
        <f t="shared" si="18"/>
        <v/>
      </c>
      <c r="R633" s="51" t="str">
        <f>IF(M633="","",IF(AND(M633&lt;&gt;'Tabelas auxiliares'!$B$236,M633&lt;&gt;'Tabelas auxiliares'!$B$237,M633&lt;&gt;'Tabelas auxiliares'!$C$236,M633&lt;&gt;'Tabelas auxiliares'!$C$237,M633&lt;&gt;'Tabelas auxiliares'!$D$236),"FOLHA DE PESSOAL",IF(Q633='Tabelas auxiliares'!$A$237,"CUSTEIO",IF(Q633='Tabelas auxiliares'!$A$236,"INVESTIMENTO","ERRO - VERIFICAR"))))</f>
        <v/>
      </c>
      <c r="S633" s="64" t="str">
        <f t="shared" si="19"/>
        <v/>
      </c>
    </row>
    <row r="634" spans="17:19" x14ac:dyDescent="0.25">
      <c r="Q634" s="51" t="str">
        <f t="shared" si="18"/>
        <v/>
      </c>
      <c r="R634" s="51" t="str">
        <f>IF(M634="","",IF(AND(M634&lt;&gt;'Tabelas auxiliares'!$B$236,M634&lt;&gt;'Tabelas auxiliares'!$B$237,M634&lt;&gt;'Tabelas auxiliares'!$C$236,M634&lt;&gt;'Tabelas auxiliares'!$C$237,M634&lt;&gt;'Tabelas auxiliares'!$D$236),"FOLHA DE PESSOAL",IF(Q634='Tabelas auxiliares'!$A$237,"CUSTEIO",IF(Q634='Tabelas auxiliares'!$A$236,"INVESTIMENTO","ERRO - VERIFICAR"))))</f>
        <v/>
      </c>
      <c r="S634" s="64" t="str">
        <f t="shared" si="19"/>
        <v/>
      </c>
    </row>
    <row r="635" spans="17:19" x14ac:dyDescent="0.25">
      <c r="Q635" s="51" t="str">
        <f t="shared" si="18"/>
        <v/>
      </c>
      <c r="R635" s="51" t="str">
        <f>IF(M635="","",IF(AND(M635&lt;&gt;'Tabelas auxiliares'!$B$236,M635&lt;&gt;'Tabelas auxiliares'!$B$237,M635&lt;&gt;'Tabelas auxiliares'!$C$236,M635&lt;&gt;'Tabelas auxiliares'!$C$237,M635&lt;&gt;'Tabelas auxiliares'!$D$236),"FOLHA DE PESSOAL",IF(Q635='Tabelas auxiliares'!$A$237,"CUSTEIO",IF(Q635='Tabelas auxiliares'!$A$236,"INVESTIMENTO","ERRO - VERIFICAR"))))</f>
        <v/>
      </c>
      <c r="S635" s="64" t="str">
        <f t="shared" si="19"/>
        <v/>
      </c>
    </row>
    <row r="636" spans="17:19" x14ac:dyDescent="0.25">
      <c r="Q636" s="51" t="str">
        <f t="shared" si="18"/>
        <v/>
      </c>
      <c r="R636" s="51" t="str">
        <f>IF(M636="","",IF(AND(M636&lt;&gt;'Tabelas auxiliares'!$B$236,M636&lt;&gt;'Tabelas auxiliares'!$B$237,M636&lt;&gt;'Tabelas auxiliares'!$C$236,M636&lt;&gt;'Tabelas auxiliares'!$C$237,M636&lt;&gt;'Tabelas auxiliares'!$D$236),"FOLHA DE PESSOAL",IF(Q636='Tabelas auxiliares'!$A$237,"CUSTEIO",IF(Q636='Tabelas auxiliares'!$A$236,"INVESTIMENTO","ERRO - VERIFICAR"))))</f>
        <v/>
      </c>
      <c r="S636" s="64" t="str">
        <f t="shared" si="19"/>
        <v/>
      </c>
    </row>
    <row r="637" spans="17:19" x14ac:dyDescent="0.25">
      <c r="Q637" s="51" t="str">
        <f t="shared" si="18"/>
        <v/>
      </c>
      <c r="R637" s="51" t="str">
        <f>IF(M637="","",IF(AND(M637&lt;&gt;'Tabelas auxiliares'!$B$236,M637&lt;&gt;'Tabelas auxiliares'!$B$237,M637&lt;&gt;'Tabelas auxiliares'!$C$236,M637&lt;&gt;'Tabelas auxiliares'!$C$237,M637&lt;&gt;'Tabelas auxiliares'!$D$236),"FOLHA DE PESSOAL",IF(Q637='Tabelas auxiliares'!$A$237,"CUSTEIO",IF(Q637='Tabelas auxiliares'!$A$236,"INVESTIMENTO","ERRO - VERIFICAR"))))</f>
        <v/>
      </c>
      <c r="S637" s="64" t="str">
        <f t="shared" si="19"/>
        <v/>
      </c>
    </row>
    <row r="638" spans="17:19" x14ac:dyDescent="0.25">
      <c r="Q638" s="51" t="str">
        <f t="shared" si="18"/>
        <v/>
      </c>
      <c r="R638" s="51" t="str">
        <f>IF(M638="","",IF(AND(M638&lt;&gt;'Tabelas auxiliares'!$B$236,M638&lt;&gt;'Tabelas auxiliares'!$B$237,M638&lt;&gt;'Tabelas auxiliares'!$C$236,M638&lt;&gt;'Tabelas auxiliares'!$C$237,M638&lt;&gt;'Tabelas auxiliares'!$D$236),"FOLHA DE PESSOAL",IF(Q638='Tabelas auxiliares'!$A$237,"CUSTEIO",IF(Q638='Tabelas auxiliares'!$A$236,"INVESTIMENTO","ERRO - VERIFICAR"))))</f>
        <v/>
      </c>
      <c r="S638" s="64" t="str">
        <f t="shared" si="19"/>
        <v/>
      </c>
    </row>
    <row r="639" spans="17:19" x14ac:dyDescent="0.25">
      <c r="Q639" s="51" t="str">
        <f t="shared" si="18"/>
        <v/>
      </c>
      <c r="R639" s="51" t="str">
        <f>IF(M639="","",IF(AND(M639&lt;&gt;'Tabelas auxiliares'!$B$236,M639&lt;&gt;'Tabelas auxiliares'!$B$237,M639&lt;&gt;'Tabelas auxiliares'!$C$236,M639&lt;&gt;'Tabelas auxiliares'!$C$237,M639&lt;&gt;'Tabelas auxiliares'!$D$236),"FOLHA DE PESSOAL",IF(Q639='Tabelas auxiliares'!$A$237,"CUSTEIO",IF(Q639='Tabelas auxiliares'!$A$236,"INVESTIMENTO","ERRO - VERIFICAR"))))</f>
        <v/>
      </c>
      <c r="S639" s="64" t="str">
        <f t="shared" si="19"/>
        <v/>
      </c>
    </row>
    <row r="640" spans="17:19" x14ac:dyDescent="0.25">
      <c r="Q640" s="51" t="str">
        <f t="shared" si="18"/>
        <v/>
      </c>
      <c r="R640" s="51" t="str">
        <f>IF(M640="","",IF(AND(M640&lt;&gt;'Tabelas auxiliares'!$B$236,M640&lt;&gt;'Tabelas auxiliares'!$B$237,M640&lt;&gt;'Tabelas auxiliares'!$C$236,M640&lt;&gt;'Tabelas auxiliares'!$C$237,M640&lt;&gt;'Tabelas auxiliares'!$D$236),"FOLHA DE PESSOAL",IF(Q640='Tabelas auxiliares'!$A$237,"CUSTEIO",IF(Q640='Tabelas auxiliares'!$A$236,"INVESTIMENTO","ERRO - VERIFICAR"))))</f>
        <v/>
      </c>
      <c r="S640" s="64" t="str">
        <f t="shared" si="19"/>
        <v/>
      </c>
    </row>
    <row r="641" spans="17:19" x14ac:dyDescent="0.25">
      <c r="Q641" s="51" t="str">
        <f t="shared" si="18"/>
        <v/>
      </c>
      <c r="R641" s="51" t="str">
        <f>IF(M641="","",IF(AND(M641&lt;&gt;'Tabelas auxiliares'!$B$236,M641&lt;&gt;'Tabelas auxiliares'!$B$237,M641&lt;&gt;'Tabelas auxiliares'!$C$236,M641&lt;&gt;'Tabelas auxiliares'!$C$237,M641&lt;&gt;'Tabelas auxiliares'!$D$236),"FOLHA DE PESSOAL",IF(Q641='Tabelas auxiliares'!$A$237,"CUSTEIO",IF(Q641='Tabelas auxiliares'!$A$236,"INVESTIMENTO","ERRO - VERIFICAR"))))</f>
        <v/>
      </c>
      <c r="S641" s="64" t="str">
        <f t="shared" si="19"/>
        <v/>
      </c>
    </row>
    <row r="642" spans="17:19" x14ac:dyDescent="0.25">
      <c r="Q642" s="51" t="str">
        <f t="shared" si="18"/>
        <v/>
      </c>
      <c r="R642" s="51" t="str">
        <f>IF(M642="","",IF(AND(M642&lt;&gt;'Tabelas auxiliares'!$B$236,M642&lt;&gt;'Tabelas auxiliares'!$B$237,M642&lt;&gt;'Tabelas auxiliares'!$C$236,M642&lt;&gt;'Tabelas auxiliares'!$C$237,M642&lt;&gt;'Tabelas auxiliares'!$D$236),"FOLHA DE PESSOAL",IF(Q642='Tabelas auxiliares'!$A$237,"CUSTEIO",IF(Q642='Tabelas auxiliares'!$A$236,"INVESTIMENTO","ERRO - VERIFICAR"))))</f>
        <v/>
      </c>
      <c r="S642" s="64" t="str">
        <f t="shared" si="19"/>
        <v/>
      </c>
    </row>
    <row r="643" spans="17:19" x14ac:dyDescent="0.25">
      <c r="Q643" s="51" t="str">
        <f t="shared" si="18"/>
        <v/>
      </c>
      <c r="R643" s="51" t="str">
        <f>IF(M643="","",IF(AND(M643&lt;&gt;'Tabelas auxiliares'!$B$236,M643&lt;&gt;'Tabelas auxiliares'!$B$237,M643&lt;&gt;'Tabelas auxiliares'!$C$236,M643&lt;&gt;'Tabelas auxiliares'!$C$237,M643&lt;&gt;'Tabelas auxiliares'!$D$236),"FOLHA DE PESSOAL",IF(Q643='Tabelas auxiliares'!$A$237,"CUSTEIO",IF(Q643='Tabelas auxiliares'!$A$236,"INVESTIMENTO","ERRO - VERIFICAR"))))</f>
        <v/>
      </c>
      <c r="S643" s="64" t="str">
        <f t="shared" si="19"/>
        <v/>
      </c>
    </row>
    <row r="644" spans="17:19" x14ac:dyDescent="0.25">
      <c r="Q644" s="51" t="str">
        <f t="shared" ref="Q644:Q707" si="20">LEFT(O644,1)</f>
        <v/>
      </c>
      <c r="R644" s="51" t="str">
        <f>IF(M644="","",IF(AND(M644&lt;&gt;'Tabelas auxiliares'!$B$236,M644&lt;&gt;'Tabelas auxiliares'!$B$237,M644&lt;&gt;'Tabelas auxiliares'!$C$236,M644&lt;&gt;'Tabelas auxiliares'!$C$237,M644&lt;&gt;'Tabelas auxiliares'!$D$236),"FOLHA DE PESSOAL",IF(Q644='Tabelas auxiliares'!$A$237,"CUSTEIO",IF(Q644='Tabelas auxiliares'!$A$236,"INVESTIMENTO","ERRO - VERIFICAR"))))</f>
        <v/>
      </c>
      <c r="S644" s="64" t="str">
        <f t="shared" si="19"/>
        <v/>
      </c>
    </row>
    <row r="645" spans="17:19" x14ac:dyDescent="0.25">
      <c r="Q645" s="51" t="str">
        <f t="shared" si="20"/>
        <v/>
      </c>
      <c r="R645" s="51" t="str">
        <f>IF(M645="","",IF(AND(M645&lt;&gt;'Tabelas auxiliares'!$B$236,M645&lt;&gt;'Tabelas auxiliares'!$B$237,M645&lt;&gt;'Tabelas auxiliares'!$C$236,M645&lt;&gt;'Tabelas auxiliares'!$C$237,M645&lt;&gt;'Tabelas auxiliares'!$D$236),"FOLHA DE PESSOAL",IF(Q645='Tabelas auxiliares'!$A$237,"CUSTEIO",IF(Q645='Tabelas auxiliares'!$A$236,"INVESTIMENTO","ERRO - VERIFICAR"))))</f>
        <v/>
      </c>
      <c r="S645" s="64" t="str">
        <f t="shared" ref="S645:S708" si="21">IF(SUM(T645:X645)=0,"",SUM(T645:X645))</f>
        <v/>
      </c>
    </row>
    <row r="646" spans="17:19" x14ac:dyDescent="0.25">
      <c r="Q646" s="51" t="str">
        <f t="shared" si="20"/>
        <v/>
      </c>
      <c r="R646" s="51" t="str">
        <f>IF(M646="","",IF(AND(M646&lt;&gt;'Tabelas auxiliares'!$B$236,M646&lt;&gt;'Tabelas auxiliares'!$B$237,M646&lt;&gt;'Tabelas auxiliares'!$C$236,M646&lt;&gt;'Tabelas auxiliares'!$C$237,M646&lt;&gt;'Tabelas auxiliares'!$D$236),"FOLHA DE PESSOAL",IF(Q646='Tabelas auxiliares'!$A$237,"CUSTEIO",IF(Q646='Tabelas auxiliares'!$A$236,"INVESTIMENTO","ERRO - VERIFICAR"))))</f>
        <v/>
      </c>
      <c r="S646" s="64" t="str">
        <f t="shared" si="21"/>
        <v/>
      </c>
    </row>
    <row r="647" spans="17:19" x14ac:dyDescent="0.25">
      <c r="Q647" s="51" t="str">
        <f t="shared" si="20"/>
        <v/>
      </c>
      <c r="R647" s="51" t="str">
        <f>IF(M647="","",IF(AND(M647&lt;&gt;'Tabelas auxiliares'!$B$236,M647&lt;&gt;'Tabelas auxiliares'!$B$237,M647&lt;&gt;'Tabelas auxiliares'!$C$236,M647&lt;&gt;'Tabelas auxiliares'!$C$237,M647&lt;&gt;'Tabelas auxiliares'!$D$236),"FOLHA DE PESSOAL",IF(Q647='Tabelas auxiliares'!$A$237,"CUSTEIO",IF(Q647='Tabelas auxiliares'!$A$236,"INVESTIMENTO","ERRO - VERIFICAR"))))</f>
        <v/>
      </c>
      <c r="S647" s="64" t="str">
        <f t="shared" si="21"/>
        <v/>
      </c>
    </row>
    <row r="648" spans="17:19" x14ac:dyDescent="0.25">
      <c r="Q648" s="51" t="str">
        <f t="shared" si="20"/>
        <v/>
      </c>
      <c r="R648" s="51" t="str">
        <f>IF(M648="","",IF(AND(M648&lt;&gt;'Tabelas auxiliares'!$B$236,M648&lt;&gt;'Tabelas auxiliares'!$B$237,M648&lt;&gt;'Tabelas auxiliares'!$C$236,M648&lt;&gt;'Tabelas auxiliares'!$C$237,M648&lt;&gt;'Tabelas auxiliares'!$D$236),"FOLHA DE PESSOAL",IF(Q648='Tabelas auxiliares'!$A$237,"CUSTEIO",IF(Q648='Tabelas auxiliares'!$A$236,"INVESTIMENTO","ERRO - VERIFICAR"))))</f>
        <v/>
      </c>
      <c r="S648" s="64" t="str">
        <f t="shared" si="21"/>
        <v/>
      </c>
    </row>
    <row r="649" spans="17:19" x14ac:dyDescent="0.25">
      <c r="Q649" s="51" t="str">
        <f t="shared" si="20"/>
        <v/>
      </c>
      <c r="R649" s="51" t="str">
        <f>IF(M649="","",IF(AND(M649&lt;&gt;'Tabelas auxiliares'!$B$236,M649&lt;&gt;'Tabelas auxiliares'!$B$237,M649&lt;&gt;'Tabelas auxiliares'!$C$236,M649&lt;&gt;'Tabelas auxiliares'!$C$237,M649&lt;&gt;'Tabelas auxiliares'!$D$236),"FOLHA DE PESSOAL",IF(Q649='Tabelas auxiliares'!$A$237,"CUSTEIO",IF(Q649='Tabelas auxiliares'!$A$236,"INVESTIMENTO","ERRO - VERIFICAR"))))</f>
        <v/>
      </c>
      <c r="S649" s="64" t="str">
        <f t="shared" si="21"/>
        <v/>
      </c>
    </row>
    <row r="650" spans="17:19" x14ac:dyDescent="0.25">
      <c r="Q650" s="51" t="str">
        <f t="shared" si="20"/>
        <v/>
      </c>
      <c r="R650" s="51" t="str">
        <f>IF(M650="","",IF(AND(M650&lt;&gt;'Tabelas auxiliares'!$B$236,M650&lt;&gt;'Tabelas auxiliares'!$B$237,M650&lt;&gt;'Tabelas auxiliares'!$C$236,M650&lt;&gt;'Tabelas auxiliares'!$C$237,M650&lt;&gt;'Tabelas auxiliares'!$D$236),"FOLHA DE PESSOAL",IF(Q650='Tabelas auxiliares'!$A$237,"CUSTEIO",IF(Q650='Tabelas auxiliares'!$A$236,"INVESTIMENTO","ERRO - VERIFICAR"))))</f>
        <v/>
      </c>
      <c r="S650" s="64" t="str">
        <f t="shared" si="21"/>
        <v/>
      </c>
    </row>
    <row r="651" spans="17:19" x14ac:dyDescent="0.25">
      <c r="Q651" s="51" t="str">
        <f t="shared" si="20"/>
        <v/>
      </c>
      <c r="R651" s="51" t="str">
        <f>IF(M651="","",IF(AND(M651&lt;&gt;'Tabelas auxiliares'!$B$236,M651&lt;&gt;'Tabelas auxiliares'!$B$237,M651&lt;&gt;'Tabelas auxiliares'!$C$236,M651&lt;&gt;'Tabelas auxiliares'!$C$237,M651&lt;&gt;'Tabelas auxiliares'!$D$236),"FOLHA DE PESSOAL",IF(Q651='Tabelas auxiliares'!$A$237,"CUSTEIO",IF(Q651='Tabelas auxiliares'!$A$236,"INVESTIMENTO","ERRO - VERIFICAR"))))</f>
        <v/>
      </c>
      <c r="S651" s="64" t="str">
        <f t="shared" si="21"/>
        <v/>
      </c>
    </row>
    <row r="652" spans="17:19" x14ac:dyDescent="0.25">
      <c r="Q652" s="51" t="str">
        <f t="shared" si="20"/>
        <v/>
      </c>
      <c r="R652" s="51" t="str">
        <f>IF(M652="","",IF(AND(M652&lt;&gt;'Tabelas auxiliares'!$B$236,M652&lt;&gt;'Tabelas auxiliares'!$B$237,M652&lt;&gt;'Tabelas auxiliares'!$C$236,M652&lt;&gt;'Tabelas auxiliares'!$C$237,M652&lt;&gt;'Tabelas auxiliares'!$D$236),"FOLHA DE PESSOAL",IF(Q652='Tabelas auxiliares'!$A$237,"CUSTEIO",IF(Q652='Tabelas auxiliares'!$A$236,"INVESTIMENTO","ERRO - VERIFICAR"))))</f>
        <v/>
      </c>
      <c r="S652" s="64" t="str">
        <f t="shared" si="21"/>
        <v/>
      </c>
    </row>
    <row r="653" spans="17:19" x14ac:dyDescent="0.25">
      <c r="Q653" s="51" t="str">
        <f t="shared" si="20"/>
        <v/>
      </c>
      <c r="R653" s="51" t="str">
        <f>IF(M653="","",IF(AND(M653&lt;&gt;'Tabelas auxiliares'!$B$236,M653&lt;&gt;'Tabelas auxiliares'!$B$237,M653&lt;&gt;'Tabelas auxiliares'!$C$236,M653&lt;&gt;'Tabelas auxiliares'!$C$237,M653&lt;&gt;'Tabelas auxiliares'!$D$236),"FOLHA DE PESSOAL",IF(Q653='Tabelas auxiliares'!$A$237,"CUSTEIO",IF(Q653='Tabelas auxiliares'!$A$236,"INVESTIMENTO","ERRO - VERIFICAR"))))</f>
        <v/>
      </c>
      <c r="S653" s="64" t="str">
        <f t="shared" si="21"/>
        <v/>
      </c>
    </row>
    <row r="654" spans="17:19" x14ac:dyDescent="0.25">
      <c r="Q654" s="51" t="str">
        <f t="shared" si="20"/>
        <v/>
      </c>
      <c r="R654" s="51" t="str">
        <f>IF(M654="","",IF(AND(M654&lt;&gt;'Tabelas auxiliares'!$B$236,M654&lt;&gt;'Tabelas auxiliares'!$B$237,M654&lt;&gt;'Tabelas auxiliares'!$C$236,M654&lt;&gt;'Tabelas auxiliares'!$C$237,M654&lt;&gt;'Tabelas auxiliares'!$D$236),"FOLHA DE PESSOAL",IF(Q654='Tabelas auxiliares'!$A$237,"CUSTEIO",IF(Q654='Tabelas auxiliares'!$A$236,"INVESTIMENTO","ERRO - VERIFICAR"))))</f>
        <v/>
      </c>
      <c r="S654" s="64" t="str">
        <f t="shared" si="21"/>
        <v/>
      </c>
    </row>
    <row r="655" spans="17:19" x14ac:dyDescent="0.25">
      <c r="Q655" s="51" t="str">
        <f t="shared" si="20"/>
        <v/>
      </c>
      <c r="R655" s="51" t="str">
        <f>IF(M655="","",IF(AND(M655&lt;&gt;'Tabelas auxiliares'!$B$236,M655&lt;&gt;'Tabelas auxiliares'!$B$237,M655&lt;&gt;'Tabelas auxiliares'!$C$236,M655&lt;&gt;'Tabelas auxiliares'!$C$237,M655&lt;&gt;'Tabelas auxiliares'!$D$236),"FOLHA DE PESSOAL",IF(Q655='Tabelas auxiliares'!$A$237,"CUSTEIO",IF(Q655='Tabelas auxiliares'!$A$236,"INVESTIMENTO","ERRO - VERIFICAR"))))</f>
        <v/>
      </c>
      <c r="S655" s="64" t="str">
        <f t="shared" si="21"/>
        <v/>
      </c>
    </row>
    <row r="656" spans="17:19" x14ac:dyDescent="0.25">
      <c r="Q656" s="51" t="str">
        <f t="shared" si="20"/>
        <v/>
      </c>
      <c r="R656" s="51" t="str">
        <f>IF(M656="","",IF(AND(M656&lt;&gt;'Tabelas auxiliares'!$B$236,M656&lt;&gt;'Tabelas auxiliares'!$B$237,M656&lt;&gt;'Tabelas auxiliares'!$C$236,M656&lt;&gt;'Tabelas auxiliares'!$C$237,M656&lt;&gt;'Tabelas auxiliares'!$D$236),"FOLHA DE PESSOAL",IF(Q656='Tabelas auxiliares'!$A$237,"CUSTEIO",IF(Q656='Tabelas auxiliares'!$A$236,"INVESTIMENTO","ERRO - VERIFICAR"))))</f>
        <v/>
      </c>
      <c r="S656" s="64" t="str">
        <f t="shared" si="21"/>
        <v/>
      </c>
    </row>
    <row r="657" spans="17:19" x14ac:dyDescent="0.25">
      <c r="Q657" s="51" t="str">
        <f t="shared" si="20"/>
        <v/>
      </c>
      <c r="R657" s="51" t="str">
        <f>IF(M657="","",IF(AND(M657&lt;&gt;'Tabelas auxiliares'!$B$236,M657&lt;&gt;'Tabelas auxiliares'!$B$237,M657&lt;&gt;'Tabelas auxiliares'!$C$236,M657&lt;&gt;'Tabelas auxiliares'!$C$237,M657&lt;&gt;'Tabelas auxiliares'!$D$236),"FOLHA DE PESSOAL",IF(Q657='Tabelas auxiliares'!$A$237,"CUSTEIO",IF(Q657='Tabelas auxiliares'!$A$236,"INVESTIMENTO","ERRO - VERIFICAR"))))</f>
        <v/>
      </c>
      <c r="S657" s="64" t="str">
        <f t="shared" si="21"/>
        <v/>
      </c>
    </row>
    <row r="658" spans="17:19" x14ac:dyDescent="0.25">
      <c r="Q658" s="51" t="str">
        <f t="shared" si="20"/>
        <v/>
      </c>
      <c r="R658" s="51" t="str">
        <f>IF(M658="","",IF(AND(M658&lt;&gt;'Tabelas auxiliares'!$B$236,M658&lt;&gt;'Tabelas auxiliares'!$B$237,M658&lt;&gt;'Tabelas auxiliares'!$C$236,M658&lt;&gt;'Tabelas auxiliares'!$C$237,M658&lt;&gt;'Tabelas auxiliares'!$D$236),"FOLHA DE PESSOAL",IF(Q658='Tabelas auxiliares'!$A$237,"CUSTEIO",IF(Q658='Tabelas auxiliares'!$A$236,"INVESTIMENTO","ERRO - VERIFICAR"))))</f>
        <v/>
      </c>
      <c r="S658" s="64" t="str">
        <f t="shared" si="21"/>
        <v/>
      </c>
    </row>
    <row r="659" spans="17:19" x14ac:dyDescent="0.25">
      <c r="Q659" s="51" t="str">
        <f t="shared" si="20"/>
        <v/>
      </c>
      <c r="R659" s="51" t="str">
        <f>IF(M659="","",IF(AND(M659&lt;&gt;'Tabelas auxiliares'!$B$236,M659&lt;&gt;'Tabelas auxiliares'!$B$237,M659&lt;&gt;'Tabelas auxiliares'!$C$236,M659&lt;&gt;'Tabelas auxiliares'!$C$237,M659&lt;&gt;'Tabelas auxiliares'!$D$236),"FOLHA DE PESSOAL",IF(Q659='Tabelas auxiliares'!$A$237,"CUSTEIO",IF(Q659='Tabelas auxiliares'!$A$236,"INVESTIMENTO","ERRO - VERIFICAR"))))</f>
        <v/>
      </c>
      <c r="S659" s="64" t="str">
        <f t="shared" si="21"/>
        <v/>
      </c>
    </row>
    <row r="660" spans="17:19" x14ac:dyDescent="0.25">
      <c r="Q660" s="51" t="str">
        <f t="shared" si="20"/>
        <v/>
      </c>
      <c r="R660" s="51" t="str">
        <f>IF(M660="","",IF(AND(M660&lt;&gt;'Tabelas auxiliares'!$B$236,M660&lt;&gt;'Tabelas auxiliares'!$B$237,M660&lt;&gt;'Tabelas auxiliares'!$C$236,M660&lt;&gt;'Tabelas auxiliares'!$C$237,M660&lt;&gt;'Tabelas auxiliares'!$D$236),"FOLHA DE PESSOAL",IF(Q660='Tabelas auxiliares'!$A$237,"CUSTEIO",IF(Q660='Tabelas auxiliares'!$A$236,"INVESTIMENTO","ERRO - VERIFICAR"))))</f>
        <v/>
      </c>
      <c r="S660" s="64" t="str">
        <f t="shared" si="21"/>
        <v/>
      </c>
    </row>
    <row r="661" spans="17:19" x14ac:dyDescent="0.25">
      <c r="Q661" s="51" t="str">
        <f t="shared" si="20"/>
        <v/>
      </c>
      <c r="R661" s="51" t="str">
        <f>IF(M661="","",IF(AND(M661&lt;&gt;'Tabelas auxiliares'!$B$236,M661&lt;&gt;'Tabelas auxiliares'!$B$237,M661&lt;&gt;'Tabelas auxiliares'!$C$236,M661&lt;&gt;'Tabelas auxiliares'!$C$237,M661&lt;&gt;'Tabelas auxiliares'!$D$236),"FOLHA DE PESSOAL",IF(Q661='Tabelas auxiliares'!$A$237,"CUSTEIO",IF(Q661='Tabelas auxiliares'!$A$236,"INVESTIMENTO","ERRO - VERIFICAR"))))</f>
        <v/>
      </c>
      <c r="S661" s="64" t="str">
        <f t="shared" si="21"/>
        <v/>
      </c>
    </row>
    <row r="662" spans="17:19" x14ac:dyDescent="0.25">
      <c r="Q662" s="51" t="str">
        <f t="shared" si="20"/>
        <v/>
      </c>
      <c r="R662" s="51" t="str">
        <f>IF(M662="","",IF(AND(M662&lt;&gt;'Tabelas auxiliares'!$B$236,M662&lt;&gt;'Tabelas auxiliares'!$B$237,M662&lt;&gt;'Tabelas auxiliares'!$C$236,M662&lt;&gt;'Tabelas auxiliares'!$C$237,M662&lt;&gt;'Tabelas auxiliares'!$D$236),"FOLHA DE PESSOAL",IF(Q662='Tabelas auxiliares'!$A$237,"CUSTEIO",IF(Q662='Tabelas auxiliares'!$A$236,"INVESTIMENTO","ERRO - VERIFICAR"))))</f>
        <v/>
      </c>
      <c r="S662" s="64" t="str">
        <f t="shared" si="21"/>
        <v/>
      </c>
    </row>
    <row r="663" spans="17:19" x14ac:dyDescent="0.25">
      <c r="Q663" s="51" t="str">
        <f t="shared" si="20"/>
        <v/>
      </c>
      <c r="R663" s="51" t="str">
        <f>IF(M663="","",IF(AND(M663&lt;&gt;'Tabelas auxiliares'!$B$236,M663&lt;&gt;'Tabelas auxiliares'!$B$237,M663&lt;&gt;'Tabelas auxiliares'!$C$236,M663&lt;&gt;'Tabelas auxiliares'!$C$237,M663&lt;&gt;'Tabelas auxiliares'!$D$236),"FOLHA DE PESSOAL",IF(Q663='Tabelas auxiliares'!$A$237,"CUSTEIO",IF(Q663='Tabelas auxiliares'!$A$236,"INVESTIMENTO","ERRO - VERIFICAR"))))</f>
        <v/>
      </c>
      <c r="S663" s="64" t="str">
        <f t="shared" si="21"/>
        <v/>
      </c>
    </row>
    <row r="664" spans="17:19" x14ac:dyDescent="0.25">
      <c r="Q664" s="51" t="str">
        <f t="shared" si="20"/>
        <v/>
      </c>
      <c r="R664" s="51" t="str">
        <f>IF(M664="","",IF(AND(M664&lt;&gt;'Tabelas auxiliares'!$B$236,M664&lt;&gt;'Tabelas auxiliares'!$B$237,M664&lt;&gt;'Tabelas auxiliares'!$C$236,M664&lt;&gt;'Tabelas auxiliares'!$C$237,M664&lt;&gt;'Tabelas auxiliares'!$D$236),"FOLHA DE PESSOAL",IF(Q664='Tabelas auxiliares'!$A$237,"CUSTEIO",IF(Q664='Tabelas auxiliares'!$A$236,"INVESTIMENTO","ERRO - VERIFICAR"))))</f>
        <v/>
      </c>
      <c r="S664" s="64" t="str">
        <f t="shared" si="21"/>
        <v/>
      </c>
    </row>
    <row r="665" spans="17:19" x14ac:dyDescent="0.25">
      <c r="Q665" s="51" t="str">
        <f t="shared" si="20"/>
        <v/>
      </c>
      <c r="R665" s="51" t="str">
        <f>IF(M665="","",IF(AND(M665&lt;&gt;'Tabelas auxiliares'!$B$236,M665&lt;&gt;'Tabelas auxiliares'!$B$237,M665&lt;&gt;'Tabelas auxiliares'!$C$236,M665&lt;&gt;'Tabelas auxiliares'!$C$237,M665&lt;&gt;'Tabelas auxiliares'!$D$236),"FOLHA DE PESSOAL",IF(Q665='Tabelas auxiliares'!$A$237,"CUSTEIO",IF(Q665='Tabelas auxiliares'!$A$236,"INVESTIMENTO","ERRO - VERIFICAR"))))</f>
        <v/>
      </c>
      <c r="S665" s="64" t="str">
        <f t="shared" si="21"/>
        <v/>
      </c>
    </row>
    <row r="666" spans="17:19" x14ac:dyDescent="0.25">
      <c r="Q666" s="51" t="str">
        <f t="shared" si="20"/>
        <v/>
      </c>
      <c r="R666" s="51" t="str">
        <f>IF(M666="","",IF(AND(M666&lt;&gt;'Tabelas auxiliares'!$B$236,M666&lt;&gt;'Tabelas auxiliares'!$B$237,M666&lt;&gt;'Tabelas auxiliares'!$C$236,M666&lt;&gt;'Tabelas auxiliares'!$C$237,M666&lt;&gt;'Tabelas auxiliares'!$D$236),"FOLHA DE PESSOAL",IF(Q666='Tabelas auxiliares'!$A$237,"CUSTEIO",IF(Q666='Tabelas auxiliares'!$A$236,"INVESTIMENTO","ERRO - VERIFICAR"))))</f>
        <v/>
      </c>
      <c r="S666" s="64" t="str">
        <f t="shared" si="21"/>
        <v/>
      </c>
    </row>
    <row r="667" spans="17:19" x14ac:dyDescent="0.25">
      <c r="Q667" s="51" t="str">
        <f t="shared" si="20"/>
        <v/>
      </c>
      <c r="R667" s="51" t="str">
        <f>IF(M667="","",IF(AND(M667&lt;&gt;'Tabelas auxiliares'!$B$236,M667&lt;&gt;'Tabelas auxiliares'!$B$237,M667&lt;&gt;'Tabelas auxiliares'!$C$236,M667&lt;&gt;'Tabelas auxiliares'!$C$237,M667&lt;&gt;'Tabelas auxiliares'!$D$236),"FOLHA DE PESSOAL",IF(Q667='Tabelas auxiliares'!$A$237,"CUSTEIO",IF(Q667='Tabelas auxiliares'!$A$236,"INVESTIMENTO","ERRO - VERIFICAR"))))</f>
        <v/>
      </c>
      <c r="S667" s="64" t="str">
        <f t="shared" si="21"/>
        <v/>
      </c>
    </row>
    <row r="668" spans="17:19" x14ac:dyDescent="0.25">
      <c r="Q668" s="51" t="str">
        <f t="shared" si="20"/>
        <v/>
      </c>
      <c r="R668" s="51" t="str">
        <f>IF(M668="","",IF(AND(M668&lt;&gt;'Tabelas auxiliares'!$B$236,M668&lt;&gt;'Tabelas auxiliares'!$B$237,M668&lt;&gt;'Tabelas auxiliares'!$C$236,M668&lt;&gt;'Tabelas auxiliares'!$C$237,M668&lt;&gt;'Tabelas auxiliares'!$D$236),"FOLHA DE PESSOAL",IF(Q668='Tabelas auxiliares'!$A$237,"CUSTEIO",IF(Q668='Tabelas auxiliares'!$A$236,"INVESTIMENTO","ERRO - VERIFICAR"))))</f>
        <v/>
      </c>
      <c r="S668" s="64" t="str">
        <f t="shared" si="21"/>
        <v/>
      </c>
    </row>
    <row r="669" spans="17:19" x14ac:dyDescent="0.25">
      <c r="Q669" s="51" t="str">
        <f t="shared" si="20"/>
        <v/>
      </c>
      <c r="R669" s="51" t="str">
        <f>IF(M669="","",IF(AND(M669&lt;&gt;'Tabelas auxiliares'!$B$236,M669&lt;&gt;'Tabelas auxiliares'!$B$237,M669&lt;&gt;'Tabelas auxiliares'!$C$236,M669&lt;&gt;'Tabelas auxiliares'!$C$237,M669&lt;&gt;'Tabelas auxiliares'!$D$236),"FOLHA DE PESSOAL",IF(Q669='Tabelas auxiliares'!$A$237,"CUSTEIO",IF(Q669='Tabelas auxiliares'!$A$236,"INVESTIMENTO","ERRO - VERIFICAR"))))</f>
        <v/>
      </c>
      <c r="S669" s="64" t="str">
        <f t="shared" si="21"/>
        <v/>
      </c>
    </row>
    <row r="670" spans="17:19" x14ac:dyDescent="0.25">
      <c r="Q670" s="51" t="str">
        <f t="shared" si="20"/>
        <v/>
      </c>
      <c r="R670" s="51" t="str">
        <f>IF(M670="","",IF(AND(M670&lt;&gt;'Tabelas auxiliares'!$B$236,M670&lt;&gt;'Tabelas auxiliares'!$B$237,M670&lt;&gt;'Tabelas auxiliares'!$C$236,M670&lt;&gt;'Tabelas auxiliares'!$C$237,M670&lt;&gt;'Tabelas auxiliares'!$D$236),"FOLHA DE PESSOAL",IF(Q670='Tabelas auxiliares'!$A$237,"CUSTEIO",IF(Q670='Tabelas auxiliares'!$A$236,"INVESTIMENTO","ERRO - VERIFICAR"))))</f>
        <v/>
      </c>
      <c r="S670" s="64" t="str">
        <f t="shared" si="21"/>
        <v/>
      </c>
    </row>
    <row r="671" spans="17:19" x14ac:dyDescent="0.25">
      <c r="Q671" s="51" t="str">
        <f t="shared" si="20"/>
        <v/>
      </c>
      <c r="R671" s="51" t="str">
        <f>IF(M671="","",IF(AND(M671&lt;&gt;'Tabelas auxiliares'!$B$236,M671&lt;&gt;'Tabelas auxiliares'!$B$237,M671&lt;&gt;'Tabelas auxiliares'!$C$236,M671&lt;&gt;'Tabelas auxiliares'!$C$237,M671&lt;&gt;'Tabelas auxiliares'!$D$236),"FOLHA DE PESSOAL",IF(Q671='Tabelas auxiliares'!$A$237,"CUSTEIO",IF(Q671='Tabelas auxiliares'!$A$236,"INVESTIMENTO","ERRO - VERIFICAR"))))</f>
        <v/>
      </c>
      <c r="S671" s="64" t="str">
        <f t="shared" si="21"/>
        <v/>
      </c>
    </row>
    <row r="672" spans="17:19" x14ac:dyDescent="0.25">
      <c r="Q672" s="51" t="str">
        <f t="shared" si="20"/>
        <v/>
      </c>
      <c r="R672" s="51" t="str">
        <f>IF(M672="","",IF(AND(M672&lt;&gt;'Tabelas auxiliares'!$B$236,M672&lt;&gt;'Tabelas auxiliares'!$B$237,M672&lt;&gt;'Tabelas auxiliares'!$C$236,M672&lt;&gt;'Tabelas auxiliares'!$C$237,M672&lt;&gt;'Tabelas auxiliares'!$D$236),"FOLHA DE PESSOAL",IF(Q672='Tabelas auxiliares'!$A$237,"CUSTEIO",IF(Q672='Tabelas auxiliares'!$A$236,"INVESTIMENTO","ERRO - VERIFICAR"))))</f>
        <v/>
      </c>
      <c r="S672" s="64" t="str">
        <f t="shared" si="21"/>
        <v/>
      </c>
    </row>
    <row r="673" spans="17:19" x14ac:dyDescent="0.25">
      <c r="Q673" s="51" t="str">
        <f t="shared" si="20"/>
        <v/>
      </c>
      <c r="R673" s="51" t="str">
        <f>IF(M673="","",IF(AND(M673&lt;&gt;'Tabelas auxiliares'!$B$236,M673&lt;&gt;'Tabelas auxiliares'!$B$237,M673&lt;&gt;'Tabelas auxiliares'!$C$236,M673&lt;&gt;'Tabelas auxiliares'!$C$237,M673&lt;&gt;'Tabelas auxiliares'!$D$236),"FOLHA DE PESSOAL",IF(Q673='Tabelas auxiliares'!$A$237,"CUSTEIO",IF(Q673='Tabelas auxiliares'!$A$236,"INVESTIMENTO","ERRO - VERIFICAR"))))</f>
        <v/>
      </c>
      <c r="S673" s="64" t="str">
        <f t="shared" si="21"/>
        <v/>
      </c>
    </row>
    <row r="674" spans="17:19" x14ac:dyDescent="0.25">
      <c r="Q674" s="51" t="str">
        <f t="shared" si="20"/>
        <v/>
      </c>
      <c r="R674" s="51" t="str">
        <f>IF(M674="","",IF(AND(M674&lt;&gt;'Tabelas auxiliares'!$B$236,M674&lt;&gt;'Tabelas auxiliares'!$B$237,M674&lt;&gt;'Tabelas auxiliares'!$C$236,M674&lt;&gt;'Tabelas auxiliares'!$C$237,M674&lt;&gt;'Tabelas auxiliares'!$D$236),"FOLHA DE PESSOAL",IF(Q674='Tabelas auxiliares'!$A$237,"CUSTEIO",IF(Q674='Tabelas auxiliares'!$A$236,"INVESTIMENTO","ERRO - VERIFICAR"))))</f>
        <v/>
      </c>
      <c r="S674" s="64" t="str">
        <f t="shared" si="21"/>
        <v/>
      </c>
    </row>
    <row r="675" spans="17:19" x14ac:dyDescent="0.25">
      <c r="Q675" s="51" t="str">
        <f t="shared" si="20"/>
        <v/>
      </c>
      <c r="R675" s="51" t="str">
        <f>IF(M675="","",IF(AND(M675&lt;&gt;'Tabelas auxiliares'!$B$236,M675&lt;&gt;'Tabelas auxiliares'!$B$237,M675&lt;&gt;'Tabelas auxiliares'!$C$236,M675&lt;&gt;'Tabelas auxiliares'!$C$237,M675&lt;&gt;'Tabelas auxiliares'!$D$236),"FOLHA DE PESSOAL",IF(Q675='Tabelas auxiliares'!$A$237,"CUSTEIO",IF(Q675='Tabelas auxiliares'!$A$236,"INVESTIMENTO","ERRO - VERIFICAR"))))</f>
        <v/>
      </c>
      <c r="S675" s="64" t="str">
        <f t="shared" si="21"/>
        <v/>
      </c>
    </row>
    <row r="676" spans="17:19" x14ac:dyDescent="0.25">
      <c r="Q676" s="51" t="str">
        <f t="shared" si="20"/>
        <v/>
      </c>
      <c r="R676" s="51" t="str">
        <f>IF(M676="","",IF(AND(M676&lt;&gt;'Tabelas auxiliares'!$B$236,M676&lt;&gt;'Tabelas auxiliares'!$B$237,M676&lt;&gt;'Tabelas auxiliares'!$C$236,M676&lt;&gt;'Tabelas auxiliares'!$C$237,M676&lt;&gt;'Tabelas auxiliares'!$D$236),"FOLHA DE PESSOAL",IF(Q676='Tabelas auxiliares'!$A$237,"CUSTEIO",IF(Q676='Tabelas auxiliares'!$A$236,"INVESTIMENTO","ERRO - VERIFICAR"))))</f>
        <v/>
      </c>
      <c r="S676" s="64" t="str">
        <f t="shared" si="21"/>
        <v/>
      </c>
    </row>
    <row r="677" spans="17:19" x14ac:dyDescent="0.25">
      <c r="Q677" s="51" t="str">
        <f t="shared" si="20"/>
        <v/>
      </c>
      <c r="R677" s="51" t="str">
        <f>IF(M677="","",IF(AND(M677&lt;&gt;'Tabelas auxiliares'!$B$236,M677&lt;&gt;'Tabelas auxiliares'!$B$237,M677&lt;&gt;'Tabelas auxiliares'!$C$236,M677&lt;&gt;'Tabelas auxiliares'!$C$237,M677&lt;&gt;'Tabelas auxiliares'!$D$236),"FOLHA DE PESSOAL",IF(Q677='Tabelas auxiliares'!$A$237,"CUSTEIO",IF(Q677='Tabelas auxiliares'!$A$236,"INVESTIMENTO","ERRO - VERIFICAR"))))</f>
        <v/>
      </c>
      <c r="S677" s="64" t="str">
        <f t="shared" si="21"/>
        <v/>
      </c>
    </row>
    <row r="678" spans="17:19" x14ac:dyDescent="0.25">
      <c r="Q678" s="51" t="str">
        <f t="shared" si="20"/>
        <v/>
      </c>
      <c r="R678" s="51" t="str">
        <f>IF(M678="","",IF(AND(M678&lt;&gt;'Tabelas auxiliares'!$B$236,M678&lt;&gt;'Tabelas auxiliares'!$B$237,M678&lt;&gt;'Tabelas auxiliares'!$C$236,M678&lt;&gt;'Tabelas auxiliares'!$C$237,M678&lt;&gt;'Tabelas auxiliares'!$D$236),"FOLHA DE PESSOAL",IF(Q678='Tabelas auxiliares'!$A$237,"CUSTEIO",IF(Q678='Tabelas auxiliares'!$A$236,"INVESTIMENTO","ERRO - VERIFICAR"))))</f>
        <v/>
      </c>
      <c r="S678" s="64" t="str">
        <f t="shared" si="21"/>
        <v/>
      </c>
    </row>
    <row r="679" spans="17:19" x14ac:dyDescent="0.25">
      <c r="Q679" s="51" t="str">
        <f t="shared" si="20"/>
        <v/>
      </c>
      <c r="R679" s="51" t="str">
        <f>IF(M679="","",IF(AND(M679&lt;&gt;'Tabelas auxiliares'!$B$236,M679&lt;&gt;'Tabelas auxiliares'!$B$237,M679&lt;&gt;'Tabelas auxiliares'!$C$236,M679&lt;&gt;'Tabelas auxiliares'!$C$237,M679&lt;&gt;'Tabelas auxiliares'!$D$236),"FOLHA DE PESSOAL",IF(Q679='Tabelas auxiliares'!$A$237,"CUSTEIO",IF(Q679='Tabelas auxiliares'!$A$236,"INVESTIMENTO","ERRO - VERIFICAR"))))</f>
        <v/>
      </c>
      <c r="S679" s="64" t="str">
        <f t="shared" si="21"/>
        <v/>
      </c>
    </row>
    <row r="680" spans="17:19" x14ac:dyDescent="0.25">
      <c r="Q680" s="51" t="str">
        <f t="shared" si="20"/>
        <v/>
      </c>
      <c r="R680" s="51" t="str">
        <f>IF(M680="","",IF(AND(M680&lt;&gt;'Tabelas auxiliares'!$B$236,M680&lt;&gt;'Tabelas auxiliares'!$B$237,M680&lt;&gt;'Tabelas auxiliares'!$C$236,M680&lt;&gt;'Tabelas auxiliares'!$C$237,M680&lt;&gt;'Tabelas auxiliares'!$D$236),"FOLHA DE PESSOAL",IF(Q680='Tabelas auxiliares'!$A$237,"CUSTEIO",IF(Q680='Tabelas auxiliares'!$A$236,"INVESTIMENTO","ERRO - VERIFICAR"))))</f>
        <v/>
      </c>
      <c r="S680" s="64" t="str">
        <f t="shared" si="21"/>
        <v/>
      </c>
    </row>
    <row r="681" spans="17:19" x14ac:dyDescent="0.25">
      <c r="Q681" s="51" t="str">
        <f t="shared" si="20"/>
        <v/>
      </c>
      <c r="R681" s="51" t="str">
        <f>IF(M681="","",IF(AND(M681&lt;&gt;'Tabelas auxiliares'!$B$236,M681&lt;&gt;'Tabelas auxiliares'!$B$237,M681&lt;&gt;'Tabelas auxiliares'!$C$236,M681&lt;&gt;'Tabelas auxiliares'!$C$237,M681&lt;&gt;'Tabelas auxiliares'!$D$236),"FOLHA DE PESSOAL",IF(Q681='Tabelas auxiliares'!$A$237,"CUSTEIO",IF(Q681='Tabelas auxiliares'!$A$236,"INVESTIMENTO","ERRO - VERIFICAR"))))</f>
        <v/>
      </c>
      <c r="S681" s="64" t="str">
        <f t="shared" si="21"/>
        <v/>
      </c>
    </row>
    <row r="682" spans="17:19" x14ac:dyDescent="0.25">
      <c r="Q682" s="51" t="str">
        <f t="shared" si="20"/>
        <v/>
      </c>
      <c r="R682" s="51" t="str">
        <f>IF(M682="","",IF(AND(M682&lt;&gt;'Tabelas auxiliares'!$B$236,M682&lt;&gt;'Tabelas auxiliares'!$B$237,M682&lt;&gt;'Tabelas auxiliares'!$C$236,M682&lt;&gt;'Tabelas auxiliares'!$C$237,M682&lt;&gt;'Tabelas auxiliares'!$D$236),"FOLHA DE PESSOAL",IF(Q682='Tabelas auxiliares'!$A$237,"CUSTEIO",IF(Q682='Tabelas auxiliares'!$A$236,"INVESTIMENTO","ERRO - VERIFICAR"))))</f>
        <v/>
      </c>
      <c r="S682" s="64" t="str">
        <f t="shared" si="21"/>
        <v/>
      </c>
    </row>
    <row r="683" spans="17:19" x14ac:dyDescent="0.25">
      <c r="Q683" s="51" t="str">
        <f t="shared" si="20"/>
        <v/>
      </c>
      <c r="R683" s="51" t="str">
        <f>IF(M683="","",IF(AND(M683&lt;&gt;'Tabelas auxiliares'!$B$236,M683&lt;&gt;'Tabelas auxiliares'!$B$237,M683&lt;&gt;'Tabelas auxiliares'!$C$236,M683&lt;&gt;'Tabelas auxiliares'!$C$237,M683&lt;&gt;'Tabelas auxiliares'!$D$236),"FOLHA DE PESSOAL",IF(Q683='Tabelas auxiliares'!$A$237,"CUSTEIO",IF(Q683='Tabelas auxiliares'!$A$236,"INVESTIMENTO","ERRO - VERIFICAR"))))</f>
        <v/>
      </c>
      <c r="S683" s="64" t="str">
        <f t="shared" si="21"/>
        <v/>
      </c>
    </row>
    <row r="684" spans="17:19" x14ac:dyDescent="0.25">
      <c r="Q684" s="51" t="str">
        <f t="shared" si="20"/>
        <v/>
      </c>
      <c r="R684" s="51" t="str">
        <f>IF(M684="","",IF(AND(M684&lt;&gt;'Tabelas auxiliares'!$B$236,M684&lt;&gt;'Tabelas auxiliares'!$B$237,M684&lt;&gt;'Tabelas auxiliares'!$C$236,M684&lt;&gt;'Tabelas auxiliares'!$C$237,M684&lt;&gt;'Tabelas auxiliares'!$D$236),"FOLHA DE PESSOAL",IF(Q684='Tabelas auxiliares'!$A$237,"CUSTEIO",IF(Q684='Tabelas auxiliares'!$A$236,"INVESTIMENTO","ERRO - VERIFICAR"))))</f>
        <v/>
      </c>
      <c r="S684" s="64" t="str">
        <f t="shared" si="21"/>
        <v/>
      </c>
    </row>
    <row r="685" spans="17:19" x14ac:dyDescent="0.25">
      <c r="Q685" s="51" t="str">
        <f t="shared" si="20"/>
        <v/>
      </c>
      <c r="R685" s="51" t="str">
        <f>IF(M685="","",IF(AND(M685&lt;&gt;'Tabelas auxiliares'!$B$236,M685&lt;&gt;'Tabelas auxiliares'!$B$237,M685&lt;&gt;'Tabelas auxiliares'!$C$236,M685&lt;&gt;'Tabelas auxiliares'!$C$237,M685&lt;&gt;'Tabelas auxiliares'!$D$236),"FOLHA DE PESSOAL",IF(Q685='Tabelas auxiliares'!$A$237,"CUSTEIO",IF(Q685='Tabelas auxiliares'!$A$236,"INVESTIMENTO","ERRO - VERIFICAR"))))</f>
        <v/>
      </c>
      <c r="S685" s="64" t="str">
        <f t="shared" si="21"/>
        <v/>
      </c>
    </row>
    <row r="686" spans="17:19" x14ac:dyDescent="0.25">
      <c r="Q686" s="51" t="str">
        <f t="shared" si="20"/>
        <v/>
      </c>
      <c r="R686" s="51" t="str">
        <f>IF(M686="","",IF(AND(M686&lt;&gt;'Tabelas auxiliares'!$B$236,M686&lt;&gt;'Tabelas auxiliares'!$B$237,M686&lt;&gt;'Tabelas auxiliares'!$C$236,M686&lt;&gt;'Tabelas auxiliares'!$C$237,M686&lt;&gt;'Tabelas auxiliares'!$D$236),"FOLHA DE PESSOAL",IF(Q686='Tabelas auxiliares'!$A$237,"CUSTEIO",IF(Q686='Tabelas auxiliares'!$A$236,"INVESTIMENTO","ERRO - VERIFICAR"))))</f>
        <v/>
      </c>
      <c r="S686" s="64" t="str">
        <f t="shared" si="21"/>
        <v/>
      </c>
    </row>
    <row r="687" spans="17:19" x14ac:dyDescent="0.25">
      <c r="Q687" s="51" t="str">
        <f t="shared" si="20"/>
        <v/>
      </c>
      <c r="R687" s="51" t="str">
        <f>IF(M687="","",IF(AND(M687&lt;&gt;'Tabelas auxiliares'!$B$236,M687&lt;&gt;'Tabelas auxiliares'!$B$237,M687&lt;&gt;'Tabelas auxiliares'!$C$236,M687&lt;&gt;'Tabelas auxiliares'!$C$237,M687&lt;&gt;'Tabelas auxiliares'!$D$236),"FOLHA DE PESSOAL",IF(Q687='Tabelas auxiliares'!$A$237,"CUSTEIO",IF(Q687='Tabelas auxiliares'!$A$236,"INVESTIMENTO","ERRO - VERIFICAR"))))</f>
        <v/>
      </c>
      <c r="S687" s="64" t="str">
        <f t="shared" si="21"/>
        <v/>
      </c>
    </row>
    <row r="688" spans="17:19" x14ac:dyDescent="0.25">
      <c r="Q688" s="51" t="str">
        <f t="shared" si="20"/>
        <v/>
      </c>
      <c r="R688" s="51" t="str">
        <f>IF(M688="","",IF(AND(M688&lt;&gt;'Tabelas auxiliares'!$B$236,M688&lt;&gt;'Tabelas auxiliares'!$B$237,M688&lt;&gt;'Tabelas auxiliares'!$C$236,M688&lt;&gt;'Tabelas auxiliares'!$C$237,M688&lt;&gt;'Tabelas auxiliares'!$D$236),"FOLHA DE PESSOAL",IF(Q688='Tabelas auxiliares'!$A$237,"CUSTEIO",IF(Q688='Tabelas auxiliares'!$A$236,"INVESTIMENTO","ERRO - VERIFICAR"))))</f>
        <v/>
      </c>
      <c r="S688" s="64" t="str">
        <f t="shared" si="21"/>
        <v/>
      </c>
    </row>
    <row r="689" spans="17:19" x14ac:dyDescent="0.25">
      <c r="Q689" s="51" t="str">
        <f t="shared" si="20"/>
        <v/>
      </c>
      <c r="R689" s="51" t="str">
        <f>IF(M689="","",IF(AND(M689&lt;&gt;'Tabelas auxiliares'!$B$236,M689&lt;&gt;'Tabelas auxiliares'!$B$237,M689&lt;&gt;'Tabelas auxiliares'!$C$236,M689&lt;&gt;'Tabelas auxiliares'!$C$237,M689&lt;&gt;'Tabelas auxiliares'!$D$236),"FOLHA DE PESSOAL",IF(Q689='Tabelas auxiliares'!$A$237,"CUSTEIO",IF(Q689='Tabelas auxiliares'!$A$236,"INVESTIMENTO","ERRO - VERIFICAR"))))</f>
        <v/>
      </c>
      <c r="S689" s="64" t="str">
        <f t="shared" si="21"/>
        <v/>
      </c>
    </row>
    <row r="690" spans="17:19" x14ac:dyDescent="0.25">
      <c r="Q690" s="51" t="str">
        <f t="shared" si="20"/>
        <v/>
      </c>
      <c r="R690" s="51" t="str">
        <f>IF(M690="","",IF(AND(M690&lt;&gt;'Tabelas auxiliares'!$B$236,M690&lt;&gt;'Tabelas auxiliares'!$B$237,M690&lt;&gt;'Tabelas auxiliares'!$C$236,M690&lt;&gt;'Tabelas auxiliares'!$C$237,M690&lt;&gt;'Tabelas auxiliares'!$D$236),"FOLHA DE PESSOAL",IF(Q690='Tabelas auxiliares'!$A$237,"CUSTEIO",IF(Q690='Tabelas auxiliares'!$A$236,"INVESTIMENTO","ERRO - VERIFICAR"))))</f>
        <v/>
      </c>
      <c r="S690" s="64" t="str">
        <f t="shared" si="21"/>
        <v/>
      </c>
    </row>
    <row r="691" spans="17:19" x14ac:dyDescent="0.25">
      <c r="Q691" s="51" t="str">
        <f t="shared" si="20"/>
        <v/>
      </c>
      <c r="R691" s="51" t="str">
        <f>IF(M691="","",IF(AND(M691&lt;&gt;'Tabelas auxiliares'!$B$236,M691&lt;&gt;'Tabelas auxiliares'!$B$237,M691&lt;&gt;'Tabelas auxiliares'!$C$236,M691&lt;&gt;'Tabelas auxiliares'!$C$237,M691&lt;&gt;'Tabelas auxiliares'!$D$236),"FOLHA DE PESSOAL",IF(Q691='Tabelas auxiliares'!$A$237,"CUSTEIO",IF(Q691='Tabelas auxiliares'!$A$236,"INVESTIMENTO","ERRO - VERIFICAR"))))</f>
        <v/>
      </c>
      <c r="S691" s="64" t="str">
        <f t="shared" si="21"/>
        <v/>
      </c>
    </row>
    <row r="692" spans="17:19" x14ac:dyDescent="0.25">
      <c r="Q692" s="51" t="str">
        <f t="shared" si="20"/>
        <v/>
      </c>
      <c r="R692" s="51" t="str">
        <f>IF(M692="","",IF(AND(M692&lt;&gt;'Tabelas auxiliares'!$B$236,M692&lt;&gt;'Tabelas auxiliares'!$B$237,M692&lt;&gt;'Tabelas auxiliares'!$C$236,M692&lt;&gt;'Tabelas auxiliares'!$C$237,M692&lt;&gt;'Tabelas auxiliares'!$D$236),"FOLHA DE PESSOAL",IF(Q692='Tabelas auxiliares'!$A$237,"CUSTEIO",IF(Q692='Tabelas auxiliares'!$A$236,"INVESTIMENTO","ERRO - VERIFICAR"))))</f>
        <v/>
      </c>
      <c r="S692" s="64" t="str">
        <f t="shared" si="21"/>
        <v/>
      </c>
    </row>
    <row r="693" spans="17:19" x14ac:dyDescent="0.25">
      <c r="Q693" s="51" t="str">
        <f t="shared" si="20"/>
        <v/>
      </c>
      <c r="R693" s="51" t="str">
        <f>IF(M693="","",IF(AND(M693&lt;&gt;'Tabelas auxiliares'!$B$236,M693&lt;&gt;'Tabelas auxiliares'!$B$237,M693&lt;&gt;'Tabelas auxiliares'!$C$236,M693&lt;&gt;'Tabelas auxiliares'!$C$237,M693&lt;&gt;'Tabelas auxiliares'!$D$236),"FOLHA DE PESSOAL",IF(Q693='Tabelas auxiliares'!$A$237,"CUSTEIO",IF(Q693='Tabelas auxiliares'!$A$236,"INVESTIMENTO","ERRO - VERIFICAR"))))</f>
        <v/>
      </c>
      <c r="S693" s="64" t="str">
        <f t="shared" si="21"/>
        <v/>
      </c>
    </row>
    <row r="694" spans="17:19" x14ac:dyDescent="0.25">
      <c r="Q694" s="51" t="str">
        <f t="shared" si="20"/>
        <v/>
      </c>
      <c r="R694" s="51" t="str">
        <f>IF(M694="","",IF(AND(M694&lt;&gt;'Tabelas auxiliares'!$B$236,M694&lt;&gt;'Tabelas auxiliares'!$B$237,M694&lt;&gt;'Tabelas auxiliares'!$C$236,M694&lt;&gt;'Tabelas auxiliares'!$C$237,M694&lt;&gt;'Tabelas auxiliares'!$D$236),"FOLHA DE PESSOAL",IF(Q694='Tabelas auxiliares'!$A$237,"CUSTEIO",IF(Q694='Tabelas auxiliares'!$A$236,"INVESTIMENTO","ERRO - VERIFICAR"))))</f>
        <v/>
      </c>
      <c r="S694" s="64" t="str">
        <f t="shared" si="21"/>
        <v/>
      </c>
    </row>
    <row r="695" spans="17:19" x14ac:dyDescent="0.25">
      <c r="Q695" s="51" t="str">
        <f t="shared" si="20"/>
        <v/>
      </c>
      <c r="R695" s="51" t="str">
        <f>IF(M695="","",IF(AND(M695&lt;&gt;'Tabelas auxiliares'!$B$236,M695&lt;&gt;'Tabelas auxiliares'!$B$237,M695&lt;&gt;'Tabelas auxiliares'!$C$236,M695&lt;&gt;'Tabelas auxiliares'!$C$237,M695&lt;&gt;'Tabelas auxiliares'!$D$236),"FOLHA DE PESSOAL",IF(Q695='Tabelas auxiliares'!$A$237,"CUSTEIO",IF(Q695='Tabelas auxiliares'!$A$236,"INVESTIMENTO","ERRO - VERIFICAR"))))</f>
        <v/>
      </c>
      <c r="S695" s="64" t="str">
        <f t="shared" si="21"/>
        <v/>
      </c>
    </row>
    <row r="696" spans="17:19" x14ac:dyDescent="0.25">
      <c r="Q696" s="51" t="str">
        <f t="shared" si="20"/>
        <v/>
      </c>
      <c r="R696" s="51" t="str">
        <f>IF(M696="","",IF(AND(M696&lt;&gt;'Tabelas auxiliares'!$B$236,M696&lt;&gt;'Tabelas auxiliares'!$B$237,M696&lt;&gt;'Tabelas auxiliares'!$C$236,M696&lt;&gt;'Tabelas auxiliares'!$C$237,M696&lt;&gt;'Tabelas auxiliares'!$D$236),"FOLHA DE PESSOAL",IF(Q696='Tabelas auxiliares'!$A$237,"CUSTEIO",IF(Q696='Tabelas auxiliares'!$A$236,"INVESTIMENTO","ERRO - VERIFICAR"))))</f>
        <v/>
      </c>
      <c r="S696" s="64" t="str">
        <f t="shared" si="21"/>
        <v/>
      </c>
    </row>
    <row r="697" spans="17:19" x14ac:dyDescent="0.25">
      <c r="Q697" s="51" t="str">
        <f t="shared" si="20"/>
        <v/>
      </c>
      <c r="R697" s="51" t="str">
        <f>IF(M697="","",IF(AND(M697&lt;&gt;'Tabelas auxiliares'!$B$236,M697&lt;&gt;'Tabelas auxiliares'!$B$237,M697&lt;&gt;'Tabelas auxiliares'!$C$236,M697&lt;&gt;'Tabelas auxiliares'!$C$237,M697&lt;&gt;'Tabelas auxiliares'!$D$236),"FOLHA DE PESSOAL",IF(Q697='Tabelas auxiliares'!$A$237,"CUSTEIO",IF(Q697='Tabelas auxiliares'!$A$236,"INVESTIMENTO","ERRO - VERIFICAR"))))</f>
        <v/>
      </c>
      <c r="S697" s="64" t="str">
        <f t="shared" si="21"/>
        <v/>
      </c>
    </row>
    <row r="698" spans="17:19" x14ac:dyDescent="0.25">
      <c r="Q698" s="51" t="str">
        <f t="shared" si="20"/>
        <v/>
      </c>
      <c r="R698" s="51" t="str">
        <f>IF(M698="","",IF(AND(M698&lt;&gt;'Tabelas auxiliares'!$B$236,M698&lt;&gt;'Tabelas auxiliares'!$B$237,M698&lt;&gt;'Tabelas auxiliares'!$C$236,M698&lt;&gt;'Tabelas auxiliares'!$C$237,M698&lt;&gt;'Tabelas auxiliares'!$D$236),"FOLHA DE PESSOAL",IF(Q698='Tabelas auxiliares'!$A$237,"CUSTEIO",IF(Q698='Tabelas auxiliares'!$A$236,"INVESTIMENTO","ERRO - VERIFICAR"))))</f>
        <v/>
      </c>
      <c r="S698" s="64" t="str">
        <f t="shared" si="21"/>
        <v/>
      </c>
    </row>
    <row r="699" spans="17:19" x14ac:dyDescent="0.25">
      <c r="Q699" s="51" t="str">
        <f t="shared" si="20"/>
        <v/>
      </c>
      <c r="R699" s="51" t="str">
        <f>IF(M699="","",IF(AND(M699&lt;&gt;'Tabelas auxiliares'!$B$236,M699&lt;&gt;'Tabelas auxiliares'!$B$237,M699&lt;&gt;'Tabelas auxiliares'!$C$236,M699&lt;&gt;'Tabelas auxiliares'!$C$237,M699&lt;&gt;'Tabelas auxiliares'!$D$236),"FOLHA DE PESSOAL",IF(Q699='Tabelas auxiliares'!$A$237,"CUSTEIO",IF(Q699='Tabelas auxiliares'!$A$236,"INVESTIMENTO","ERRO - VERIFICAR"))))</f>
        <v/>
      </c>
      <c r="S699" s="64" t="str">
        <f t="shared" si="21"/>
        <v/>
      </c>
    </row>
    <row r="700" spans="17:19" x14ac:dyDescent="0.25">
      <c r="Q700" s="51" t="str">
        <f t="shared" si="20"/>
        <v/>
      </c>
      <c r="R700" s="51" t="str">
        <f>IF(M700="","",IF(AND(M700&lt;&gt;'Tabelas auxiliares'!$B$236,M700&lt;&gt;'Tabelas auxiliares'!$B$237,M700&lt;&gt;'Tabelas auxiliares'!$C$236,M700&lt;&gt;'Tabelas auxiliares'!$C$237,M700&lt;&gt;'Tabelas auxiliares'!$D$236),"FOLHA DE PESSOAL",IF(Q700='Tabelas auxiliares'!$A$237,"CUSTEIO",IF(Q700='Tabelas auxiliares'!$A$236,"INVESTIMENTO","ERRO - VERIFICAR"))))</f>
        <v/>
      </c>
      <c r="S700" s="64" t="str">
        <f t="shared" si="21"/>
        <v/>
      </c>
    </row>
    <row r="701" spans="17:19" x14ac:dyDescent="0.25">
      <c r="Q701" s="51" t="str">
        <f t="shared" si="20"/>
        <v/>
      </c>
      <c r="R701" s="51" t="str">
        <f>IF(M701="","",IF(AND(M701&lt;&gt;'Tabelas auxiliares'!$B$236,M701&lt;&gt;'Tabelas auxiliares'!$B$237,M701&lt;&gt;'Tabelas auxiliares'!$C$236,M701&lt;&gt;'Tabelas auxiliares'!$C$237,M701&lt;&gt;'Tabelas auxiliares'!$D$236),"FOLHA DE PESSOAL",IF(Q701='Tabelas auxiliares'!$A$237,"CUSTEIO",IF(Q701='Tabelas auxiliares'!$A$236,"INVESTIMENTO","ERRO - VERIFICAR"))))</f>
        <v/>
      </c>
      <c r="S701" s="64" t="str">
        <f t="shared" si="21"/>
        <v/>
      </c>
    </row>
    <row r="702" spans="17:19" x14ac:dyDescent="0.25">
      <c r="Q702" s="51" t="str">
        <f t="shared" si="20"/>
        <v/>
      </c>
      <c r="R702" s="51" t="str">
        <f>IF(M702="","",IF(AND(M702&lt;&gt;'Tabelas auxiliares'!$B$236,M702&lt;&gt;'Tabelas auxiliares'!$B$237,M702&lt;&gt;'Tabelas auxiliares'!$C$236,M702&lt;&gt;'Tabelas auxiliares'!$C$237,M702&lt;&gt;'Tabelas auxiliares'!$D$236),"FOLHA DE PESSOAL",IF(Q702='Tabelas auxiliares'!$A$237,"CUSTEIO",IF(Q702='Tabelas auxiliares'!$A$236,"INVESTIMENTO","ERRO - VERIFICAR"))))</f>
        <v/>
      </c>
      <c r="S702" s="64" t="str">
        <f t="shared" si="21"/>
        <v/>
      </c>
    </row>
    <row r="703" spans="17:19" x14ac:dyDescent="0.25">
      <c r="Q703" s="51" t="str">
        <f t="shared" si="20"/>
        <v/>
      </c>
      <c r="R703" s="51" t="str">
        <f>IF(M703="","",IF(AND(M703&lt;&gt;'Tabelas auxiliares'!$B$236,M703&lt;&gt;'Tabelas auxiliares'!$B$237,M703&lt;&gt;'Tabelas auxiliares'!$C$236,M703&lt;&gt;'Tabelas auxiliares'!$C$237,M703&lt;&gt;'Tabelas auxiliares'!$D$236),"FOLHA DE PESSOAL",IF(Q703='Tabelas auxiliares'!$A$237,"CUSTEIO",IF(Q703='Tabelas auxiliares'!$A$236,"INVESTIMENTO","ERRO - VERIFICAR"))))</f>
        <v/>
      </c>
      <c r="S703" s="64" t="str">
        <f t="shared" si="21"/>
        <v/>
      </c>
    </row>
    <row r="704" spans="17:19" x14ac:dyDescent="0.25">
      <c r="Q704" s="51" t="str">
        <f t="shared" si="20"/>
        <v/>
      </c>
      <c r="R704" s="51" t="str">
        <f>IF(M704="","",IF(AND(M704&lt;&gt;'Tabelas auxiliares'!$B$236,M704&lt;&gt;'Tabelas auxiliares'!$B$237,M704&lt;&gt;'Tabelas auxiliares'!$C$236,M704&lt;&gt;'Tabelas auxiliares'!$C$237,M704&lt;&gt;'Tabelas auxiliares'!$D$236),"FOLHA DE PESSOAL",IF(Q704='Tabelas auxiliares'!$A$237,"CUSTEIO",IF(Q704='Tabelas auxiliares'!$A$236,"INVESTIMENTO","ERRO - VERIFICAR"))))</f>
        <v/>
      </c>
      <c r="S704" s="64" t="str">
        <f t="shared" si="21"/>
        <v/>
      </c>
    </row>
    <row r="705" spans="17:19" x14ac:dyDescent="0.25">
      <c r="Q705" s="51" t="str">
        <f t="shared" si="20"/>
        <v/>
      </c>
      <c r="R705" s="51" t="str">
        <f>IF(M705="","",IF(AND(M705&lt;&gt;'Tabelas auxiliares'!$B$236,M705&lt;&gt;'Tabelas auxiliares'!$B$237,M705&lt;&gt;'Tabelas auxiliares'!$C$236,M705&lt;&gt;'Tabelas auxiliares'!$C$237,M705&lt;&gt;'Tabelas auxiliares'!$D$236),"FOLHA DE PESSOAL",IF(Q705='Tabelas auxiliares'!$A$237,"CUSTEIO",IF(Q705='Tabelas auxiliares'!$A$236,"INVESTIMENTO","ERRO - VERIFICAR"))))</f>
        <v/>
      </c>
      <c r="S705" s="64" t="str">
        <f t="shared" si="21"/>
        <v/>
      </c>
    </row>
    <row r="706" spans="17:19" x14ac:dyDescent="0.25">
      <c r="Q706" s="51" t="str">
        <f t="shared" si="20"/>
        <v/>
      </c>
      <c r="R706" s="51" t="str">
        <f>IF(M706="","",IF(AND(M706&lt;&gt;'Tabelas auxiliares'!$B$236,M706&lt;&gt;'Tabelas auxiliares'!$B$237,M706&lt;&gt;'Tabelas auxiliares'!$C$236,M706&lt;&gt;'Tabelas auxiliares'!$C$237,M706&lt;&gt;'Tabelas auxiliares'!$D$236),"FOLHA DE PESSOAL",IF(Q706='Tabelas auxiliares'!$A$237,"CUSTEIO",IF(Q706='Tabelas auxiliares'!$A$236,"INVESTIMENTO","ERRO - VERIFICAR"))))</f>
        <v/>
      </c>
      <c r="S706" s="64" t="str">
        <f t="shared" si="21"/>
        <v/>
      </c>
    </row>
    <row r="707" spans="17:19" x14ac:dyDescent="0.25">
      <c r="Q707" s="51" t="str">
        <f t="shared" si="20"/>
        <v/>
      </c>
      <c r="R707" s="51" t="str">
        <f>IF(M707="","",IF(AND(M707&lt;&gt;'Tabelas auxiliares'!$B$236,M707&lt;&gt;'Tabelas auxiliares'!$B$237,M707&lt;&gt;'Tabelas auxiliares'!$C$236,M707&lt;&gt;'Tabelas auxiliares'!$C$237,M707&lt;&gt;'Tabelas auxiliares'!$D$236),"FOLHA DE PESSOAL",IF(Q707='Tabelas auxiliares'!$A$237,"CUSTEIO",IF(Q707='Tabelas auxiliares'!$A$236,"INVESTIMENTO","ERRO - VERIFICAR"))))</f>
        <v/>
      </c>
      <c r="S707" s="64" t="str">
        <f t="shared" si="21"/>
        <v/>
      </c>
    </row>
    <row r="708" spans="17:19" x14ac:dyDescent="0.25">
      <c r="Q708" s="51" t="str">
        <f t="shared" ref="Q708:Q771" si="22">LEFT(O708,1)</f>
        <v/>
      </c>
      <c r="R708" s="51" t="str">
        <f>IF(M708="","",IF(AND(M708&lt;&gt;'Tabelas auxiliares'!$B$236,M708&lt;&gt;'Tabelas auxiliares'!$B$237,M708&lt;&gt;'Tabelas auxiliares'!$C$236,M708&lt;&gt;'Tabelas auxiliares'!$C$237,M708&lt;&gt;'Tabelas auxiliares'!$D$236),"FOLHA DE PESSOAL",IF(Q708='Tabelas auxiliares'!$A$237,"CUSTEIO",IF(Q708='Tabelas auxiliares'!$A$236,"INVESTIMENTO","ERRO - VERIFICAR"))))</f>
        <v/>
      </c>
      <c r="S708" s="64" t="str">
        <f t="shared" si="21"/>
        <v/>
      </c>
    </row>
    <row r="709" spans="17:19" x14ac:dyDescent="0.25">
      <c r="Q709" s="51" t="str">
        <f t="shared" si="22"/>
        <v/>
      </c>
      <c r="R709" s="51" t="str">
        <f>IF(M709="","",IF(AND(M709&lt;&gt;'Tabelas auxiliares'!$B$236,M709&lt;&gt;'Tabelas auxiliares'!$B$237,M709&lt;&gt;'Tabelas auxiliares'!$C$236,M709&lt;&gt;'Tabelas auxiliares'!$C$237,M709&lt;&gt;'Tabelas auxiliares'!$D$236),"FOLHA DE PESSOAL",IF(Q709='Tabelas auxiliares'!$A$237,"CUSTEIO",IF(Q709='Tabelas auxiliares'!$A$236,"INVESTIMENTO","ERRO - VERIFICAR"))))</f>
        <v/>
      </c>
      <c r="S709" s="64" t="str">
        <f t="shared" ref="S709:S772" si="23">IF(SUM(T709:X709)=0,"",SUM(T709:X709))</f>
        <v/>
      </c>
    </row>
    <row r="710" spans="17:19" x14ac:dyDescent="0.25">
      <c r="Q710" s="51" t="str">
        <f t="shared" si="22"/>
        <v/>
      </c>
      <c r="R710" s="51" t="str">
        <f>IF(M710="","",IF(AND(M710&lt;&gt;'Tabelas auxiliares'!$B$236,M710&lt;&gt;'Tabelas auxiliares'!$B$237,M710&lt;&gt;'Tabelas auxiliares'!$C$236,M710&lt;&gt;'Tabelas auxiliares'!$C$237,M710&lt;&gt;'Tabelas auxiliares'!$D$236),"FOLHA DE PESSOAL",IF(Q710='Tabelas auxiliares'!$A$237,"CUSTEIO",IF(Q710='Tabelas auxiliares'!$A$236,"INVESTIMENTO","ERRO - VERIFICAR"))))</f>
        <v/>
      </c>
      <c r="S710" s="64" t="str">
        <f t="shared" si="23"/>
        <v/>
      </c>
    </row>
    <row r="711" spans="17:19" x14ac:dyDescent="0.25">
      <c r="Q711" s="51" t="str">
        <f t="shared" si="22"/>
        <v/>
      </c>
      <c r="R711" s="51" t="str">
        <f>IF(M711="","",IF(AND(M711&lt;&gt;'Tabelas auxiliares'!$B$236,M711&lt;&gt;'Tabelas auxiliares'!$B$237,M711&lt;&gt;'Tabelas auxiliares'!$C$236,M711&lt;&gt;'Tabelas auxiliares'!$C$237,M711&lt;&gt;'Tabelas auxiliares'!$D$236),"FOLHA DE PESSOAL",IF(Q711='Tabelas auxiliares'!$A$237,"CUSTEIO",IF(Q711='Tabelas auxiliares'!$A$236,"INVESTIMENTO","ERRO - VERIFICAR"))))</f>
        <v/>
      </c>
      <c r="S711" s="64" t="str">
        <f t="shared" si="23"/>
        <v/>
      </c>
    </row>
    <row r="712" spans="17:19" x14ac:dyDescent="0.25">
      <c r="Q712" s="51" t="str">
        <f t="shared" si="22"/>
        <v/>
      </c>
      <c r="R712" s="51" t="str">
        <f>IF(M712="","",IF(AND(M712&lt;&gt;'Tabelas auxiliares'!$B$236,M712&lt;&gt;'Tabelas auxiliares'!$B$237,M712&lt;&gt;'Tabelas auxiliares'!$C$236,M712&lt;&gt;'Tabelas auxiliares'!$C$237,M712&lt;&gt;'Tabelas auxiliares'!$D$236),"FOLHA DE PESSOAL",IF(Q712='Tabelas auxiliares'!$A$237,"CUSTEIO",IF(Q712='Tabelas auxiliares'!$A$236,"INVESTIMENTO","ERRO - VERIFICAR"))))</f>
        <v/>
      </c>
      <c r="S712" s="64" t="str">
        <f t="shared" si="23"/>
        <v/>
      </c>
    </row>
    <row r="713" spans="17:19" x14ac:dyDescent="0.25">
      <c r="Q713" s="51" t="str">
        <f t="shared" si="22"/>
        <v/>
      </c>
      <c r="R713" s="51" t="str">
        <f>IF(M713="","",IF(AND(M713&lt;&gt;'Tabelas auxiliares'!$B$236,M713&lt;&gt;'Tabelas auxiliares'!$B$237,M713&lt;&gt;'Tabelas auxiliares'!$C$236,M713&lt;&gt;'Tabelas auxiliares'!$C$237,M713&lt;&gt;'Tabelas auxiliares'!$D$236),"FOLHA DE PESSOAL",IF(Q713='Tabelas auxiliares'!$A$237,"CUSTEIO",IF(Q713='Tabelas auxiliares'!$A$236,"INVESTIMENTO","ERRO - VERIFICAR"))))</f>
        <v/>
      </c>
      <c r="S713" s="64" t="str">
        <f t="shared" si="23"/>
        <v/>
      </c>
    </row>
    <row r="714" spans="17:19" x14ac:dyDescent="0.25">
      <c r="Q714" s="51" t="str">
        <f t="shared" si="22"/>
        <v/>
      </c>
      <c r="R714" s="51" t="str">
        <f>IF(M714="","",IF(AND(M714&lt;&gt;'Tabelas auxiliares'!$B$236,M714&lt;&gt;'Tabelas auxiliares'!$B$237,M714&lt;&gt;'Tabelas auxiliares'!$C$236,M714&lt;&gt;'Tabelas auxiliares'!$C$237,M714&lt;&gt;'Tabelas auxiliares'!$D$236),"FOLHA DE PESSOAL",IF(Q714='Tabelas auxiliares'!$A$237,"CUSTEIO",IF(Q714='Tabelas auxiliares'!$A$236,"INVESTIMENTO","ERRO - VERIFICAR"))))</f>
        <v/>
      </c>
      <c r="S714" s="64" t="str">
        <f t="shared" si="23"/>
        <v/>
      </c>
    </row>
    <row r="715" spans="17:19" x14ac:dyDescent="0.25">
      <c r="Q715" s="51" t="str">
        <f t="shared" si="22"/>
        <v/>
      </c>
      <c r="R715" s="51" t="str">
        <f>IF(M715="","",IF(AND(M715&lt;&gt;'Tabelas auxiliares'!$B$236,M715&lt;&gt;'Tabelas auxiliares'!$B$237,M715&lt;&gt;'Tabelas auxiliares'!$C$236,M715&lt;&gt;'Tabelas auxiliares'!$C$237,M715&lt;&gt;'Tabelas auxiliares'!$D$236),"FOLHA DE PESSOAL",IF(Q715='Tabelas auxiliares'!$A$237,"CUSTEIO",IF(Q715='Tabelas auxiliares'!$A$236,"INVESTIMENTO","ERRO - VERIFICAR"))))</f>
        <v/>
      </c>
      <c r="S715" s="64" t="str">
        <f t="shared" si="23"/>
        <v/>
      </c>
    </row>
    <row r="716" spans="17:19" x14ac:dyDescent="0.25">
      <c r="Q716" s="51" t="str">
        <f t="shared" si="22"/>
        <v/>
      </c>
      <c r="R716" s="51" t="str">
        <f>IF(M716="","",IF(AND(M716&lt;&gt;'Tabelas auxiliares'!$B$236,M716&lt;&gt;'Tabelas auxiliares'!$B$237,M716&lt;&gt;'Tabelas auxiliares'!$C$236,M716&lt;&gt;'Tabelas auxiliares'!$C$237,M716&lt;&gt;'Tabelas auxiliares'!$D$236),"FOLHA DE PESSOAL",IF(Q716='Tabelas auxiliares'!$A$237,"CUSTEIO",IF(Q716='Tabelas auxiliares'!$A$236,"INVESTIMENTO","ERRO - VERIFICAR"))))</f>
        <v/>
      </c>
      <c r="S716" s="64" t="str">
        <f t="shared" si="23"/>
        <v/>
      </c>
    </row>
    <row r="717" spans="17:19" x14ac:dyDescent="0.25">
      <c r="Q717" s="51" t="str">
        <f t="shared" si="22"/>
        <v/>
      </c>
      <c r="R717" s="51" t="str">
        <f>IF(M717="","",IF(AND(M717&lt;&gt;'Tabelas auxiliares'!$B$236,M717&lt;&gt;'Tabelas auxiliares'!$B$237,M717&lt;&gt;'Tabelas auxiliares'!$C$236,M717&lt;&gt;'Tabelas auxiliares'!$C$237,M717&lt;&gt;'Tabelas auxiliares'!$D$236),"FOLHA DE PESSOAL",IF(Q717='Tabelas auxiliares'!$A$237,"CUSTEIO",IF(Q717='Tabelas auxiliares'!$A$236,"INVESTIMENTO","ERRO - VERIFICAR"))))</f>
        <v/>
      </c>
      <c r="S717" s="64" t="str">
        <f t="shared" si="23"/>
        <v/>
      </c>
    </row>
    <row r="718" spans="17:19" x14ac:dyDescent="0.25">
      <c r="Q718" s="51" t="str">
        <f t="shared" si="22"/>
        <v/>
      </c>
      <c r="R718" s="51" t="str">
        <f>IF(M718="","",IF(AND(M718&lt;&gt;'Tabelas auxiliares'!$B$236,M718&lt;&gt;'Tabelas auxiliares'!$B$237,M718&lt;&gt;'Tabelas auxiliares'!$C$236,M718&lt;&gt;'Tabelas auxiliares'!$C$237,M718&lt;&gt;'Tabelas auxiliares'!$D$236),"FOLHA DE PESSOAL",IF(Q718='Tabelas auxiliares'!$A$237,"CUSTEIO",IF(Q718='Tabelas auxiliares'!$A$236,"INVESTIMENTO","ERRO - VERIFICAR"))))</f>
        <v/>
      </c>
      <c r="S718" s="64" t="str">
        <f t="shared" si="23"/>
        <v/>
      </c>
    </row>
    <row r="719" spans="17:19" x14ac:dyDescent="0.25">
      <c r="Q719" s="51" t="str">
        <f t="shared" si="22"/>
        <v/>
      </c>
      <c r="R719" s="51" t="str">
        <f>IF(M719="","",IF(AND(M719&lt;&gt;'Tabelas auxiliares'!$B$236,M719&lt;&gt;'Tabelas auxiliares'!$B$237,M719&lt;&gt;'Tabelas auxiliares'!$C$236,M719&lt;&gt;'Tabelas auxiliares'!$C$237,M719&lt;&gt;'Tabelas auxiliares'!$D$236),"FOLHA DE PESSOAL",IF(Q719='Tabelas auxiliares'!$A$237,"CUSTEIO",IF(Q719='Tabelas auxiliares'!$A$236,"INVESTIMENTO","ERRO - VERIFICAR"))))</f>
        <v/>
      </c>
      <c r="S719" s="64" t="str">
        <f t="shared" si="23"/>
        <v/>
      </c>
    </row>
    <row r="720" spans="17:19" x14ac:dyDescent="0.25">
      <c r="Q720" s="51" t="str">
        <f t="shared" si="22"/>
        <v/>
      </c>
      <c r="R720" s="51" t="str">
        <f>IF(M720="","",IF(AND(M720&lt;&gt;'Tabelas auxiliares'!$B$236,M720&lt;&gt;'Tabelas auxiliares'!$B$237,M720&lt;&gt;'Tabelas auxiliares'!$C$236,M720&lt;&gt;'Tabelas auxiliares'!$C$237,M720&lt;&gt;'Tabelas auxiliares'!$D$236),"FOLHA DE PESSOAL",IF(Q720='Tabelas auxiliares'!$A$237,"CUSTEIO",IF(Q720='Tabelas auxiliares'!$A$236,"INVESTIMENTO","ERRO - VERIFICAR"))))</f>
        <v/>
      </c>
      <c r="S720" s="64" t="str">
        <f t="shared" si="23"/>
        <v/>
      </c>
    </row>
    <row r="721" spans="17:19" x14ac:dyDescent="0.25">
      <c r="Q721" s="51" t="str">
        <f t="shared" si="22"/>
        <v/>
      </c>
      <c r="R721" s="51" t="str">
        <f>IF(M721="","",IF(AND(M721&lt;&gt;'Tabelas auxiliares'!$B$236,M721&lt;&gt;'Tabelas auxiliares'!$B$237,M721&lt;&gt;'Tabelas auxiliares'!$C$236,M721&lt;&gt;'Tabelas auxiliares'!$C$237,M721&lt;&gt;'Tabelas auxiliares'!$D$236),"FOLHA DE PESSOAL",IF(Q721='Tabelas auxiliares'!$A$237,"CUSTEIO",IF(Q721='Tabelas auxiliares'!$A$236,"INVESTIMENTO","ERRO - VERIFICAR"))))</f>
        <v/>
      </c>
      <c r="S721" s="64" t="str">
        <f t="shared" si="23"/>
        <v/>
      </c>
    </row>
    <row r="722" spans="17:19" x14ac:dyDescent="0.25">
      <c r="Q722" s="51" t="str">
        <f t="shared" si="22"/>
        <v/>
      </c>
      <c r="R722" s="51" t="str">
        <f>IF(M722="","",IF(AND(M722&lt;&gt;'Tabelas auxiliares'!$B$236,M722&lt;&gt;'Tabelas auxiliares'!$B$237,M722&lt;&gt;'Tabelas auxiliares'!$C$236,M722&lt;&gt;'Tabelas auxiliares'!$C$237,M722&lt;&gt;'Tabelas auxiliares'!$D$236),"FOLHA DE PESSOAL",IF(Q722='Tabelas auxiliares'!$A$237,"CUSTEIO",IF(Q722='Tabelas auxiliares'!$A$236,"INVESTIMENTO","ERRO - VERIFICAR"))))</f>
        <v/>
      </c>
      <c r="S722" s="64" t="str">
        <f t="shared" si="23"/>
        <v/>
      </c>
    </row>
    <row r="723" spans="17:19" x14ac:dyDescent="0.25">
      <c r="Q723" s="51" t="str">
        <f t="shared" si="22"/>
        <v/>
      </c>
      <c r="R723" s="51" t="str">
        <f>IF(M723="","",IF(AND(M723&lt;&gt;'Tabelas auxiliares'!$B$236,M723&lt;&gt;'Tabelas auxiliares'!$B$237,M723&lt;&gt;'Tabelas auxiliares'!$C$236,M723&lt;&gt;'Tabelas auxiliares'!$C$237,M723&lt;&gt;'Tabelas auxiliares'!$D$236),"FOLHA DE PESSOAL",IF(Q723='Tabelas auxiliares'!$A$237,"CUSTEIO",IF(Q723='Tabelas auxiliares'!$A$236,"INVESTIMENTO","ERRO - VERIFICAR"))))</f>
        <v/>
      </c>
      <c r="S723" s="64" t="str">
        <f t="shared" si="23"/>
        <v/>
      </c>
    </row>
    <row r="724" spans="17:19" x14ac:dyDescent="0.25">
      <c r="Q724" s="51" t="str">
        <f t="shared" si="22"/>
        <v/>
      </c>
      <c r="R724" s="51" t="str">
        <f>IF(M724="","",IF(AND(M724&lt;&gt;'Tabelas auxiliares'!$B$236,M724&lt;&gt;'Tabelas auxiliares'!$B$237,M724&lt;&gt;'Tabelas auxiliares'!$C$236,M724&lt;&gt;'Tabelas auxiliares'!$C$237,M724&lt;&gt;'Tabelas auxiliares'!$D$236),"FOLHA DE PESSOAL",IF(Q724='Tabelas auxiliares'!$A$237,"CUSTEIO",IF(Q724='Tabelas auxiliares'!$A$236,"INVESTIMENTO","ERRO - VERIFICAR"))))</f>
        <v/>
      </c>
      <c r="S724" s="64" t="str">
        <f t="shared" si="23"/>
        <v/>
      </c>
    </row>
    <row r="725" spans="17:19" x14ac:dyDescent="0.25">
      <c r="Q725" s="51" t="str">
        <f t="shared" si="22"/>
        <v/>
      </c>
      <c r="R725" s="51" t="str">
        <f>IF(M725="","",IF(AND(M725&lt;&gt;'Tabelas auxiliares'!$B$236,M725&lt;&gt;'Tabelas auxiliares'!$B$237,M725&lt;&gt;'Tabelas auxiliares'!$C$236,M725&lt;&gt;'Tabelas auxiliares'!$C$237,M725&lt;&gt;'Tabelas auxiliares'!$D$236),"FOLHA DE PESSOAL",IF(Q725='Tabelas auxiliares'!$A$237,"CUSTEIO",IF(Q725='Tabelas auxiliares'!$A$236,"INVESTIMENTO","ERRO - VERIFICAR"))))</f>
        <v/>
      </c>
      <c r="S725" s="64" t="str">
        <f t="shared" si="23"/>
        <v/>
      </c>
    </row>
    <row r="726" spans="17:19" x14ac:dyDescent="0.25">
      <c r="Q726" s="51" t="str">
        <f t="shared" si="22"/>
        <v/>
      </c>
      <c r="R726" s="51" t="str">
        <f>IF(M726="","",IF(AND(M726&lt;&gt;'Tabelas auxiliares'!$B$236,M726&lt;&gt;'Tabelas auxiliares'!$B$237,M726&lt;&gt;'Tabelas auxiliares'!$C$236,M726&lt;&gt;'Tabelas auxiliares'!$C$237,M726&lt;&gt;'Tabelas auxiliares'!$D$236),"FOLHA DE PESSOAL",IF(Q726='Tabelas auxiliares'!$A$237,"CUSTEIO",IF(Q726='Tabelas auxiliares'!$A$236,"INVESTIMENTO","ERRO - VERIFICAR"))))</f>
        <v/>
      </c>
      <c r="S726" s="64" t="str">
        <f t="shared" si="23"/>
        <v/>
      </c>
    </row>
    <row r="727" spans="17:19" x14ac:dyDescent="0.25">
      <c r="Q727" s="51" t="str">
        <f t="shared" si="22"/>
        <v/>
      </c>
      <c r="R727" s="51" t="str">
        <f>IF(M727="","",IF(AND(M727&lt;&gt;'Tabelas auxiliares'!$B$236,M727&lt;&gt;'Tabelas auxiliares'!$B$237,M727&lt;&gt;'Tabelas auxiliares'!$C$236,M727&lt;&gt;'Tabelas auxiliares'!$C$237,M727&lt;&gt;'Tabelas auxiliares'!$D$236),"FOLHA DE PESSOAL",IF(Q727='Tabelas auxiliares'!$A$237,"CUSTEIO",IF(Q727='Tabelas auxiliares'!$A$236,"INVESTIMENTO","ERRO - VERIFICAR"))))</f>
        <v/>
      </c>
      <c r="S727" s="64" t="str">
        <f t="shared" si="23"/>
        <v/>
      </c>
    </row>
    <row r="728" spans="17:19" x14ac:dyDescent="0.25">
      <c r="Q728" s="51" t="str">
        <f t="shared" si="22"/>
        <v/>
      </c>
      <c r="R728" s="51" t="str">
        <f>IF(M728="","",IF(AND(M728&lt;&gt;'Tabelas auxiliares'!$B$236,M728&lt;&gt;'Tabelas auxiliares'!$B$237,M728&lt;&gt;'Tabelas auxiliares'!$C$236,M728&lt;&gt;'Tabelas auxiliares'!$C$237,M728&lt;&gt;'Tabelas auxiliares'!$D$236),"FOLHA DE PESSOAL",IF(Q728='Tabelas auxiliares'!$A$237,"CUSTEIO",IF(Q728='Tabelas auxiliares'!$A$236,"INVESTIMENTO","ERRO - VERIFICAR"))))</f>
        <v/>
      </c>
      <c r="S728" s="64" t="str">
        <f t="shared" si="23"/>
        <v/>
      </c>
    </row>
    <row r="729" spans="17:19" x14ac:dyDescent="0.25">
      <c r="Q729" s="51" t="str">
        <f t="shared" si="22"/>
        <v/>
      </c>
      <c r="R729" s="51" t="str">
        <f>IF(M729="","",IF(AND(M729&lt;&gt;'Tabelas auxiliares'!$B$236,M729&lt;&gt;'Tabelas auxiliares'!$B$237,M729&lt;&gt;'Tabelas auxiliares'!$C$236,M729&lt;&gt;'Tabelas auxiliares'!$C$237,M729&lt;&gt;'Tabelas auxiliares'!$D$236),"FOLHA DE PESSOAL",IF(Q729='Tabelas auxiliares'!$A$237,"CUSTEIO",IF(Q729='Tabelas auxiliares'!$A$236,"INVESTIMENTO","ERRO - VERIFICAR"))))</f>
        <v/>
      </c>
      <c r="S729" s="64" t="str">
        <f t="shared" si="23"/>
        <v/>
      </c>
    </row>
    <row r="730" spans="17:19" x14ac:dyDescent="0.25">
      <c r="Q730" s="51" t="str">
        <f t="shared" si="22"/>
        <v/>
      </c>
      <c r="R730" s="51" t="str">
        <f>IF(M730="","",IF(AND(M730&lt;&gt;'Tabelas auxiliares'!$B$236,M730&lt;&gt;'Tabelas auxiliares'!$B$237,M730&lt;&gt;'Tabelas auxiliares'!$C$236,M730&lt;&gt;'Tabelas auxiliares'!$C$237,M730&lt;&gt;'Tabelas auxiliares'!$D$236),"FOLHA DE PESSOAL",IF(Q730='Tabelas auxiliares'!$A$237,"CUSTEIO",IF(Q730='Tabelas auxiliares'!$A$236,"INVESTIMENTO","ERRO - VERIFICAR"))))</f>
        <v/>
      </c>
      <c r="S730" s="64" t="str">
        <f t="shared" si="23"/>
        <v/>
      </c>
    </row>
    <row r="731" spans="17:19" x14ac:dyDescent="0.25">
      <c r="Q731" s="51" t="str">
        <f t="shared" si="22"/>
        <v/>
      </c>
      <c r="R731" s="51" t="str">
        <f>IF(M731="","",IF(AND(M731&lt;&gt;'Tabelas auxiliares'!$B$236,M731&lt;&gt;'Tabelas auxiliares'!$B$237,M731&lt;&gt;'Tabelas auxiliares'!$C$236,M731&lt;&gt;'Tabelas auxiliares'!$C$237,M731&lt;&gt;'Tabelas auxiliares'!$D$236),"FOLHA DE PESSOAL",IF(Q731='Tabelas auxiliares'!$A$237,"CUSTEIO",IF(Q731='Tabelas auxiliares'!$A$236,"INVESTIMENTO","ERRO - VERIFICAR"))))</f>
        <v/>
      </c>
      <c r="S731" s="64" t="str">
        <f t="shared" si="23"/>
        <v/>
      </c>
    </row>
    <row r="732" spans="17:19" x14ac:dyDescent="0.25">
      <c r="Q732" s="51" t="str">
        <f t="shared" si="22"/>
        <v/>
      </c>
      <c r="R732" s="51" t="str">
        <f>IF(M732="","",IF(AND(M732&lt;&gt;'Tabelas auxiliares'!$B$236,M732&lt;&gt;'Tabelas auxiliares'!$B$237,M732&lt;&gt;'Tabelas auxiliares'!$C$236,M732&lt;&gt;'Tabelas auxiliares'!$C$237,M732&lt;&gt;'Tabelas auxiliares'!$D$236),"FOLHA DE PESSOAL",IF(Q732='Tabelas auxiliares'!$A$237,"CUSTEIO",IF(Q732='Tabelas auxiliares'!$A$236,"INVESTIMENTO","ERRO - VERIFICAR"))))</f>
        <v/>
      </c>
      <c r="S732" s="64" t="str">
        <f t="shared" si="23"/>
        <v/>
      </c>
    </row>
    <row r="733" spans="17:19" x14ac:dyDescent="0.25">
      <c r="Q733" s="51" t="str">
        <f t="shared" si="22"/>
        <v/>
      </c>
      <c r="R733" s="51" t="str">
        <f>IF(M733="","",IF(AND(M733&lt;&gt;'Tabelas auxiliares'!$B$236,M733&lt;&gt;'Tabelas auxiliares'!$B$237,M733&lt;&gt;'Tabelas auxiliares'!$C$236,M733&lt;&gt;'Tabelas auxiliares'!$C$237,M733&lt;&gt;'Tabelas auxiliares'!$D$236),"FOLHA DE PESSOAL",IF(Q733='Tabelas auxiliares'!$A$237,"CUSTEIO",IF(Q733='Tabelas auxiliares'!$A$236,"INVESTIMENTO","ERRO - VERIFICAR"))))</f>
        <v/>
      </c>
      <c r="S733" s="64" t="str">
        <f t="shared" si="23"/>
        <v/>
      </c>
    </row>
    <row r="734" spans="17:19" x14ac:dyDescent="0.25">
      <c r="Q734" s="51" t="str">
        <f t="shared" si="22"/>
        <v/>
      </c>
      <c r="R734" s="51" t="str">
        <f>IF(M734="","",IF(AND(M734&lt;&gt;'Tabelas auxiliares'!$B$236,M734&lt;&gt;'Tabelas auxiliares'!$B$237,M734&lt;&gt;'Tabelas auxiliares'!$C$236,M734&lt;&gt;'Tabelas auxiliares'!$C$237,M734&lt;&gt;'Tabelas auxiliares'!$D$236),"FOLHA DE PESSOAL",IF(Q734='Tabelas auxiliares'!$A$237,"CUSTEIO",IF(Q734='Tabelas auxiliares'!$A$236,"INVESTIMENTO","ERRO - VERIFICAR"))))</f>
        <v/>
      </c>
      <c r="S734" s="64" t="str">
        <f t="shared" si="23"/>
        <v/>
      </c>
    </row>
    <row r="735" spans="17:19" x14ac:dyDescent="0.25">
      <c r="Q735" s="51" t="str">
        <f t="shared" si="22"/>
        <v/>
      </c>
      <c r="R735" s="51" t="str">
        <f>IF(M735="","",IF(AND(M735&lt;&gt;'Tabelas auxiliares'!$B$236,M735&lt;&gt;'Tabelas auxiliares'!$B$237,M735&lt;&gt;'Tabelas auxiliares'!$C$236,M735&lt;&gt;'Tabelas auxiliares'!$C$237,M735&lt;&gt;'Tabelas auxiliares'!$D$236),"FOLHA DE PESSOAL",IF(Q735='Tabelas auxiliares'!$A$237,"CUSTEIO",IF(Q735='Tabelas auxiliares'!$A$236,"INVESTIMENTO","ERRO - VERIFICAR"))))</f>
        <v/>
      </c>
      <c r="S735" s="64" t="str">
        <f t="shared" si="23"/>
        <v/>
      </c>
    </row>
    <row r="736" spans="17:19" x14ac:dyDescent="0.25">
      <c r="Q736" s="51" t="str">
        <f t="shared" si="22"/>
        <v/>
      </c>
      <c r="R736" s="51" t="str">
        <f>IF(M736="","",IF(AND(M736&lt;&gt;'Tabelas auxiliares'!$B$236,M736&lt;&gt;'Tabelas auxiliares'!$B$237,M736&lt;&gt;'Tabelas auxiliares'!$C$236,M736&lt;&gt;'Tabelas auxiliares'!$C$237,M736&lt;&gt;'Tabelas auxiliares'!$D$236),"FOLHA DE PESSOAL",IF(Q736='Tabelas auxiliares'!$A$237,"CUSTEIO",IF(Q736='Tabelas auxiliares'!$A$236,"INVESTIMENTO","ERRO - VERIFICAR"))))</f>
        <v/>
      </c>
      <c r="S736" s="64" t="str">
        <f t="shared" si="23"/>
        <v/>
      </c>
    </row>
    <row r="737" spans="17:19" x14ac:dyDescent="0.25">
      <c r="Q737" s="51" t="str">
        <f t="shared" si="22"/>
        <v/>
      </c>
      <c r="R737" s="51" t="str">
        <f>IF(M737="","",IF(AND(M737&lt;&gt;'Tabelas auxiliares'!$B$236,M737&lt;&gt;'Tabelas auxiliares'!$B$237,M737&lt;&gt;'Tabelas auxiliares'!$C$236,M737&lt;&gt;'Tabelas auxiliares'!$C$237,M737&lt;&gt;'Tabelas auxiliares'!$D$236),"FOLHA DE PESSOAL",IF(Q737='Tabelas auxiliares'!$A$237,"CUSTEIO",IF(Q737='Tabelas auxiliares'!$A$236,"INVESTIMENTO","ERRO - VERIFICAR"))))</f>
        <v/>
      </c>
      <c r="S737" s="64" t="str">
        <f t="shared" si="23"/>
        <v/>
      </c>
    </row>
    <row r="738" spans="17:19" x14ac:dyDescent="0.25">
      <c r="Q738" s="51" t="str">
        <f t="shared" si="22"/>
        <v/>
      </c>
      <c r="R738" s="51" t="str">
        <f>IF(M738="","",IF(AND(M738&lt;&gt;'Tabelas auxiliares'!$B$236,M738&lt;&gt;'Tabelas auxiliares'!$B$237,M738&lt;&gt;'Tabelas auxiliares'!$C$236,M738&lt;&gt;'Tabelas auxiliares'!$C$237,M738&lt;&gt;'Tabelas auxiliares'!$D$236),"FOLHA DE PESSOAL",IF(Q738='Tabelas auxiliares'!$A$237,"CUSTEIO",IF(Q738='Tabelas auxiliares'!$A$236,"INVESTIMENTO","ERRO - VERIFICAR"))))</f>
        <v/>
      </c>
      <c r="S738" s="64" t="str">
        <f t="shared" si="23"/>
        <v/>
      </c>
    </row>
    <row r="739" spans="17:19" x14ac:dyDescent="0.25">
      <c r="Q739" s="51" t="str">
        <f t="shared" si="22"/>
        <v/>
      </c>
      <c r="R739" s="51" t="str">
        <f>IF(M739="","",IF(AND(M739&lt;&gt;'Tabelas auxiliares'!$B$236,M739&lt;&gt;'Tabelas auxiliares'!$B$237,M739&lt;&gt;'Tabelas auxiliares'!$C$236,M739&lt;&gt;'Tabelas auxiliares'!$C$237,M739&lt;&gt;'Tabelas auxiliares'!$D$236),"FOLHA DE PESSOAL",IF(Q739='Tabelas auxiliares'!$A$237,"CUSTEIO",IF(Q739='Tabelas auxiliares'!$A$236,"INVESTIMENTO","ERRO - VERIFICAR"))))</f>
        <v/>
      </c>
      <c r="S739" s="64" t="str">
        <f t="shared" si="23"/>
        <v/>
      </c>
    </row>
    <row r="740" spans="17:19" x14ac:dyDescent="0.25">
      <c r="Q740" s="51" t="str">
        <f t="shared" si="22"/>
        <v/>
      </c>
      <c r="R740" s="51" t="str">
        <f>IF(M740="","",IF(AND(M740&lt;&gt;'Tabelas auxiliares'!$B$236,M740&lt;&gt;'Tabelas auxiliares'!$B$237,M740&lt;&gt;'Tabelas auxiliares'!$C$236,M740&lt;&gt;'Tabelas auxiliares'!$C$237,M740&lt;&gt;'Tabelas auxiliares'!$D$236),"FOLHA DE PESSOAL",IF(Q740='Tabelas auxiliares'!$A$237,"CUSTEIO",IF(Q740='Tabelas auxiliares'!$A$236,"INVESTIMENTO","ERRO - VERIFICAR"))))</f>
        <v/>
      </c>
      <c r="S740" s="64" t="str">
        <f t="shared" si="23"/>
        <v/>
      </c>
    </row>
    <row r="741" spans="17:19" x14ac:dyDescent="0.25">
      <c r="Q741" s="51" t="str">
        <f t="shared" si="22"/>
        <v/>
      </c>
      <c r="R741" s="51" t="str">
        <f>IF(M741="","",IF(AND(M741&lt;&gt;'Tabelas auxiliares'!$B$236,M741&lt;&gt;'Tabelas auxiliares'!$B$237,M741&lt;&gt;'Tabelas auxiliares'!$C$236,M741&lt;&gt;'Tabelas auxiliares'!$C$237,M741&lt;&gt;'Tabelas auxiliares'!$D$236),"FOLHA DE PESSOAL",IF(Q741='Tabelas auxiliares'!$A$237,"CUSTEIO",IF(Q741='Tabelas auxiliares'!$A$236,"INVESTIMENTO","ERRO - VERIFICAR"))))</f>
        <v/>
      </c>
      <c r="S741" s="64" t="str">
        <f t="shared" si="23"/>
        <v/>
      </c>
    </row>
    <row r="742" spans="17:19" x14ac:dyDescent="0.25">
      <c r="Q742" s="51" t="str">
        <f t="shared" si="22"/>
        <v/>
      </c>
      <c r="R742" s="51" t="str">
        <f>IF(M742="","",IF(AND(M742&lt;&gt;'Tabelas auxiliares'!$B$236,M742&lt;&gt;'Tabelas auxiliares'!$B$237,M742&lt;&gt;'Tabelas auxiliares'!$C$236,M742&lt;&gt;'Tabelas auxiliares'!$C$237,M742&lt;&gt;'Tabelas auxiliares'!$D$236),"FOLHA DE PESSOAL",IF(Q742='Tabelas auxiliares'!$A$237,"CUSTEIO",IF(Q742='Tabelas auxiliares'!$A$236,"INVESTIMENTO","ERRO - VERIFICAR"))))</f>
        <v/>
      </c>
      <c r="S742" s="64" t="str">
        <f t="shared" si="23"/>
        <v/>
      </c>
    </row>
    <row r="743" spans="17:19" x14ac:dyDescent="0.25">
      <c r="Q743" s="51" t="str">
        <f t="shared" si="22"/>
        <v/>
      </c>
      <c r="R743" s="51" t="str">
        <f>IF(M743="","",IF(AND(M743&lt;&gt;'Tabelas auxiliares'!$B$236,M743&lt;&gt;'Tabelas auxiliares'!$B$237,M743&lt;&gt;'Tabelas auxiliares'!$C$236,M743&lt;&gt;'Tabelas auxiliares'!$C$237,M743&lt;&gt;'Tabelas auxiliares'!$D$236),"FOLHA DE PESSOAL",IF(Q743='Tabelas auxiliares'!$A$237,"CUSTEIO",IF(Q743='Tabelas auxiliares'!$A$236,"INVESTIMENTO","ERRO - VERIFICAR"))))</f>
        <v/>
      </c>
      <c r="S743" s="64" t="str">
        <f t="shared" si="23"/>
        <v/>
      </c>
    </row>
    <row r="744" spans="17:19" x14ac:dyDescent="0.25">
      <c r="Q744" s="51" t="str">
        <f t="shared" si="22"/>
        <v/>
      </c>
      <c r="R744" s="51" t="str">
        <f>IF(M744="","",IF(AND(M744&lt;&gt;'Tabelas auxiliares'!$B$236,M744&lt;&gt;'Tabelas auxiliares'!$B$237,M744&lt;&gt;'Tabelas auxiliares'!$C$236,M744&lt;&gt;'Tabelas auxiliares'!$C$237,M744&lt;&gt;'Tabelas auxiliares'!$D$236),"FOLHA DE PESSOAL",IF(Q744='Tabelas auxiliares'!$A$237,"CUSTEIO",IF(Q744='Tabelas auxiliares'!$A$236,"INVESTIMENTO","ERRO - VERIFICAR"))))</f>
        <v/>
      </c>
      <c r="S744" s="64" t="str">
        <f t="shared" si="23"/>
        <v/>
      </c>
    </row>
    <row r="745" spans="17:19" x14ac:dyDescent="0.25">
      <c r="Q745" s="51" t="str">
        <f t="shared" si="22"/>
        <v/>
      </c>
      <c r="R745" s="51" t="str">
        <f>IF(M745="","",IF(AND(M745&lt;&gt;'Tabelas auxiliares'!$B$236,M745&lt;&gt;'Tabelas auxiliares'!$B$237,M745&lt;&gt;'Tabelas auxiliares'!$C$236,M745&lt;&gt;'Tabelas auxiliares'!$C$237,M745&lt;&gt;'Tabelas auxiliares'!$D$236),"FOLHA DE PESSOAL",IF(Q745='Tabelas auxiliares'!$A$237,"CUSTEIO",IF(Q745='Tabelas auxiliares'!$A$236,"INVESTIMENTO","ERRO - VERIFICAR"))))</f>
        <v/>
      </c>
      <c r="S745" s="64" t="str">
        <f t="shared" si="23"/>
        <v/>
      </c>
    </row>
    <row r="746" spans="17:19" x14ac:dyDescent="0.25">
      <c r="Q746" s="51" t="str">
        <f t="shared" si="22"/>
        <v/>
      </c>
      <c r="R746" s="51" t="str">
        <f>IF(M746="","",IF(AND(M746&lt;&gt;'Tabelas auxiliares'!$B$236,M746&lt;&gt;'Tabelas auxiliares'!$B$237,M746&lt;&gt;'Tabelas auxiliares'!$C$236,M746&lt;&gt;'Tabelas auxiliares'!$C$237,M746&lt;&gt;'Tabelas auxiliares'!$D$236),"FOLHA DE PESSOAL",IF(Q746='Tabelas auxiliares'!$A$237,"CUSTEIO",IF(Q746='Tabelas auxiliares'!$A$236,"INVESTIMENTO","ERRO - VERIFICAR"))))</f>
        <v/>
      </c>
      <c r="S746" s="64" t="str">
        <f t="shared" si="23"/>
        <v/>
      </c>
    </row>
    <row r="747" spans="17:19" x14ac:dyDescent="0.25">
      <c r="Q747" s="51" t="str">
        <f t="shared" si="22"/>
        <v/>
      </c>
      <c r="R747" s="51" t="str">
        <f>IF(M747="","",IF(AND(M747&lt;&gt;'Tabelas auxiliares'!$B$236,M747&lt;&gt;'Tabelas auxiliares'!$B$237,M747&lt;&gt;'Tabelas auxiliares'!$C$236,M747&lt;&gt;'Tabelas auxiliares'!$C$237,M747&lt;&gt;'Tabelas auxiliares'!$D$236),"FOLHA DE PESSOAL",IF(Q747='Tabelas auxiliares'!$A$237,"CUSTEIO",IF(Q747='Tabelas auxiliares'!$A$236,"INVESTIMENTO","ERRO - VERIFICAR"))))</f>
        <v/>
      </c>
      <c r="S747" s="64" t="str">
        <f t="shared" si="23"/>
        <v/>
      </c>
    </row>
    <row r="748" spans="17:19" x14ac:dyDescent="0.25">
      <c r="Q748" s="51" t="str">
        <f t="shared" si="22"/>
        <v/>
      </c>
      <c r="R748" s="51" t="str">
        <f>IF(M748="","",IF(AND(M748&lt;&gt;'Tabelas auxiliares'!$B$236,M748&lt;&gt;'Tabelas auxiliares'!$B$237,M748&lt;&gt;'Tabelas auxiliares'!$C$236,M748&lt;&gt;'Tabelas auxiliares'!$C$237,M748&lt;&gt;'Tabelas auxiliares'!$D$236),"FOLHA DE PESSOAL",IF(Q748='Tabelas auxiliares'!$A$237,"CUSTEIO",IF(Q748='Tabelas auxiliares'!$A$236,"INVESTIMENTO","ERRO - VERIFICAR"))))</f>
        <v/>
      </c>
      <c r="S748" s="64" t="str">
        <f t="shared" si="23"/>
        <v/>
      </c>
    </row>
    <row r="749" spans="17:19" x14ac:dyDescent="0.25">
      <c r="Q749" s="51" t="str">
        <f t="shared" si="22"/>
        <v/>
      </c>
      <c r="R749" s="51" t="str">
        <f>IF(M749="","",IF(AND(M749&lt;&gt;'Tabelas auxiliares'!$B$236,M749&lt;&gt;'Tabelas auxiliares'!$B$237,M749&lt;&gt;'Tabelas auxiliares'!$C$236,M749&lt;&gt;'Tabelas auxiliares'!$C$237,M749&lt;&gt;'Tabelas auxiliares'!$D$236),"FOLHA DE PESSOAL",IF(Q749='Tabelas auxiliares'!$A$237,"CUSTEIO",IF(Q749='Tabelas auxiliares'!$A$236,"INVESTIMENTO","ERRO - VERIFICAR"))))</f>
        <v/>
      </c>
      <c r="S749" s="64" t="str">
        <f t="shared" si="23"/>
        <v/>
      </c>
    </row>
    <row r="750" spans="17:19" x14ac:dyDescent="0.25">
      <c r="Q750" s="51" t="str">
        <f t="shared" si="22"/>
        <v/>
      </c>
      <c r="R750" s="51" t="str">
        <f>IF(M750="","",IF(AND(M750&lt;&gt;'Tabelas auxiliares'!$B$236,M750&lt;&gt;'Tabelas auxiliares'!$B$237,M750&lt;&gt;'Tabelas auxiliares'!$C$236,M750&lt;&gt;'Tabelas auxiliares'!$C$237,M750&lt;&gt;'Tabelas auxiliares'!$D$236),"FOLHA DE PESSOAL",IF(Q750='Tabelas auxiliares'!$A$237,"CUSTEIO",IF(Q750='Tabelas auxiliares'!$A$236,"INVESTIMENTO","ERRO - VERIFICAR"))))</f>
        <v/>
      </c>
      <c r="S750" s="64" t="str">
        <f t="shared" si="23"/>
        <v/>
      </c>
    </row>
    <row r="751" spans="17:19" x14ac:dyDescent="0.25">
      <c r="Q751" s="51" t="str">
        <f t="shared" si="22"/>
        <v/>
      </c>
      <c r="R751" s="51" t="str">
        <f>IF(M751="","",IF(AND(M751&lt;&gt;'Tabelas auxiliares'!$B$236,M751&lt;&gt;'Tabelas auxiliares'!$B$237,M751&lt;&gt;'Tabelas auxiliares'!$C$236,M751&lt;&gt;'Tabelas auxiliares'!$C$237,M751&lt;&gt;'Tabelas auxiliares'!$D$236),"FOLHA DE PESSOAL",IF(Q751='Tabelas auxiliares'!$A$237,"CUSTEIO",IF(Q751='Tabelas auxiliares'!$A$236,"INVESTIMENTO","ERRO - VERIFICAR"))))</f>
        <v/>
      </c>
      <c r="S751" s="64" t="str">
        <f t="shared" si="23"/>
        <v/>
      </c>
    </row>
    <row r="752" spans="17:19" x14ac:dyDescent="0.25">
      <c r="Q752" s="51" t="str">
        <f t="shared" si="22"/>
        <v/>
      </c>
      <c r="R752" s="51" t="str">
        <f>IF(M752="","",IF(AND(M752&lt;&gt;'Tabelas auxiliares'!$B$236,M752&lt;&gt;'Tabelas auxiliares'!$B$237,M752&lt;&gt;'Tabelas auxiliares'!$C$236,M752&lt;&gt;'Tabelas auxiliares'!$C$237,M752&lt;&gt;'Tabelas auxiliares'!$D$236),"FOLHA DE PESSOAL",IF(Q752='Tabelas auxiliares'!$A$237,"CUSTEIO",IF(Q752='Tabelas auxiliares'!$A$236,"INVESTIMENTO","ERRO - VERIFICAR"))))</f>
        <v/>
      </c>
      <c r="S752" s="64" t="str">
        <f t="shared" si="23"/>
        <v/>
      </c>
    </row>
    <row r="753" spans="17:19" x14ac:dyDescent="0.25">
      <c r="Q753" s="51" t="str">
        <f t="shared" si="22"/>
        <v/>
      </c>
      <c r="R753" s="51" t="str">
        <f>IF(M753="","",IF(AND(M753&lt;&gt;'Tabelas auxiliares'!$B$236,M753&lt;&gt;'Tabelas auxiliares'!$B$237,M753&lt;&gt;'Tabelas auxiliares'!$C$236,M753&lt;&gt;'Tabelas auxiliares'!$C$237,M753&lt;&gt;'Tabelas auxiliares'!$D$236),"FOLHA DE PESSOAL",IF(Q753='Tabelas auxiliares'!$A$237,"CUSTEIO",IF(Q753='Tabelas auxiliares'!$A$236,"INVESTIMENTO","ERRO - VERIFICAR"))))</f>
        <v/>
      </c>
      <c r="S753" s="64" t="str">
        <f t="shared" si="23"/>
        <v/>
      </c>
    </row>
    <row r="754" spans="17:19" x14ac:dyDescent="0.25">
      <c r="Q754" s="51" t="str">
        <f t="shared" si="22"/>
        <v/>
      </c>
      <c r="R754" s="51" t="str">
        <f>IF(M754="","",IF(AND(M754&lt;&gt;'Tabelas auxiliares'!$B$236,M754&lt;&gt;'Tabelas auxiliares'!$B$237,M754&lt;&gt;'Tabelas auxiliares'!$C$236,M754&lt;&gt;'Tabelas auxiliares'!$C$237,M754&lt;&gt;'Tabelas auxiliares'!$D$236),"FOLHA DE PESSOAL",IF(Q754='Tabelas auxiliares'!$A$237,"CUSTEIO",IF(Q754='Tabelas auxiliares'!$A$236,"INVESTIMENTO","ERRO - VERIFICAR"))))</f>
        <v/>
      </c>
      <c r="S754" s="64" t="str">
        <f t="shared" si="23"/>
        <v/>
      </c>
    </row>
    <row r="755" spans="17:19" x14ac:dyDescent="0.25">
      <c r="Q755" s="51" t="str">
        <f t="shared" si="22"/>
        <v/>
      </c>
      <c r="R755" s="51" t="str">
        <f>IF(M755="","",IF(AND(M755&lt;&gt;'Tabelas auxiliares'!$B$236,M755&lt;&gt;'Tabelas auxiliares'!$B$237,M755&lt;&gt;'Tabelas auxiliares'!$C$236,M755&lt;&gt;'Tabelas auxiliares'!$C$237,M755&lt;&gt;'Tabelas auxiliares'!$D$236),"FOLHA DE PESSOAL",IF(Q755='Tabelas auxiliares'!$A$237,"CUSTEIO",IF(Q755='Tabelas auxiliares'!$A$236,"INVESTIMENTO","ERRO - VERIFICAR"))))</f>
        <v/>
      </c>
      <c r="S755" s="64" t="str">
        <f t="shared" si="23"/>
        <v/>
      </c>
    </row>
    <row r="756" spans="17:19" x14ac:dyDescent="0.25">
      <c r="Q756" s="51" t="str">
        <f t="shared" si="22"/>
        <v/>
      </c>
      <c r="R756" s="51" t="str">
        <f>IF(M756="","",IF(AND(M756&lt;&gt;'Tabelas auxiliares'!$B$236,M756&lt;&gt;'Tabelas auxiliares'!$B$237,M756&lt;&gt;'Tabelas auxiliares'!$C$236,M756&lt;&gt;'Tabelas auxiliares'!$C$237,M756&lt;&gt;'Tabelas auxiliares'!$D$236),"FOLHA DE PESSOAL",IF(Q756='Tabelas auxiliares'!$A$237,"CUSTEIO",IF(Q756='Tabelas auxiliares'!$A$236,"INVESTIMENTO","ERRO - VERIFICAR"))))</f>
        <v/>
      </c>
      <c r="S756" s="64" t="str">
        <f t="shared" si="23"/>
        <v/>
      </c>
    </row>
    <row r="757" spans="17:19" x14ac:dyDescent="0.25">
      <c r="Q757" s="51" t="str">
        <f t="shared" si="22"/>
        <v/>
      </c>
      <c r="R757" s="51" t="str">
        <f>IF(M757="","",IF(AND(M757&lt;&gt;'Tabelas auxiliares'!$B$236,M757&lt;&gt;'Tabelas auxiliares'!$B$237,M757&lt;&gt;'Tabelas auxiliares'!$C$236,M757&lt;&gt;'Tabelas auxiliares'!$C$237,M757&lt;&gt;'Tabelas auxiliares'!$D$236),"FOLHA DE PESSOAL",IF(Q757='Tabelas auxiliares'!$A$237,"CUSTEIO",IF(Q757='Tabelas auxiliares'!$A$236,"INVESTIMENTO","ERRO - VERIFICAR"))))</f>
        <v/>
      </c>
      <c r="S757" s="64" t="str">
        <f t="shared" si="23"/>
        <v/>
      </c>
    </row>
    <row r="758" spans="17:19" x14ac:dyDescent="0.25">
      <c r="Q758" s="51" t="str">
        <f t="shared" si="22"/>
        <v/>
      </c>
      <c r="R758" s="51" t="str">
        <f>IF(M758="","",IF(AND(M758&lt;&gt;'Tabelas auxiliares'!$B$236,M758&lt;&gt;'Tabelas auxiliares'!$B$237,M758&lt;&gt;'Tabelas auxiliares'!$C$236,M758&lt;&gt;'Tabelas auxiliares'!$C$237,M758&lt;&gt;'Tabelas auxiliares'!$D$236),"FOLHA DE PESSOAL",IF(Q758='Tabelas auxiliares'!$A$237,"CUSTEIO",IF(Q758='Tabelas auxiliares'!$A$236,"INVESTIMENTO","ERRO - VERIFICAR"))))</f>
        <v/>
      </c>
      <c r="S758" s="64" t="str">
        <f t="shared" si="23"/>
        <v/>
      </c>
    </row>
    <row r="759" spans="17:19" x14ac:dyDescent="0.25">
      <c r="Q759" s="51" t="str">
        <f t="shared" si="22"/>
        <v/>
      </c>
      <c r="R759" s="51" t="str">
        <f>IF(M759="","",IF(AND(M759&lt;&gt;'Tabelas auxiliares'!$B$236,M759&lt;&gt;'Tabelas auxiliares'!$B$237,M759&lt;&gt;'Tabelas auxiliares'!$C$236,M759&lt;&gt;'Tabelas auxiliares'!$C$237,M759&lt;&gt;'Tabelas auxiliares'!$D$236),"FOLHA DE PESSOAL",IF(Q759='Tabelas auxiliares'!$A$237,"CUSTEIO",IF(Q759='Tabelas auxiliares'!$A$236,"INVESTIMENTO","ERRO - VERIFICAR"))))</f>
        <v/>
      </c>
      <c r="S759" s="64" t="str">
        <f t="shared" si="23"/>
        <v/>
      </c>
    </row>
    <row r="760" spans="17:19" x14ac:dyDescent="0.25">
      <c r="Q760" s="51" t="str">
        <f t="shared" si="22"/>
        <v/>
      </c>
      <c r="R760" s="51" t="str">
        <f>IF(M760="","",IF(AND(M760&lt;&gt;'Tabelas auxiliares'!$B$236,M760&lt;&gt;'Tabelas auxiliares'!$B$237,M760&lt;&gt;'Tabelas auxiliares'!$C$236,M760&lt;&gt;'Tabelas auxiliares'!$C$237,M760&lt;&gt;'Tabelas auxiliares'!$D$236),"FOLHA DE PESSOAL",IF(Q760='Tabelas auxiliares'!$A$237,"CUSTEIO",IF(Q760='Tabelas auxiliares'!$A$236,"INVESTIMENTO","ERRO - VERIFICAR"))))</f>
        <v/>
      </c>
      <c r="S760" s="64" t="str">
        <f t="shared" si="23"/>
        <v/>
      </c>
    </row>
    <row r="761" spans="17:19" x14ac:dyDescent="0.25">
      <c r="Q761" s="51" t="str">
        <f t="shared" si="22"/>
        <v/>
      </c>
      <c r="R761" s="51" t="str">
        <f>IF(M761="","",IF(AND(M761&lt;&gt;'Tabelas auxiliares'!$B$236,M761&lt;&gt;'Tabelas auxiliares'!$B$237,M761&lt;&gt;'Tabelas auxiliares'!$C$236,M761&lt;&gt;'Tabelas auxiliares'!$C$237,M761&lt;&gt;'Tabelas auxiliares'!$D$236),"FOLHA DE PESSOAL",IF(Q761='Tabelas auxiliares'!$A$237,"CUSTEIO",IF(Q761='Tabelas auxiliares'!$A$236,"INVESTIMENTO","ERRO - VERIFICAR"))))</f>
        <v/>
      </c>
      <c r="S761" s="64" t="str">
        <f t="shared" si="23"/>
        <v/>
      </c>
    </row>
    <row r="762" spans="17:19" x14ac:dyDescent="0.25">
      <c r="Q762" s="51" t="str">
        <f t="shared" si="22"/>
        <v/>
      </c>
      <c r="R762" s="51" t="str">
        <f>IF(M762="","",IF(AND(M762&lt;&gt;'Tabelas auxiliares'!$B$236,M762&lt;&gt;'Tabelas auxiliares'!$B$237,M762&lt;&gt;'Tabelas auxiliares'!$C$236,M762&lt;&gt;'Tabelas auxiliares'!$C$237,M762&lt;&gt;'Tabelas auxiliares'!$D$236),"FOLHA DE PESSOAL",IF(Q762='Tabelas auxiliares'!$A$237,"CUSTEIO",IF(Q762='Tabelas auxiliares'!$A$236,"INVESTIMENTO","ERRO - VERIFICAR"))))</f>
        <v/>
      </c>
      <c r="S762" s="64" t="str">
        <f t="shared" si="23"/>
        <v/>
      </c>
    </row>
    <row r="763" spans="17:19" x14ac:dyDescent="0.25">
      <c r="Q763" s="51" t="str">
        <f t="shared" si="22"/>
        <v/>
      </c>
      <c r="R763" s="51" t="str">
        <f>IF(M763="","",IF(AND(M763&lt;&gt;'Tabelas auxiliares'!$B$236,M763&lt;&gt;'Tabelas auxiliares'!$B$237,M763&lt;&gt;'Tabelas auxiliares'!$C$236,M763&lt;&gt;'Tabelas auxiliares'!$C$237,M763&lt;&gt;'Tabelas auxiliares'!$D$236),"FOLHA DE PESSOAL",IF(Q763='Tabelas auxiliares'!$A$237,"CUSTEIO",IF(Q763='Tabelas auxiliares'!$A$236,"INVESTIMENTO","ERRO - VERIFICAR"))))</f>
        <v/>
      </c>
      <c r="S763" s="64" t="str">
        <f t="shared" si="23"/>
        <v/>
      </c>
    </row>
    <row r="764" spans="17:19" x14ac:dyDescent="0.25">
      <c r="Q764" s="51" t="str">
        <f t="shared" si="22"/>
        <v/>
      </c>
      <c r="R764" s="51" t="str">
        <f>IF(M764="","",IF(AND(M764&lt;&gt;'Tabelas auxiliares'!$B$236,M764&lt;&gt;'Tabelas auxiliares'!$B$237,M764&lt;&gt;'Tabelas auxiliares'!$C$236,M764&lt;&gt;'Tabelas auxiliares'!$C$237,M764&lt;&gt;'Tabelas auxiliares'!$D$236),"FOLHA DE PESSOAL",IF(Q764='Tabelas auxiliares'!$A$237,"CUSTEIO",IF(Q764='Tabelas auxiliares'!$A$236,"INVESTIMENTO","ERRO - VERIFICAR"))))</f>
        <v/>
      </c>
      <c r="S764" s="64" t="str">
        <f t="shared" si="23"/>
        <v/>
      </c>
    </row>
    <row r="765" spans="17:19" x14ac:dyDescent="0.25">
      <c r="Q765" s="51" t="str">
        <f t="shared" si="22"/>
        <v/>
      </c>
      <c r="R765" s="51" t="str">
        <f>IF(M765="","",IF(AND(M765&lt;&gt;'Tabelas auxiliares'!$B$236,M765&lt;&gt;'Tabelas auxiliares'!$B$237,M765&lt;&gt;'Tabelas auxiliares'!$C$236,M765&lt;&gt;'Tabelas auxiliares'!$C$237,M765&lt;&gt;'Tabelas auxiliares'!$D$236),"FOLHA DE PESSOAL",IF(Q765='Tabelas auxiliares'!$A$237,"CUSTEIO",IF(Q765='Tabelas auxiliares'!$A$236,"INVESTIMENTO","ERRO - VERIFICAR"))))</f>
        <v/>
      </c>
      <c r="S765" s="64" t="str">
        <f t="shared" si="23"/>
        <v/>
      </c>
    </row>
    <row r="766" spans="17:19" x14ac:dyDescent="0.25">
      <c r="Q766" s="51" t="str">
        <f t="shared" si="22"/>
        <v/>
      </c>
      <c r="R766" s="51" t="str">
        <f>IF(M766="","",IF(AND(M766&lt;&gt;'Tabelas auxiliares'!$B$236,M766&lt;&gt;'Tabelas auxiliares'!$B$237,M766&lt;&gt;'Tabelas auxiliares'!$C$236,M766&lt;&gt;'Tabelas auxiliares'!$C$237,M766&lt;&gt;'Tabelas auxiliares'!$D$236),"FOLHA DE PESSOAL",IF(Q766='Tabelas auxiliares'!$A$237,"CUSTEIO",IF(Q766='Tabelas auxiliares'!$A$236,"INVESTIMENTO","ERRO - VERIFICAR"))))</f>
        <v/>
      </c>
      <c r="S766" s="64" t="str">
        <f t="shared" si="23"/>
        <v/>
      </c>
    </row>
    <row r="767" spans="17:19" x14ac:dyDescent="0.25">
      <c r="Q767" s="51" t="str">
        <f t="shared" si="22"/>
        <v/>
      </c>
      <c r="R767" s="51" t="str">
        <f>IF(M767="","",IF(AND(M767&lt;&gt;'Tabelas auxiliares'!$B$236,M767&lt;&gt;'Tabelas auxiliares'!$B$237,M767&lt;&gt;'Tabelas auxiliares'!$C$236,M767&lt;&gt;'Tabelas auxiliares'!$C$237,M767&lt;&gt;'Tabelas auxiliares'!$D$236),"FOLHA DE PESSOAL",IF(Q767='Tabelas auxiliares'!$A$237,"CUSTEIO",IF(Q767='Tabelas auxiliares'!$A$236,"INVESTIMENTO","ERRO - VERIFICAR"))))</f>
        <v/>
      </c>
      <c r="S767" s="64" t="str">
        <f t="shared" si="23"/>
        <v/>
      </c>
    </row>
    <row r="768" spans="17:19" x14ac:dyDescent="0.25">
      <c r="Q768" s="51" t="str">
        <f t="shared" si="22"/>
        <v/>
      </c>
      <c r="R768" s="51" t="str">
        <f>IF(M768="","",IF(AND(M768&lt;&gt;'Tabelas auxiliares'!$B$236,M768&lt;&gt;'Tabelas auxiliares'!$B$237,M768&lt;&gt;'Tabelas auxiliares'!$C$236,M768&lt;&gt;'Tabelas auxiliares'!$C$237,M768&lt;&gt;'Tabelas auxiliares'!$D$236),"FOLHA DE PESSOAL",IF(Q768='Tabelas auxiliares'!$A$237,"CUSTEIO",IF(Q768='Tabelas auxiliares'!$A$236,"INVESTIMENTO","ERRO - VERIFICAR"))))</f>
        <v/>
      </c>
      <c r="S768" s="64" t="str">
        <f t="shared" si="23"/>
        <v/>
      </c>
    </row>
    <row r="769" spans="17:19" x14ac:dyDescent="0.25">
      <c r="Q769" s="51" t="str">
        <f t="shared" si="22"/>
        <v/>
      </c>
      <c r="R769" s="51" t="str">
        <f>IF(M769="","",IF(AND(M769&lt;&gt;'Tabelas auxiliares'!$B$236,M769&lt;&gt;'Tabelas auxiliares'!$B$237,M769&lt;&gt;'Tabelas auxiliares'!$C$236,M769&lt;&gt;'Tabelas auxiliares'!$C$237,M769&lt;&gt;'Tabelas auxiliares'!$D$236),"FOLHA DE PESSOAL",IF(Q769='Tabelas auxiliares'!$A$237,"CUSTEIO",IF(Q769='Tabelas auxiliares'!$A$236,"INVESTIMENTO","ERRO - VERIFICAR"))))</f>
        <v/>
      </c>
      <c r="S769" s="64" t="str">
        <f t="shared" si="23"/>
        <v/>
      </c>
    </row>
    <row r="770" spans="17:19" x14ac:dyDescent="0.25">
      <c r="Q770" s="51" t="str">
        <f t="shared" si="22"/>
        <v/>
      </c>
      <c r="R770" s="51" t="str">
        <f>IF(M770="","",IF(AND(M770&lt;&gt;'Tabelas auxiliares'!$B$236,M770&lt;&gt;'Tabelas auxiliares'!$B$237,M770&lt;&gt;'Tabelas auxiliares'!$C$236,M770&lt;&gt;'Tabelas auxiliares'!$C$237,M770&lt;&gt;'Tabelas auxiliares'!$D$236),"FOLHA DE PESSOAL",IF(Q770='Tabelas auxiliares'!$A$237,"CUSTEIO",IF(Q770='Tabelas auxiliares'!$A$236,"INVESTIMENTO","ERRO - VERIFICAR"))))</f>
        <v/>
      </c>
      <c r="S770" s="64" t="str">
        <f t="shared" si="23"/>
        <v/>
      </c>
    </row>
    <row r="771" spans="17:19" x14ac:dyDescent="0.25">
      <c r="Q771" s="51" t="str">
        <f t="shared" si="22"/>
        <v/>
      </c>
      <c r="R771" s="51" t="str">
        <f>IF(M771="","",IF(AND(M771&lt;&gt;'Tabelas auxiliares'!$B$236,M771&lt;&gt;'Tabelas auxiliares'!$B$237,M771&lt;&gt;'Tabelas auxiliares'!$C$236,M771&lt;&gt;'Tabelas auxiliares'!$C$237,M771&lt;&gt;'Tabelas auxiliares'!$D$236),"FOLHA DE PESSOAL",IF(Q771='Tabelas auxiliares'!$A$237,"CUSTEIO",IF(Q771='Tabelas auxiliares'!$A$236,"INVESTIMENTO","ERRO - VERIFICAR"))))</f>
        <v/>
      </c>
      <c r="S771" s="64" t="str">
        <f t="shared" si="23"/>
        <v/>
      </c>
    </row>
    <row r="772" spans="17:19" x14ac:dyDescent="0.25">
      <c r="Q772" s="51" t="str">
        <f t="shared" ref="Q772:Q835" si="24">LEFT(O772,1)</f>
        <v/>
      </c>
      <c r="R772" s="51" t="str">
        <f>IF(M772="","",IF(AND(M772&lt;&gt;'Tabelas auxiliares'!$B$236,M772&lt;&gt;'Tabelas auxiliares'!$B$237,M772&lt;&gt;'Tabelas auxiliares'!$C$236,M772&lt;&gt;'Tabelas auxiliares'!$C$237,M772&lt;&gt;'Tabelas auxiliares'!$D$236),"FOLHA DE PESSOAL",IF(Q772='Tabelas auxiliares'!$A$237,"CUSTEIO",IF(Q772='Tabelas auxiliares'!$A$236,"INVESTIMENTO","ERRO - VERIFICAR"))))</f>
        <v/>
      </c>
      <c r="S772" s="64" t="str">
        <f t="shared" si="23"/>
        <v/>
      </c>
    </row>
    <row r="773" spans="17:19" x14ac:dyDescent="0.25">
      <c r="Q773" s="51" t="str">
        <f t="shared" si="24"/>
        <v/>
      </c>
      <c r="R773" s="51" t="str">
        <f>IF(M773="","",IF(AND(M773&lt;&gt;'Tabelas auxiliares'!$B$236,M773&lt;&gt;'Tabelas auxiliares'!$B$237,M773&lt;&gt;'Tabelas auxiliares'!$C$236,M773&lt;&gt;'Tabelas auxiliares'!$C$237,M773&lt;&gt;'Tabelas auxiliares'!$D$236),"FOLHA DE PESSOAL",IF(Q773='Tabelas auxiliares'!$A$237,"CUSTEIO",IF(Q773='Tabelas auxiliares'!$A$236,"INVESTIMENTO","ERRO - VERIFICAR"))))</f>
        <v/>
      </c>
      <c r="S773" s="64" t="str">
        <f t="shared" ref="S773:S836" si="25">IF(SUM(T773:X773)=0,"",SUM(T773:X773))</f>
        <v/>
      </c>
    </row>
    <row r="774" spans="17:19" x14ac:dyDescent="0.25">
      <c r="Q774" s="51" t="str">
        <f t="shared" si="24"/>
        <v/>
      </c>
      <c r="R774" s="51" t="str">
        <f>IF(M774="","",IF(AND(M774&lt;&gt;'Tabelas auxiliares'!$B$236,M774&lt;&gt;'Tabelas auxiliares'!$B$237,M774&lt;&gt;'Tabelas auxiliares'!$C$236,M774&lt;&gt;'Tabelas auxiliares'!$C$237,M774&lt;&gt;'Tabelas auxiliares'!$D$236),"FOLHA DE PESSOAL",IF(Q774='Tabelas auxiliares'!$A$237,"CUSTEIO",IF(Q774='Tabelas auxiliares'!$A$236,"INVESTIMENTO","ERRO - VERIFICAR"))))</f>
        <v/>
      </c>
      <c r="S774" s="64" t="str">
        <f t="shared" si="25"/>
        <v/>
      </c>
    </row>
    <row r="775" spans="17:19" x14ac:dyDescent="0.25">
      <c r="Q775" s="51" t="str">
        <f t="shared" si="24"/>
        <v/>
      </c>
      <c r="R775" s="51" t="str">
        <f>IF(M775="","",IF(AND(M775&lt;&gt;'Tabelas auxiliares'!$B$236,M775&lt;&gt;'Tabelas auxiliares'!$B$237,M775&lt;&gt;'Tabelas auxiliares'!$C$236,M775&lt;&gt;'Tabelas auxiliares'!$C$237,M775&lt;&gt;'Tabelas auxiliares'!$D$236),"FOLHA DE PESSOAL",IF(Q775='Tabelas auxiliares'!$A$237,"CUSTEIO",IF(Q775='Tabelas auxiliares'!$A$236,"INVESTIMENTO","ERRO - VERIFICAR"))))</f>
        <v/>
      </c>
      <c r="S775" s="64" t="str">
        <f t="shared" si="25"/>
        <v/>
      </c>
    </row>
    <row r="776" spans="17:19" x14ac:dyDescent="0.25">
      <c r="Q776" s="51" t="str">
        <f t="shared" si="24"/>
        <v/>
      </c>
      <c r="R776" s="51" t="str">
        <f>IF(M776="","",IF(AND(M776&lt;&gt;'Tabelas auxiliares'!$B$236,M776&lt;&gt;'Tabelas auxiliares'!$B$237,M776&lt;&gt;'Tabelas auxiliares'!$C$236,M776&lt;&gt;'Tabelas auxiliares'!$C$237,M776&lt;&gt;'Tabelas auxiliares'!$D$236),"FOLHA DE PESSOAL",IF(Q776='Tabelas auxiliares'!$A$237,"CUSTEIO",IF(Q776='Tabelas auxiliares'!$A$236,"INVESTIMENTO","ERRO - VERIFICAR"))))</f>
        <v/>
      </c>
      <c r="S776" s="64" t="str">
        <f t="shared" si="25"/>
        <v/>
      </c>
    </row>
    <row r="777" spans="17:19" x14ac:dyDescent="0.25">
      <c r="Q777" s="51" t="str">
        <f t="shared" si="24"/>
        <v/>
      </c>
      <c r="R777" s="51" t="str">
        <f>IF(M777="","",IF(AND(M777&lt;&gt;'Tabelas auxiliares'!$B$236,M777&lt;&gt;'Tabelas auxiliares'!$B$237,M777&lt;&gt;'Tabelas auxiliares'!$C$236,M777&lt;&gt;'Tabelas auxiliares'!$C$237,M777&lt;&gt;'Tabelas auxiliares'!$D$236),"FOLHA DE PESSOAL",IF(Q777='Tabelas auxiliares'!$A$237,"CUSTEIO",IF(Q777='Tabelas auxiliares'!$A$236,"INVESTIMENTO","ERRO - VERIFICAR"))))</f>
        <v/>
      </c>
      <c r="S777" s="64" t="str">
        <f t="shared" si="25"/>
        <v/>
      </c>
    </row>
    <row r="778" spans="17:19" x14ac:dyDescent="0.25">
      <c r="Q778" s="51" t="str">
        <f t="shared" si="24"/>
        <v/>
      </c>
      <c r="R778" s="51" t="str">
        <f>IF(M778="","",IF(AND(M778&lt;&gt;'Tabelas auxiliares'!$B$236,M778&lt;&gt;'Tabelas auxiliares'!$B$237,M778&lt;&gt;'Tabelas auxiliares'!$C$236,M778&lt;&gt;'Tabelas auxiliares'!$C$237,M778&lt;&gt;'Tabelas auxiliares'!$D$236),"FOLHA DE PESSOAL",IF(Q778='Tabelas auxiliares'!$A$237,"CUSTEIO",IF(Q778='Tabelas auxiliares'!$A$236,"INVESTIMENTO","ERRO - VERIFICAR"))))</f>
        <v/>
      </c>
      <c r="S778" s="64" t="str">
        <f t="shared" si="25"/>
        <v/>
      </c>
    </row>
    <row r="779" spans="17:19" x14ac:dyDescent="0.25">
      <c r="Q779" s="51" t="str">
        <f t="shared" si="24"/>
        <v/>
      </c>
      <c r="R779" s="51" t="str">
        <f>IF(M779="","",IF(AND(M779&lt;&gt;'Tabelas auxiliares'!$B$236,M779&lt;&gt;'Tabelas auxiliares'!$B$237,M779&lt;&gt;'Tabelas auxiliares'!$C$236,M779&lt;&gt;'Tabelas auxiliares'!$C$237,M779&lt;&gt;'Tabelas auxiliares'!$D$236),"FOLHA DE PESSOAL",IF(Q779='Tabelas auxiliares'!$A$237,"CUSTEIO",IF(Q779='Tabelas auxiliares'!$A$236,"INVESTIMENTO","ERRO - VERIFICAR"))))</f>
        <v/>
      </c>
      <c r="S779" s="64" t="str">
        <f t="shared" si="25"/>
        <v/>
      </c>
    </row>
    <row r="780" spans="17:19" x14ac:dyDescent="0.25">
      <c r="Q780" s="51" t="str">
        <f t="shared" si="24"/>
        <v/>
      </c>
      <c r="R780" s="51" t="str">
        <f>IF(M780="","",IF(AND(M780&lt;&gt;'Tabelas auxiliares'!$B$236,M780&lt;&gt;'Tabelas auxiliares'!$B$237,M780&lt;&gt;'Tabelas auxiliares'!$C$236,M780&lt;&gt;'Tabelas auxiliares'!$C$237,M780&lt;&gt;'Tabelas auxiliares'!$D$236),"FOLHA DE PESSOAL",IF(Q780='Tabelas auxiliares'!$A$237,"CUSTEIO",IF(Q780='Tabelas auxiliares'!$A$236,"INVESTIMENTO","ERRO - VERIFICAR"))))</f>
        <v/>
      </c>
      <c r="S780" s="64" t="str">
        <f t="shared" si="25"/>
        <v/>
      </c>
    </row>
    <row r="781" spans="17:19" x14ac:dyDescent="0.25">
      <c r="Q781" s="51" t="str">
        <f t="shared" si="24"/>
        <v/>
      </c>
      <c r="R781" s="51" t="str">
        <f>IF(M781="","",IF(AND(M781&lt;&gt;'Tabelas auxiliares'!$B$236,M781&lt;&gt;'Tabelas auxiliares'!$B$237,M781&lt;&gt;'Tabelas auxiliares'!$C$236,M781&lt;&gt;'Tabelas auxiliares'!$C$237,M781&lt;&gt;'Tabelas auxiliares'!$D$236),"FOLHA DE PESSOAL",IF(Q781='Tabelas auxiliares'!$A$237,"CUSTEIO",IF(Q781='Tabelas auxiliares'!$A$236,"INVESTIMENTO","ERRO - VERIFICAR"))))</f>
        <v/>
      </c>
      <c r="S781" s="64" t="str">
        <f t="shared" si="25"/>
        <v/>
      </c>
    </row>
    <row r="782" spans="17:19" x14ac:dyDescent="0.25">
      <c r="Q782" s="51" t="str">
        <f t="shared" si="24"/>
        <v/>
      </c>
      <c r="R782" s="51" t="str">
        <f>IF(M782="","",IF(AND(M782&lt;&gt;'Tabelas auxiliares'!$B$236,M782&lt;&gt;'Tabelas auxiliares'!$B$237,M782&lt;&gt;'Tabelas auxiliares'!$C$236,M782&lt;&gt;'Tabelas auxiliares'!$C$237,M782&lt;&gt;'Tabelas auxiliares'!$D$236),"FOLHA DE PESSOAL",IF(Q782='Tabelas auxiliares'!$A$237,"CUSTEIO",IF(Q782='Tabelas auxiliares'!$A$236,"INVESTIMENTO","ERRO - VERIFICAR"))))</f>
        <v/>
      </c>
      <c r="S782" s="64" t="str">
        <f t="shared" si="25"/>
        <v/>
      </c>
    </row>
    <row r="783" spans="17:19" x14ac:dyDescent="0.25">
      <c r="Q783" s="51" t="str">
        <f t="shared" si="24"/>
        <v/>
      </c>
      <c r="R783" s="51" t="str">
        <f>IF(M783="","",IF(AND(M783&lt;&gt;'Tabelas auxiliares'!$B$236,M783&lt;&gt;'Tabelas auxiliares'!$B$237,M783&lt;&gt;'Tabelas auxiliares'!$C$236,M783&lt;&gt;'Tabelas auxiliares'!$C$237,M783&lt;&gt;'Tabelas auxiliares'!$D$236),"FOLHA DE PESSOAL",IF(Q783='Tabelas auxiliares'!$A$237,"CUSTEIO",IF(Q783='Tabelas auxiliares'!$A$236,"INVESTIMENTO","ERRO - VERIFICAR"))))</f>
        <v/>
      </c>
      <c r="S783" s="64" t="str">
        <f t="shared" si="25"/>
        <v/>
      </c>
    </row>
    <row r="784" spans="17:19" x14ac:dyDescent="0.25">
      <c r="Q784" s="51" t="str">
        <f t="shared" si="24"/>
        <v/>
      </c>
      <c r="R784" s="51" t="str">
        <f>IF(M784="","",IF(AND(M784&lt;&gt;'Tabelas auxiliares'!$B$236,M784&lt;&gt;'Tabelas auxiliares'!$B$237,M784&lt;&gt;'Tabelas auxiliares'!$C$236,M784&lt;&gt;'Tabelas auxiliares'!$C$237,M784&lt;&gt;'Tabelas auxiliares'!$D$236),"FOLHA DE PESSOAL",IF(Q784='Tabelas auxiliares'!$A$237,"CUSTEIO",IF(Q784='Tabelas auxiliares'!$A$236,"INVESTIMENTO","ERRO - VERIFICAR"))))</f>
        <v/>
      </c>
      <c r="S784" s="64" t="str">
        <f t="shared" si="25"/>
        <v/>
      </c>
    </row>
    <row r="785" spans="17:19" x14ac:dyDescent="0.25">
      <c r="Q785" s="51" t="str">
        <f t="shared" si="24"/>
        <v/>
      </c>
      <c r="R785" s="51" t="str">
        <f>IF(M785="","",IF(AND(M785&lt;&gt;'Tabelas auxiliares'!$B$236,M785&lt;&gt;'Tabelas auxiliares'!$B$237,M785&lt;&gt;'Tabelas auxiliares'!$C$236,M785&lt;&gt;'Tabelas auxiliares'!$C$237,M785&lt;&gt;'Tabelas auxiliares'!$D$236),"FOLHA DE PESSOAL",IF(Q785='Tabelas auxiliares'!$A$237,"CUSTEIO",IF(Q785='Tabelas auxiliares'!$A$236,"INVESTIMENTO","ERRO - VERIFICAR"))))</f>
        <v/>
      </c>
      <c r="S785" s="64" t="str">
        <f t="shared" si="25"/>
        <v/>
      </c>
    </row>
    <row r="786" spans="17:19" x14ac:dyDescent="0.25">
      <c r="Q786" s="51" t="str">
        <f t="shared" si="24"/>
        <v/>
      </c>
      <c r="R786" s="51" t="str">
        <f>IF(M786="","",IF(AND(M786&lt;&gt;'Tabelas auxiliares'!$B$236,M786&lt;&gt;'Tabelas auxiliares'!$B$237,M786&lt;&gt;'Tabelas auxiliares'!$C$236,M786&lt;&gt;'Tabelas auxiliares'!$C$237,M786&lt;&gt;'Tabelas auxiliares'!$D$236),"FOLHA DE PESSOAL",IF(Q786='Tabelas auxiliares'!$A$237,"CUSTEIO",IF(Q786='Tabelas auxiliares'!$A$236,"INVESTIMENTO","ERRO - VERIFICAR"))))</f>
        <v/>
      </c>
      <c r="S786" s="64" t="str">
        <f t="shared" si="25"/>
        <v/>
      </c>
    </row>
    <row r="787" spans="17:19" x14ac:dyDescent="0.25">
      <c r="Q787" s="51" t="str">
        <f t="shared" si="24"/>
        <v/>
      </c>
      <c r="R787" s="51" t="str">
        <f>IF(M787="","",IF(AND(M787&lt;&gt;'Tabelas auxiliares'!$B$236,M787&lt;&gt;'Tabelas auxiliares'!$B$237,M787&lt;&gt;'Tabelas auxiliares'!$C$236,M787&lt;&gt;'Tabelas auxiliares'!$C$237,M787&lt;&gt;'Tabelas auxiliares'!$D$236),"FOLHA DE PESSOAL",IF(Q787='Tabelas auxiliares'!$A$237,"CUSTEIO",IF(Q787='Tabelas auxiliares'!$A$236,"INVESTIMENTO","ERRO - VERIFICAR"))))</f>
        <v/>
      </c>
      <c r="S787" s="64" t="str">
        <f t="shared" si="25"/>
        <v/>
      </c>
    </row>
    <row r="788" spans="17:19" x14ac:dyDescent="0.25">
      <c r="Q788" s="51" t="str">
        <f t="shared" si="24"/>
        <v/>
      </c>
      <c r="R788" s="51" t="str">
        <f>IF(M788="","",IF(AND(M788&lt;&gt;'Tabelas auxiliares'!$B$236,M788&lt;&gt;'Tabelas auxiliares'!$B$237,M788&lt;&gt;'Tabelas auxiliares'!$C$236,M788&lt;&gt;'Tabelas auxiliares'!$C$237,M788&lt;&gt;'Tabelas auxiliares'!$D$236),"FOLHA DE PESSOAL",IF(Q788='Tabelas auxiliares'!$A$237,"CUSTEIO",IF(Q788='Tabelas auxiliares'!$A$236,"INVESTIMENTO","ERRO - VERIFICAR"))))</f>
        <v/>
      </c>
      <c r="S788" s="64" t="str">
        <f t="shared" si="25"/>
        <v/>
      </c>
    </row>
    <row r="789" spans="17:19" x14ac:dyDescent="0.25">
      <c r="Q789" s="51" t="str">
        <f t="shared" si="24"/>
        <v/>
      </c>
      <c r="R789" s="51" t="str">
        <f>IF(M789="","",IF(AND(M789&lt;&gt;'Tabelas auxiliares'!$B$236,M789&lt;&gt;'Tabelas auxiliares'!$B$237,M789&lt;&gt;'Tabelas auxiliares'!$C$236,M789&lt;&gt;'Tabelas auxiliares'!$C$237,M789&lt;&gt;'Tabelas auxiliares'!$D$236),"FOLHA DE PESSOAL",IF(Q789='Tabelas auxiliares'!$A$237,"CUSTEIO",IF(Q789='Tabelas auxiliares'!$A$236,"INVESTIMENTO","ERRO - VERIFICAR"))))</f>
        <v/>
      </c>
      <c r="S789" s="64" t="str">
        <f t="shared" si="25"/>
        <v/>
      </c>
    </row>
    <row r="790" spans="17:19" x14ac:dyDescent="0.25">
      <c r="Q790" s="51" t="str">
        <f t="shared" si="24"/>
        <v/>
      </c>
      <c r="R790" s="51" t="str">
        <f>IF(M790="","",IF(AND(M790&lt;&gt;'Tabelas auxiliares'!$B$236,M790&lt;&gt;'Tabelas auxiliares'!$B$237,M790&lt;&gt;'Tabelas auxiliares'!$C$236,M790&lt;&gt;'Tabelas auxiliares'!$C$237,M790&lt;&gt;'Tabelas auxiliares'!$D$236),"FOLHA DE PESSOAL",IF(Q790='Tabelas auxiliares'!$A$237,"CUSTEIO",IF(Q790='Tabelas auxiliares'!$A$236,"INVESTIMENTO","ERRO - VERIFICAR"))))</f>
        <v/>
      </c>
      <c r="S790" s="64" t="str">
        <f t="shared" si="25"/>
        <v/>
      </c>
    </row>
    <row r="791" spans="17:19" x14ac:dyDescent="0.25">
      <c r="Q791" s="51" t="str">
        <f t="shared" si="24"/>
        <v/>
      </c>
      <c r="R791" s="51" t="str">
        <f>IF(M791="","",IF(AND(M791&lt;&gt;'Tabelas auxiliares'!$B$236,M791&lt;&gt;'Tabelas auxiliares'!$B$237,M791&lt;&gt;'Tabelas auxiliares'!$C$236,M791&lt;&gt;'Tabelas auxiliares'!$C$237,M791&lt;&gt;'Tabelas auxiliares'!$D$236),"FOLHA DE PESSOAL",IF(Q791='Tabelas auxiliares'!$A$237,"CUSTEIO",IF(Q791='Tabelas auxiliares'!$A$236,"INVESTIMENTO","ERRO - VERIFICAR"))))</f>
        <v/>
      </c>
      <c r="S791" s="64" t="str">
        <f t="shared" si="25"/>
        <v/>
      </c>
    </row>
    <row r="792" spans="17:19" x14ac:dyDescent="0.25">
      <c r="Q792" s="51" t="str">
        <f t="shared" si="24"/>
        <v/>
      </c>
      <c r="R792" s="51" t="str">
        <f>IF(M792="","",IF(AND(M792&lt;&gt;'Tabelas auxiliares'!$B$236,M792&lt;&gt;'Tabelas auxiliares'!$B$237,M792&lt;&gt;'Tabelas auxiliares'!$C$236,M792&lt;&gt;'Tabelas auxiliares'!$C$237,M792&lt;&gt;'Tabelas auxiliares'!$D$236),"FOLHA DE PESSOAL",IF(Q792='Tabelas auxiliares'!$A$237,"CUSTEIO",IF(Q792='Tabelas auxiliares'!$A$236,"INVESTIMENTO","ERRO - VERIFICAR"))))</f>
        <v/>
      </c>
      <c r="S792" s="64" t="str">
        <f t="shared" si="25"/>
        <v/>
      </c>
    </row>
    <row r="793" spans="17:19" x14ac:dyDescent="0.25">
      <c r="Q793" s="51" t="str">
        <f t="shared" si="24"/>
        <v/>
      </c>
      <c r="R793" s="51" t="str">
        <f>IF(M793="","",IF(AND(M793&lt;&gt;'Tabelas auxiliares'!$B$236,M793&lt;&gt;'Tabelas auxiliares'!$B$237,M793&lt;&gt;'Tabelas auxiliares'!$C$236,M793&lt;&gt;'Tabelas auxiliares'!$C$237,M793&lt;&gt;'Tabelas auxiliares'!$D$236),"FOLHA DE PESSOAL",IF(Q793='Tabelas auxiliares'!$A$237,"CUSTEIO",IF(Q793='Tabelas auxiliares'!$A$236,"INVESTIMENTO","ERRO - VERIFICAR"))))</f>
        <v/>
      </c>
      <c r="S793" s="64" t="str">
        <f t="shared" si="25"/>
        <v/>
      </c>
    </row>
    <row r="794" spans="17:19" x14ac:dyDescent="0.25">
      <c r="Q794" s="51" t="str">
        <f t="shared" si="24"/>
        <v/>
      </c>
      <c r="R794" s="51" t="str">
        <f>IF(M794="","",IF(AND(M794&lt;&gt;'Tabelas auxiliares'!$B$236,M794&lt;&gt;'Tabelas auxiliares'!$B$237,M794&lt;&gt;'Tabelas auxiliares'!$C$236,M794&lt;&gt;'Tabelas auxiliares'!$C$237,M794&lt;&gt;'Tabelas auxiliares'!$D$236),"FOLHA DE PESSOAL",IF(Q794='Tabelas auxiliares'!$A$237,"CUSTEIO",IF(Q794='Tabelas auxiliares'!$A$236,"INVESTIMENTO","ERRO - VERIFICAR"))))</f>
        <v/>
      </c>
      <c r="S794" s="64" t="str">
        <f t="shared" si="25"/>
        <v/>
      </c>
    </row>
    <row r="795" spans="17:19" x14ac:dyDescent="0.25">
      <c r="Q795" s="51" t="str">
        <f t="shared" si="24"/>
        <v/>
      </c>
      <c r="R795" s="51" t="str">
        <f>IF(M795="","",IF(AND(M795&lt;&gt;'Tabelas auxiliares'!$B$236,M795&lt;&gt;'Tabelas auxiliares'!$B$237,M795&lt;&gt;'Tabelas auxiliares'!$C$236,M795&lt;&gt;'Tabelas auxiliares'!$C$237,M795&lt;&gt;'Tabelas auxiliares'!$D$236),"FOLHA DE PESSOAL",IF(Q795='Tabelas auxiliares'!$A$237,"CUSTEIO",IF(Q795='Tabelas auxiliares'!$A$236,"INVESTIMENTO","ERRO - VERIFICAR"))))</f>
        <v/>
      </c>
      <c r="S795" s="64" t="str">
        <f t="shared" si="25"/>
        <v/>
      </c>
    </row>
    <row r="796" spans="17:19" x14ac:dyDescent="0.25">
      <c r="Q796" s="51" t="str">
        <f t="shared" si="24"/>
        <v/>
      </c>
      <c r="R796" s="51" t="str">
        <f>IF(M796="","",IF(AND(M796&lt;&gt;'Tabelas auxiliares'!$B$236,M796&lt;&gt;'Tabelas auxiliares'!$B$237,M796&lt;&gt;'Tabelas auxiliares'!$C$236,M796&lt;&gt;'Tabelas auxiliares'!$C$237,M796&lt;&gt;'Tabelas auxiliares'!$D$236),"FOLHA DE PESSOAL",IF(Q796='Tabelas auxiliares'!$A$237,"CUSTEIO",IF(Q796='Tabelas auxiliares'!$A$236,"INVESTIMENTO","ERRO - VERIFICAR"))))</f>
        <v/>
      </c>
      <c r="S796" s="64" t="str">
        <f t="shared" si="25"/>
        <v/>
      </c>
    </row>
    <row r="797" spans="17:19" x14ac:dyDescent="0.25">
      <c r="Q797" s="51" t="str">
        <f t="shared" si="24"/>
        <v/>
      </c>
      <c r="R797" s="51" t="str">
        <f>IF(M797="","",IF(AND(M797&lt;&gt;'Tabelas auxiliares'!$B$236,M797&lt;&gt;'Tabelas auxiliares'!$B$237,M797&lt;&gt;'Tabelas auxiliares'!$C$236,M797&lt;&gt;'Tabelas auxiliares'!$C$237,M797&lt;&gt;'Tabelas auxiliares'!$D$236),"FOLHA DE PESSOAL",IF(Q797='Tabelas auxiliares'!$A$237,"CUSTEIO",IF(Q797='Tabelas auxiliares'!$A$236,"INVESTIMENTO","ERRO - VERIFICAR"))))</f>
        <v/>
      </c>
      <c r="S797" s="64" t="str">
        <f t="shared" si="25"/>
        <v/>
      </c>
    </row>
    <row r="798" spans="17:19" x14ac:dyDescent="0.25">
      <c r="Q798" s="51" t="str">
        <f t="shared" si="24"/>
        <v/>
      </c>
      <c r="R798" s="51" t="str">
        <f>IF(M798="","",IF(AND(M798&lt;&gt;'Tabelas auxiliares'!$B$236,M798&lt;&gt;'Tabelas auxiliares'!$B$237,M798&lt;&gt;'Tabelas auxiliares'!$C$236,M798&lt;&gt;'Tabelas auxiliares'!$C$237,M798&lt;&gt;'Tabelas auxiliares'!$D$236),"FOLHA DE PESSOAL",IF(Q798='Tabelas auxiliares'!$A$237,"CUSTEIO",IF(Q798='Tabelas auxiliares'!$A$236,"INVESTIMENTO","ERRO - VERIFICAR"))))</f>
        <v/>
      </c>
      <c r="S798" s="64" t="str">
        <f t="shared" si="25"/>
        <v/>
      </c>
    </row>
    <row r="799" spans="17:19" x14ac:dyDescent="0.25">
      <c r="Q799" s="51" t="str">
        <f t="shared" si="24"/>
        <v/>
      </c>
      <c r="R799" s="51" t="str">
        <f>IF(M799="","",IF(AND(M799&lt;&gt;'Tabelas auxiliares'!$B$236,M799&lt;&gt;'Tabelas auxiliares'!$B$237,M799&lt;&gt;'Tabelas auxiliares'!$C$236,M799&lt;&gt;'Tabelas auxiliares'!$C$237,M799&lt;&gt;'Tabelas auxiliares'!$D$236),"FOLHA DE PESSOAL",IF(Q799='Tabelas auxiliares'!$A$237,"CUSTEIO",IF(Q799='Tabelas auxiliares'!$A$236,"INVESTIMENTO","ERRO - VERIFICAR"))))</f>
        <v/>
      </c>
      <c r="S799" s="64" t="str">
        <f t="shared" si="25"/>
        <v/>
      </c>
    </row>
    <row r="800" spans="17:19" x14ac:dyDescent="0.25">
      <c r="Q800" s="51" t="str">
        <f t="shared" si="24"/>
        <v/>
      </c>
      <c r="R800" s="51" t="str">
        <f>IF(M800="","",IF(AND(M800&lt;&gt;'Tabelas auxiliares'!$B$236,M800&lt;&gt;'Tabelas auxiliares'!$B$237,M800&lt;&gt;'Tabelas auxiliares'!$C$236,M800&lt;&gt;'Tabelas auxiliares'!$C$237,M800&lt;&gt;'Tabelas auxiliares'!$D$236),"FOLHA DE PESSOAL",IF(Q800='Tabelas auxiliares'!$A$237,"CUSTEIO",IF(Q800='Tabelas auxiliares'!$A$236,"INVESTIMENTO","ERRO - VERIFICAR"))))</f>
        <v/>
      </c>
      <c r="S800" s="64" t="str">
        <f t="shared" si="25"/>
        <v/>
      </c>
    </row>
    <row r="801" spans="17:19" x14ac:dyDescent="0.25">
      <c r="Q801" s="51" t="str">
        <f t="shared" si="24"/>
        <v/>
      </c>
      <c r="R801" s="51" t="str">
        <f>IF(M801="","",IF(AND(M801&lt;&gt;'Tabelas auxiliares'!$B$236,M801&lt;&gt;'Tabelas auxiliares'!$B$237,M801&lt;&gt;'Tabelas auxiliares'!$C$236,M801&lt;&gt;'Tabelas auxiliares'!$C$237,M801&lt;&gt;'Tabelas auxiliares'!$D$236),"FOLHA DE PESSOAL",IF(Q801='Tabelas auxiliares'!$A$237,"CUSTEIO",IF(Q801='Tabelas auxiliares'!$A$236,"INVESTIMENTO","ERRO - VERIFICAR"))))</f>
        <v/>
      </c>
      <c r="S801" s="64" t="str">
        <f t="shared" si="25"/>
        <v/>
      </c>
    </row>
    <row r="802" spans="17:19" x14ac:dyDescent="0.25">
      <c r="Q802" s="51" t="str">
        <f t="shared" si="24"/>
        <v/>
      </c>
      <c r="R802" s="51" t="str">
        <f>IF(M802="","",IF(AND(M802&lt;&gt;'Tabelas auxiliares'!$B$236,M802&lt;&gt;'Tabelas auxiliares'!$B$237,M802&lt;&gt;'Tabelas auxiliares'!$C$236,M802&lt;&gt;'Tabelas auxiliares'!$C$237,M802&lt;&gt;'Tabelas auxiliares'!$D$236),"FOLHA DE PESSOAL",IF(Q802='Tabelas auxiliares'!$A$237,"CUSTEIO",IF(Q802='Tabelas auxiliares'!$A$236,"INVESTIMENTO","ERRO - VERIFICAR"))))</f>
        <v/>
      </c>
      <c r="S802" s="64" t="str">
        <f t="shared" si="25"/>
        <v/>
      </c>
    </row>
    <row r="803" spans="17:19" x14ac:dyDescent="0.25">
      <c r="Q803" s="51" t="str">
        <f t="shared" si="24"/>
        <v/>
      </c>
      <c r="R803" s="51" t="str">
        <f>IF(M803="","",IF(AND(M803&lt;&gt;'Tabelas auxiliares'!$B$236,M803&lt;&gt;'Tabelas auxiliares'!$B$237,M803&lt;&gt;'Tabelas auxiliares'!$C$236,M803&lt;&gt;'Tabelas auxiliares'!$C$237,M803&lt;&gt;'Tabelas auxiliares'!$D$236),"FOLHA DE PESSOAL",IF(Q803='Tabelas auxiliares'!$A$237,"CUSTEIO",IF(Q803='Tabelas auxiliares'!$A$236,"INVESTIMENTO","ERRO - VERIFICAR"))))</f>
        <v/>
      </c>
      <c r="S803" s="64" t="str">
        <f t="shared" si="25"/>
        <v/>
      </c>
    </row>
    <row r="804" spans="17:19" x14ac:dyDescent="0.25">
      <c r="Q804" s="51" t="str">
        <f t="shared" si="24"/>
        <v/>
      </c>
      <c r="R804" s="51" t="str">
        <f>IF(M804="","",IF(AND(M804&lt;&gt;'Tabelas auxiliares'!$B$236,M804&lt;&gt;'Tabelas auxiliares'!$B$237,M804&lt;&gt;'Tabelas auxiliares'!$C$236,M804&lt;&gt;'Tabelas auxiliares'!$C$237,M804&lt;&gt;'Tabelas auxiliares'!$D$236),"FOLHA DE PESSOAL",IF(Q804='Tabelas auxiliares'!$A$237,"CUSTEIO",IF(Q804='Tabelas auxiliares'!$A$236,"INVESTIMENTO","ERRO - VERIFICAR"))))</f>
        <v/>
      </c>
      <c r="S804" s="64" t="str">
        <f t="shared" si="25"/>
        <v/>
      </c>
    </row>
    <row r="805" spans="17:19" x14ac:dyDescent="0.25">
      <c r="Q805" s="51" t="str">
        <f t="shared" si="24"/>
        <v/>
      </c>
      <c r="R805" s="51" t="str">
        <f>IF(M805="","",IF(AND(M805&lt;&gt;'Tabelas auxiliares'!$B$236,M805&lt;&gt;'Tabelas auxiliares'!$B$237,M805&lt;&gt;'Tabelas auxiliares'!$C$236,M805&lt;&gt;'Tabelas auxiliares'!$C$237,M805&lt;&gt;'Tabelas auxiliares'!$D$236),"FOLHA DE PESSOAL",IF(Q805='Tabelas auxiliares'!$A$237,"CUSTEIO",IF(Q805='Tabelas auxiliares'!$A$236,"INVESTIMENTO","ERRO - VERIFICAR"))))</f>
        <v/>
      </c>
      <c r="S805" s="64" t="str">
        <f t="shared" si="25"/>
        <v/>
      </c>
    </row>
    <row r="806" spans="17:19" x14ac:dyDescent="0.25">
      <c r="Q806" s="51" t="str">
        <f t="shared" si="24"/>
        <v/>
      </c>
      <c r="R806" s="51" t="str">
        <f>IF(M806="","",IF(AND(M806&lt;&gt;'Tabelas auxiliares'!$B$236,M806&lt;&gt;'Tabelas auxiliares'!$B$237,M806&lt;&gt;'Tabelas auxiliares'!$C$236,M806&lt;&gt;'Tabelas auxiliares'!$C$237,M806&lt;&gt;'Tabelas auxiliares'!$D$236),"FOLHA DE PESSOAL",IF(Q806='Tabelas auxiliares'!$A$237,"CUSTEIO",IF(Q806='Tabelas auxiliares'!$A$236,"INVESTIMENTO","ERRO - VERIFICAR"))))</f>
        <v/>
      </c>
      <c r="S806" s="64" t="str">
        <f t="shared" si="25"/>
        <v/>
      </c>
    </row>
    <row r="807" spans="17:19" x14ac:dyDescent="0.25">
      <c r="Q807" s="51" t="str">
        <f t="shared" si="24"/>
        <v/>
      </c>
      <c r="R807" s="51" t="str">
        <f>IF(M807="","",IF(AND(M807&lt;&gt;'Tabelas auxiliares'!$B$236,M807&lt;&gt;'Tabelas auxiliares'!$B$237,M807&lt;&gt;'Tabelas auxiliares'!$C$236,M807&lt;&gt;'Tabelas auxiliares'!$C$237,M807&lt;&gt;'Tabelas auxiliares'!$D$236),"FOLHA DE PESSOAL",IF(Q807='Tabelas auxiliares'!$A$237,"CUSTEIO",IF(Q807='Tabelas auxiliares'!$A$236,"INVESTIMENTO","ERRO - VERIFICAR"))))</f>
        <v/>
      </c>
      <c r="S807" s="64" t="str">
        <f t="shared" si="25"/>
        <v/>
      </c>
    </row>
    <row r="808" spans="17:19" x14ac:dyDescent="0.25">
      <c r="Q808" s="51" t="str">
        <f t="shared" si="24"/>
        <v/>
      </c>
      <c r="R808" s="51" t="str">
        <f>IF(M808="","",IF(AND(M808&lt;&gt;'Tabelas auxiliares'!$B$236,M808&lt;&gt;'Tabelas auxiliares'!$B$237,M808&lt;&gt;'Tabelas auxiliares'!$C$236,M808&lt;&gt;'Tabelas auxiliares'!$C$237,M808&lt;&gt;'Tabelas auxiliares'!$D$236),"FOLHA DE PESSOAL",IF(Q808='Tabelas auxiliares'!$A$237,"CUSTEIO",IF(Q808='Tabelas auxiliares'!$A$236,"INVESTIMENTO","ERRO - VERIFICAR"))))</f>
        <v/>
      </c>
      <c r="S808" s="64" t="str">
        <f t="shared" si="25"/>
        <v/>
      </c>
    </row>
    <row r="809" spans="17:19" x14ac:dyDescent="0.25">
      <c r="Q809" s="51" t="str">
        <f t="shared" si="24"/>
        <v/>
      </c>
      <c r="R809" s="51" t="str">
        <f>IF(M809="","",IF(AND(M809&lt;&gt;'Tabelas auxiliares'!$B$236,M809&lt;&gt;'Tabelas auxiliares'!$B$237,M809&lt;&gt;'Tabelas auxiliares'!$C$236,M809&lt;&gt;'Tabelas auxiliares'!$C$237,M809&lt;&gt;'Tabelas auxiliares'!$D$236),"FOLHA DE PESSOAL",IF(Q809='Tabelas auxiliares'!$A$237,"CUSTEIO",IF(Q809='Tabelas auxiliares'!$A$236,"INVESTIMENTO","ERRO - VERIFICAR"))))</f>
        <v/>
      </c>
      <c r="S809" s="64" t="str">
        <f t="shared" si="25"/>
        <v/>
      </c>
    </row>
    <row r="810" spans="17:19" x14ac:dyDescent="0.25">
      <c r="Q810" s="51" t="str">
        <f t="shared" si="24"/>
        <v/>
      </c>
      <c r="R810" s="51" t="str">
        <f>IF(M810="","",IF(AND(M810&lt;&gt;'Tabelas auxiliares'!$B$236,M810&lt;&gt;'Tabelas auxiliares'!$B$237,M810&lt;&gt;'Tabelas auxiliares'!$C$236,M810&lt;&gt;'Tabelas auxiliares'!$C$237,M810&lt;&gt;'Tabelas auxiliares'!$D$236),"FOLHA DE PESSOAL",IF(Q810='Tabelas auxiliares'!$A$237,"CUSTEIO",IF(Q810='Tabelas auxiliares'!$A$236,"INVESTIMENTO","ERRO - VERIFICAR"))))</f>
        <v/>
      </c>
      <c r="S810" s="64" t="str">
        <f t="shared" si="25"/>
        <v/>
      </c>
    </row>
    <row r="811" spans="17:19" x14ac:dyDescent="0.25">
      <c r="Q811" s="51" t="str">
        <f t="shared" si="24"/>
        <v/>
      </c>
      <c r="R811" s="51" t="str">
        <f>IF(M811="","",IF(AND(M811&lt;&gt;'Tabelas auxiliares'!$B$236,M811&lt;&gt;'Tabelas auxiliares'!$B$237,M811&lt;&gt;'Tabelas auxiliares'!$C$236,M811&lt;&gt;'Tabelas auxiliares'!$C$237,M811&lt;&gt;'Tabelas auxiliares'!$D$236),"FOLHA DE PESSOAL",IF(Q811='Tabelas auxiliares'!$A$237,"CUSTEIO",IF(Q811='Tabelas auxiliares'!$A$236,"INVESTIMENTO","ERRO - VERIFICAR"))))</f>
        <v/>
      </c>
      <c r="S811" s="64" t="str">
        <f t="shared" si="25"/>
        <v/>
      </c>
    </row>
    <row r="812" spans="17:19" x14ac:dyDescent="0.25">
      <c r="Q812" s="51" t="str">
        <f t="shared" si="24"/>
        <v/>
      </c>
      <c r="R812" s="51" t="str">
        <f>IF(M812="","",IF(AND(M812&lt;&gt;'Tabelas auxiliares'!$B$236,M812&lt;&gt;'Tabelas auxiliares'!$B$237,M812&lt;&gt;'Tabelas auxiliares'!$C$236,M812&lt;&gt;'Tabelas auxiliares'!$C$237,M812&lt;&gt;'Tabelas auxiliares'!$D$236),"FOLHA DE PESSOAL",IF(Q812='Tabelas auxiliares'!$A$237,"CUSTEIO",IF(Q812='Tabelas auxiliares'!$A$236,"INVESTIMENTO","ERRO - VERIFICAR"))))</f>
        <v/>
      </c>
      <c r="S812" s="64" t="str">
        <f t="shared" si="25"/>
        <v/>
      </c>
    </row>
    <row r="813" spans="17:19" x14ac:dyDescent="0.25">
      <c r="Q813" s="51" t="str">
        <f t="shared" si="24"/>
        <v/>
      </c>
      <c r="R813" s="51" t="str">
        <f>IF(M813="","",IF(AND(M813&lt;&gt;'Tabelas auxiliares'!$B$236,M813&lt;&gt;'Tabelas auxiliares'!$B$237,M813&lt;&gt;'Tabelas auxiliares'!$C$236,M813&lt;&gt;'Tabelas auxiliares'!$C$237,M813&lt;&gt;'Tabelas auxiliares'!$D$236),"FOLHA DE PESSOAL",IF(Q813='Tabelas auxiliares'!$A$237,"CUSTEIO",IF(Q813='Tabelas auxiliares'!$A$236,"INVESTIMENTO","ERRO - VERIFICAR"))))</f>
        <v/>
      </c>
      <c r="S813" s="64" t="str">
        <f t="shared" si="25"/>
        <v/>
      </c>
    </row>
    <row r="814" spans="17:19" x14ac:dyDescent="0.25">
      <c r="Q814" s="51" t="str">
        <f t="shared" si="24"/>
        <v/>
      </c>
      <c r="R814" s="51" t="str">
        <f>IF(M814="","",IF(AND(M814&lt;&gt;'Tabelas auxiliares'!$B$236,M814&lt;&gt;'Tabelas auxiliares'!$B$237,M814&lt;&gt;'Tabelas auxiliares'!$C$236,M814&lt;&gt;'Tabelas auxiliares'!$C$237,M814&lt;&gt;'Tabelas auxiliares'!$D$236),"FOLHA DE PESSOAL",IF(Q814='Tabelas auxiliares'!$A$237,"CUSTEIO",IF(Q814='Tabelas auxiliares'!$A$236,"INVESTIMENTO","ERRO - VERIFICAR"))))</f>
        <v/>
      </c>
      <c r="S814" s="64" t="str">
        <f t="shared" si="25"/>
        <v/>
      </c>
    </row>
    <row r="815" spans="17:19" x14ac:dyDescent="0.25">
      <c r="Q815" s="51" t="str">
        <f t="shared" si="24"/>
        <v/>
      </c>
      <c r="R815" s="51" t="str">
        <f>IF(M815="","",IF(AND(M815&lt;&gt;'Tabelas auxiliares'!$B$236,M815&lt;&gt;'Tabelas auxiliares'!$B$237,M815&lt;&gt;'Tabelas auxiliares'!$C$236,M815&lt;&gt;'Tabelas auxiliares'!$C$237,M815&lt;&gt;'Tabelas auxiliares'!$D$236),"FOLHA DE PESSOAL",IF(Q815='Tabelas auxiliares'!$A$237,"CUSTEIO",IF(Q815='Tabelas auxiliares'!$A$236,"INVESTIMENTO","ERRO - VERIFICAR"))))</f>
        <v/>
      </c>
      <c r="S815" s="64" t="str">
        <f t="shared" si="25"/>
        <v/>
      </c>
    </row>
    <row r="816" spans="17:19" x14ac:dyDescent="0.25">
      <c r="Q816" s="51" t="str">
        <f t="shared" si="24"/>
        <v/>
      </c>
      <c r="R816" s="51" t="str">
        <f>IF(M816="","",IF(AND(M816&lt;&gt;'Tabelas auxiliares'!$B$236,M816&lt;&gt;'Tabelas auxiliares'!$B$237,M816&lt;&gt;'Tabelas auxiliares'!$C$236,M816&lt;&gt;'Tabelas auxiliares'!$C$237,M816&lt;&gt;'Tabelas auxiliares'!$D$236),"FOLHA DE PESSOAL",IF(Q816='Tabelas auxiliares'!$A$237,"CUSTEIO",IF(Q816='Tabelas auxiliares'!$A$236,"INVESTIMENTO","ERRO - VERIFICAR"))))</f>
        <v/>
      </c>
      <c r="S816" s="64" t="str">
        <f t="shared" si="25"/>
        <v/>
      </c>
    </row>
    <row r="817" spans="17:19" x14ac:dyDescent="0.25">
      <c r="Q817" s="51" t="str">
        <f t="shared" si="24"/>
        <v/>
      </c>
      <c r="R817" s="51" t="str">
        <f>IF(M817="","",IF(AND(M817&lt;&gt;'Tabelas auxiliares'!$B$236,M817&lt;&gt;'Tabelas auxiliares'!$B$237,M817&lt;&gt;'Tabelas auxiliares'!$C$236,M817&lt;&gt;'Tabelas auxiliares'!$C$237,M817&lt;&gt;'Tabelas auxiliares'!$D$236),"FOLHA DE PESSOAL",IF(Q817='Tabelas auxiliares'!$A$237,"CUSTEIO",IF(Q817='Tabelas auxiliares'!$A$236,"INVESTIMENTO","ERRO - VERIFICAR"))))</f>
        <v/>
      </c>
      <c r="S817" s="64" t="str">
        <f t="shared" si="25"/>
        <v/>
      </c>
    </row>
    <row r="818" spans="17:19" x14ac:dyDescent="0.25">
      <c r="Q818" s="51" t="str">
        <f t="shared" si="24"/>
        <v/>
      </c>
      <c r="R818" s="51" t="str">
        <f>IF(M818="","",IF(AND(M818&lt;&gt;'Tabelas auxiliares'!$B$236,M818&lt;&gt;'Tabelas auxiliares'!$B$237,M818&lt;&gt;'Tabelas auxiliares'!$C$236,M818&lt;&gt;'Tabelas auxiliares'!$C$237,M818&lt;&gt;'Tabelas auxiliares'!$D$236),"FOLHA DE PESSOAL",IF(Q818='Tabelas auxiliares'!$A$237,"CUSTEIO",IF(Q818='Tabelas auxiliares'!$A$236,"INVESTIMENTO","ERRO - VERIFICAR"))))</f>
        <v/>
      </c>
      <c r="S818" s="64" t="str">
        <f t="shared" si="25"/>
        <v/>
      </c>
    </row>
    <row r="819" spans="17:19" x14ac:dyDescent="0.25">
      <c r="Q819" s="51" t="str">
        <f t="shared" si="24"/>
        <v/>
      </c>
      <c r="R819" s="51" t="str">
        <f>IF(M819="","",IF(AND(M819&lt;&gt;'Tabelas auxiliares'!$B$236,M819&lt;&gt;'Tabelas auxiliares'!$B$237,M819&lt;&gt;'Tabelas auxiliares'!$C$236,M819&lt;&gt;'Tabelas auxiliares'!$C$237,M819&lt;&gt;'Tabelas auxiliares'!$D$236),"FOLHA DE PESSOAL",IF(Q819='Tabelas auxiliares'!$A$237,"CUSTEIO",IF(Q819='Tabelas auxiliares'!$A$236,"INVESTIMENTO","ERRO - VERIFICAR"))))</f>
        <v/>
      </c>
      <c r="S819" s="64" t="str">
        <f t="shared" si="25"/>
        <v/>
      </c>
    </row>
    <row r="820" spans="17:19" x14ac:dyDescent="0.25">
      <c r="Q820" s="51" t="str">
        <f t="shared" si="24"/>
        <v/>
      </c>
      <c r="R820" s="51" t="str">
        <f>IF(M820="","",IF(AND(M820&lt;&gt;'Tabelas auxiliares'!$B$236,M820&lt;&gt;'Tabelas auxiliares'!$B$237,M820&lt;&gt;'Tabelas auxiliares'!$C$236,M820&lt;&gt;'Tabelas auxiliares'!$C$237,M820&lt;&gt;'Tabelas auxiliares'!$D$236),"FOLHA DE PESSOAL",IF(Q820='Tabelas auxiliares'!$A$237,"CUSTEIO",IF(Q820='Tabelas auxiliares'!$A$236,"INVESTIMENTO","ERRO - VERIFICAR"))))</f>
        <v/>
      </c>
      <c r="S820" s="64" t="str">
        <f t="shared" si="25"/>
        <v/>
      </c>
    </row>
    <row r="821" spans="17:19" x14ac:dyDescent="0.25">
      <c r="Q821" s="51" t="str">
        <f t="shared" si="24"/>
        <v/>
      </c>
      <c r="R821" s="51" t="str">
        <f>IF(M821="","",IF(AND(M821&lt;&gt;'Tabelas auxiliares'!$B$236,M821&lt;&gt;'Tabelas auxiliares'!$B$237,M821&lt;&gt;'Tabelas auxiliares'!$C$236,M821&lt;&gt;'Tabelas auxiliares'!$C$237,M821&lt;&gt;'Tabelas auxiliares'!$D$236),"FOLHA DE PESSOAL",IF(Q821='Tabelas auxiliares'!$A$237,"CUSTEIO",IF(Q821='Tabelas auxiliares'!$A$236,"INVESTIMENTO","ERRO - VERIFICAR"))))</f>
        <v/>
      </c>
      <c r="S821" s="64" t="str">
        <f t="shared" si="25"/>
        <v/>
      </c>
    </row>
    <row r="822" spans="17:19" x14ac:dyDescent="0.25">
      <c r="Q822" s="51" t="str">
        <f t="shared" si="24"/>
        <v/>
      </c>
      <c r="R822" s="51" t="str">
        <f>IF(M822="","",IF(AND(M822&lt;&gt;'Tabelas auxiliares'!$B$236,M822&lt;&gt;'Tabelas auxiliares'!$B$237,M822&lt;&gt;'Tabelas auxiliares'!$C$236,M822&lt;&gt;'Tabelas auxiliares'!$C$237,M822&lt;&gt;'Tabelas auxiliares'!$D$236),"FOLHA DE PESSOAL",IF(Q822='Tabelas auxiliares'!$A$237,"CUSTEIO",IF(Q822='Tabelas auxiliares'!$A$236,"INVESTIMENTO","ERRO - VERIFICAR"))))</f>
        <v/>
      </c>
      <c r="S822" s="64" t="str">
        <f t="shared" si="25"/>
        <v/>
      </c>
    </row>
    <row r="823" spans="17:19" x14ac:dyDescent="0.25">
      <c r="Q823" s="51" t="str">
        <f t="shared" si="24"/>
        <v/>
      </c>
      <c r="R823" s="51" t="str">
        <f>IF(M823="","",IF(AND(M823&lt;&gt;'Tabelas auxiliares'!$B$236,M823&lt;&gt;'Tabelas auxiliares'!$B$237,M823&lt;&gt;'Tabelas auxiliares'!$C$236,M823&lt;&gt;'Tabelas auxiliares'!$C$237,M823&lt;&gt;'Tabelas auxiliares'!$D$236),"FOLHA DE PESSOAL",IF(Q823='Tabelas auxiliares'!$A$237,"CUSTEIO",IF(Q823='Tabelas auxiliares'!$A$236,"INVESTIMENTO","ERRO - VERIFICAR"))))</f>
        <v/>
      </c>
      <c r="S823" s="64" t="str">
        <f t="shared" si="25"/>
        <v/>
      </c>
    </row>
    <row r="824" spans="17:19" x14ac:dyDescent="0.25">
      <c r="Q824" s="51" t="str">
        <f t="shared" si="24"/>
        <v/>
      </c>
      <c r="R824" s="51" t="str">
        <f>IF(M824="","",IF(AND(M824&lt;&gt;'Tabelas auxiliares'!$B$236,M824&lt;&gt;'Tabelas auxiliares'!$B$237,M824&lt;&gt;'Tabelas auxiliares'!$C$236,M824&lt;&gt;'Tabelas auxiliares'!$C$237,M824&lt;&gt;'Tabelas auxiliares'!$D$236),"FOLHA DE PESSOAL",IF(Q824='Tabelas auxiliares'!$A$237,"CUSTEIO",IF(Q824='Tabelas auxiliares'!$A$236,"INVESTIMENTO","ERRO - VERIFICAR"))))</f>
        <v/>
      </c>
      <c r="S824" s="64" t="str">
        <f t="shared" si="25"/>
        <v/>
      </c>
    </row>
    <row r="825" spans="17:19" x14ac:dyDescent="0.25">
      <c r="Q825" s="51" t="str">
        <f t="shared" si="24"/>
        <v/>
      </c>
      <c r="R825" s="51" t="str">
        <f>IF(M825="","",IF(AND(M825&lt;&gt;'Tabelas auxiliares'!$B$236,M825&lt;&gt;'Tabelas auxiliares'!$B$237,M825&lt;&gt;'Tabelas auxiliares'!$C$236,M825&lt;&gt;'Tabelas auxiliares'!$C$237,M825&lt;&gt;'Tabelas auxiliares'!$D$236),"FOLHA DE PESSOAL",IF(Q825='Tabelas auxiliares'!$A$237,"CUSTEIO",IF(Q825='Tabelas auxiliares'!$A$236,"INVESTIMENTO","ERRO - VERIFICAR"))))</f>
        <v/>
      </c>
      <c r="S825" s="64" t="str">
        <f t="shared" si="25"/>
        <v/>
      </c>
    </row>
    <row r="826" spans="17:19" x14ac:dyDescent="0.25">
      <c r="Q826" s="51" t="str">
        <f t="shared" si="24"/>
        <v/>
      </c>
      <c r="R826" s="51" t="str">
        <f>IF(M826="","",IF(AND(M826&lt;&gt;'Tabelas auxiliares'!$B$236,M826&lt;&gt;'Tabelas auxiliares'!$B$237,M826&lt;&gt;'Tabelas auxiliares'!$C$236,M826&lt;&gt;'Tabelas auxiliares'!$C$237,M826&lt;&gt;'Tabelas auxiliares'!$D$236),"FOLHA DE PESSOAL",IF(Q826='Tabelas auxiliares'!$A$237,"CUSTEIO",IF(Q826='Tabelas auxiliares'!$A$236,"INVESTIMENTO","ERRO - VERIFICAR"))))</f>
        <v/>
      </c>
      <c r="S826" s="64" t="str">
        <f t="shared" si="25"/>
        <v/>
      </c>
    </row>
    <row r="827" spans="17:19" x14ac:dyDescent="0.25">
      <c r="Q827" s="51" t="str">
        <f t="shared" si="24"/>
        <v/>
      </c>
      <c r="R827" s="51" t="str">
        <f>IF(M827="","",IF(AND(M827&lt;&gt;'Tabelas auxiliares'!$B$236,M827&lt;&gt;'Tabelas auxiliares'!$B$237,M827&lt;&gt;'Tabelas auxiliares'!$C$236,M827&lt;&gt;'Tabelas auxiliares'!$C$237,M827&lt;&gt;'Tabelas auxiliares'!$D$236),"FOLHA DE PESSOAL",IF(Q827='Tabelas auxiliares'!$A$237,"CUSTEIO",IF(Q827='Tabelas auxiliares'!$A$236,"INVESTIMENTO","ERRO - VERIFICAR"))))</f>
        <v/>
      </c>
      <c r="S827" s="64" t="str">
        <f t="shared" si="25"/>
        <v/>
      </c>
    </row>
    <row r="828" spans="17:19" x14ac:dyDescent="0.25">
      <c r="Q828" s="51" t="str">
        <f t="shared" si="24"/>
        <v/>
      </c>
      <c r="R828" s="51" t="str">
        <f>IF(M828="","",IF(AND(M828&lt;&gt;'Tabelas auxiliares'!$B$236,M828&lt;&gt;'Tabelas auxiliares'!$B$237,M828&lt;&gt;'Tabelas auxiliares'!$C$236,M828&lt;&gt;'Tabelas auxiliares'!$C$237,M828&lt;&gt;'Tabelas auxiliares'!$D$236),"FOLHA DE PESSOAL",IF(Q828='Tabelas auxiliares'!$A$237,"CUSTEIO",IF(Q828='Tabelas auxiliares'!$A$236,"INVESTIMENTO","ERRO - VERIFICAR"))))</f>
        <v/>
      </c>
      <c r="S828" s="64" t="str">
        <f t="shared" si="25"/>
        <v/>
      </c>
    </row>
    <row r="829" spans="17:19" x14ac:dyDescent="0.25">
      <c r="Q829" s="51" t="str">
        <f t="shared" si="24"/>
        <v/>
      </c>
      <c r="R829" s="51" t="str">
        <f>IF(M829="","",IF(AND(M829&lt;&gt;'Tabelas auxiliares'!$B$236,M829&lt;&gt;'Tabelas auxiliares'!$B$237,M829&lt;&gt;'Tabelas auxiliares'!$C$236,M829&lt;&gt;'Tabelas auxiliares'!$C$237,M829&lt;&gt;'Tabelas auxiliares'!$D$236),"FOLHA DE PESSOAL",IF(Q829='Tabelas auxiliares'!$A$237,"CUSTEIO",IF(Q829='Tabelas auxiliares'!$A$236,"INVESTIMENTO","ERRO - VERIFICAR"))))</f>
        <v/>
      </c>
      <c r="S829" s="64" t="str">
        <f t="shared" si="25"/>
        <v/>
      </c>
    </row>
    <row r="830" spans="17:19" x14ac:dyDescent="0.25">
      <c r="Q830" s="51" t="str">
        <f t="shared" si="24"/>
        <v/>
      </c>
      <c r="R830" s="51" t="str">
        <f>IF(M830="","",IF(AND(M830&lt;&gt;'Tabelas auxiliares'!$B$236,M830&lt;&gt;'Tabelas auxiliares'!$B$237,M830&lt;&gt;'Tabelas auxiliares'!$C$236,M830&lt;&gt;'Tabelas auxiliares'!$C$237,M830&lt;&gt;'Tabelas auxiliares'!$D$236),"FOLHA DE PESSOAL",IF(Q830='Tabelas auxiliares'!$A$237,"CUSTEIO",IF(Q830='Tabelas auxiliares'!$A$236,"INVESTIMENTO","ERRO - VERIFICAR"))))</f>
        <v/>
      </c>
      <c r="S830" s="64" t="str">
        <f t="shared" si="25"/>
        <v/>
      </c>
    </row>
    <row r="831" spans="17:19" x14ac:dyDescent="0.25">
      <c r="Q831" s="51" t="str">
        <f t="shared" si="24"/>
        <v/>
      </c>
      <c r="R831" s="51" t="str">
        <f>IF(M831="","",IF(AND(M831&lt;&gt;'Tabelas auxiliares'!$B$236,M831&lt;&gt;'Tabelas auxiliares'!$B$237,M831&lt;&gt;'Tabelas auxiliares'!$C$236,M831&lt;&gt;'Tabelas auxiliares'!$C$237,M831&lt;&gt;'Tabelas auxiliares'!$D$236),"FOLHA DE PESSOAL",IF(Q831='Tabelas auxiliares'!$A$237,"CUSTEIO",IF(Q831='Tabelas auxiliares'!$A$236,"INVESTIMENTO","ERRO - VERIFICAR"))))</f>
        <v/>
      </c>
      <c r="S831" s="64" t="str">
        <f t="shared" si="25"/>
        <v/>
      </c>
    </row>
    <row r="832" spans="17:19" x14ac:dyDescent="0.25">
      <c r="Q832" s="51" t="str">
        <f t="shared" si="24"/>
        <v/>
      </c>
      <c r="R832" s="51" t="str">
        <f>IF(M832="","",IF(AND(M832&lt;&gt;'Tabelas auxiliares'!$B$236,M832&lt;&gt;'Tabelas auxiliares'!$B$237,M832&lt;&gt;'Tabelas auxiliares'!$C$236,M832&lt;&gt;'Tabelas auxiliares'!$C$237,M832&lt;&gt;'Tabelas auxiliares'!$D$236),"FOLHA DE PESSOAL",IF(Q832='Tabelas auxiliares'!$A$237,"CUSTEIO",IF(Q832='Tabelas auxiliares'!$A$236,"INVESTIMENTO","ERRO - VERIFICAR"))))</f>
        <v/>
      </c>
      <c r="S832" s="64" t="str">
        <f t="shared" si="25"/>
        <v/>
      </c>
    </row>
    <row r="833" spans="17:19" x14ac:dyDescent="0.25">
      <c r="Q833" s="51" t="str">
        <f t="shared" si="24"/>
        <v/>
      </c>
      <c r="R833" s="51" t="str">
        <f>IF(M833="","",IF(AND(M833&lt;&gt;'Tabelas auxiliares'!$B$236,M833&lt;&gt;'Tabelas auxiliares'!$B$237,M833&lt;&gt;'Tabelas auxiliares'!$C$236,M833&lt;&gt;'Tabelas auxiliares'!$C$237,M833&lt;&gt;'Tabelas auxiliares'!$D$236),"FOLHA DE PESSOAL",IF(Q833='Tabelas auxiliares'!$A$237,"CUSTEIO",IF(Q833='Tabelas auxiliares'!$A$236,"INVESTIMENTO","ERRO - VERIFICAR"))))</f>
        <v/>
      </c>
      <c r="S833" s="64" t="str">
        <f t="shared" si="25"/>
        <v/>
      </c>
    </row>
    <row r="834" spans="17:19" x14ac:dyDescent="0.25">
      <c r="Q834" s="51" t="str">
        <f t="shared" si="24"/>
        <v/>
      </c>
      <c r="R834" s="51" t="str">
        <f>IF(M834="","",IF(AND(M834&lt;&gt;'Tabelas auxiliares'!$B$236,M834&lt;&gt;'Tabelas auxiliares'!$B$237,M834&lt;&gt;'Tabelas auxiliares'!$C$236,M834&lt;&gt;'Tabelas auxiliares'!$C$237,M834&lt;&gt;'Tabelas auxiliares'!$D$236),"FOLHA DE PESSOAL",IF(Q834='Tabelas auxiliares'!$A$237,"CUSTEIO",IF(Q834='Tabelas auxiliares'!$A$236,"INVESTIMENTO","ERRO - VERIFICAR"))))</f>
        <v/>
      </c>
      <c r="S834" s="64" t="str">
        <f t="shared" si="25"/>
        <v/>
      </c>
    </row>
    <row r="835" spans="17:19" x14ac:dyDescent="0.25">
      <c r="Q835" s="51" t="str">
        <f t="shared" si="24"/>
        <v/>
      </c>
      <c r="R835" s="51" t="str">
        <f>IF(M835="","",IF(AND(M835&lt;&gt;'Tabelas auxiliares'!$B$236,M835&lt;&gt;'Tabelas auxiliares'!$B$237,M835&lt;&gt;'Tabelas auxiliares'!$C$236,M835&lt;&gt;'Tabelas auxiliares'!$C$237,M835&lt;&gt;'Tabelas auxiliares'!$D$236),"FOLHA DE PESSOAL",IF(Q835='Tabelas auxiliares'!$A$237,"CUSTEIO",IF(Q835='Tabelas auxiliares'!$A$236,"INVESTIMENTO","ERRO - VERIFICAR"))))</f>
        <v/>
      </c>
      <c r="S835" s="64" t="str">
        <f t="shared" si="25"/>
        <v/>
      </c>
    </row>
    <row r="836" spans="17:19" x14ac:dyDescent="0.25">
      <c r="Q836" s="51" t="str">
        <f t="shared" ref="Q836:Q899" si="26">LEFT(O836,1)</f>
        <v/>
      </c>
      <c r="R836" s="51" t="str">
        <f>IF(M836="","",IF(AND(M836&lt;&gt;'Tabelas auxiliares'!$B$236,M836&lt;&gt;'Tabelas auxiliares'!$B$237,M836&lt;&gt;'Tabelas auxiliares'!$C$236,M836&lt;&gt;'Tabelas auxiliares'!$C$237,M836&lt;&gt;'Tabelas auxiliares'!$D$236),"FOLHA DE PESSOAL",IF(Q836='Tabelas auxiliares'!$A$237,"CUSTEIO",IF(Q836='Tabelas auxiliares'!$A$236,"INVESTIMENTO","ERRO - VERIFICAR"))))</f>
        <v/>
      </c>
      <c r="S836" s="64" t="str">
        <f t="shared" si="25"/>
        <v/>
      </c>
    </row>
    <row r="837" spans="17:19" x14ac:dyDescent="0.25">
      <c r="Q837" s="51" t="str">
        <f t="shared" si="26"/>
        <v/>
      </c>
      <c r="R837" s="51" t="str">
        <f>IF(M837="","",IF(AND(M837&lt;&gt;'Tabelas auxiliares'!$B$236,M837&lt;&gt;'Tabelas auxiliares'!$B$237,M837&lt;&gt;'Tabelas auxiliares'!$C$236,M837&lt;&gt;'Tabelas auxiliares'!$C$237,M837&lt;&gt;'Tabelas auxiliares'!$D$236),"FOLHA DE PESSOAL",IF(Q837='Tabelas auxiliares'!$A$237,"CUSTEIO",IF(Q837='Tabelas auxiliares'!$A$236,"INVESTIMENTO","ERRO - VERIFICAR"))))</f>
        <v/>
      </c>
      <c r="S837" s="64" t="str">
        <f t="shared" ref="S837:S900" si="27">IF(SUM(T837:X837)=0,"",SUM(T837:X837))</f>
        <v/>
      </c>
    </row>
    <row r="838" spans="17:19" x14ac:dyDescent="0.25">
      <c r="Q838" s="51" t="str">
        <f t="shared" si="26"/>
        <v/>
      </c>
      <c r="R838" s="51" t="str">
        <f>IF(M838="","",IF(AND(M838&lt;&gt;'Tabelas auxiliares'!$B$236,M838&lt;&gt;'Tabelas auxiliares'!$B$237,M838&lt;&gt;'Tabelas auxiliares'!$C$236,M838&lt;&gt;'Tabelas auxiliares'!$C$237,M838&lt;&gt;'Tabelas auxiliares'!$D$236),"FOLHA DE PESSOAL",IF(Q838='Tabelas auxiliares'!$A$237,"CUSTEIO",IF(Q838='Tabelas auxiliares'!$A$236,"INVESTIMENTO","ERRO - VERIFICAR"))))</f>
        <v/>
      </c>
      <c r="S838" s="64" t="str">
        <f t="shared" si="27"/>
        <v/>
      </c>
    </row>
    <row r="839" spans="17:19" x14ac:dyDescent="0.25">
      <c r="Q839" s="51" t="str">
        <f t="shared" si="26"/>
        <v/>
      </c>
      <c r="R839" s="51" t="str">
        <f>IF(M839="","",IF(AND(M839&lt;&gt;'Tabelas auxiliares'!$B$236,M839&lt;&gt;'Tabelas auxiliares'!$B$237,M839&lt;&gt;'Tabelas auxiliares'!$C$236,M839&lt;&gt;'Tabelas auxiliares'!$C$237,M839&lt;&gt;'Tabelas auxiliares'!$D$236),"FOLHA DE PESSOAL",IF(Q839='Tabelas auxiliares'!$A$237,"CUSTEIO",IF(Q839='Tabelas auxiliares'!$A$236,"INVESTIMENTO","ERRO - VERIFICAR"))))</f>
        <v/>
      </c>
      <c r="S839" s="64" t="str">
        <f t="shared" si="27"/>
        <v/>
      </c>
    </row>
    <row r="840" spans="17:19" x14ac:dyDescent="0.25">
      <c r="Q840" s="51" t="str">
        <f t="shared" si="26"/>
        <v/>
      </c>
      <c r="R840" s="51" t="str">
        <f>IF(M840="","",IF(AND(M840&lt;&gt;'Tabelas auxiliares'!$B$236,M840&lt;&gt;'Tabelas auxiliares'!$B$237,M840&lt;&gt;'Tabelas auxiliares'!$C$236,M840&lt;&gt;'Tabelas auxiliares'!$C$237,M840&lt;&gt;'Tabelas auxiliares'!$D$236),"FOLHA DE PESSOAL",IF(Q840='Tabelas auxiliares'!$A$237,"CUSTEIO",IF(Q840='Tabelas auxiliares'!$A$236,"INVESTIMENTO","ERRO - VERIFICAR"))))</f>
        <v/>
      </c>
      <c r="S840" s="64" t="str">
        <f t="shared" si="27"/>
        <v/>
      </c>
    </row>
    <row r="841" spans="17:19" x14ac:dyDescent="0.25">
      <c r="Q841" s="51" t="str">
        <f t="shared" si="26"/>
        <v/>
      </c>
      <c r="R841" s="51" t="str">
        <f>IF(M841="","",IF(AND(M841&lt;&gt;'Tabelas auxiliares'!$B$236,M841&lt;&gt;'Tabelas auxiliares'!$B$237,M841&lt;&gt;'Tabelas auxiliares'!$C$236,M841&lt;&gt;'Tabelas auxiliares'!$C$237,M841&lt;&gt;'Tabelas auxiliares'!$D$236),"FOLHA DE PESSOAL",IF(Q841='Tabelas auxiliares'!$A$237,"CUSTEIO",IF(Q841='Tabelas auxiliares'!$A$236,"INVESTIMENTO","ERRO - VERIFICAR"))))</f>
        <v/>
      </c>
      <c r="S841" s="64" t="str">
        <f t="shared" si="27"/>
        <v/>
      </c>
    </row>
    <row r="842" spans="17:19" x14ac:dyDescent="0.25">
      <c r="Q842" s="51" t="str">
        <f t="shared" si="26"/>
        <v/>
      </c>
      <c r="R842" s="51" t="str">
        <f>IF(M842="","",IF(AND(M842&lt;&gt;'Tabelas auxiliares'!$B$236,M842&lt;&gt;'Tabelas auxiliares'!$B$237,M842&lt;&gt;'Tabelas auxiliares'!$C$236,M842&lt;&gt;'Tabelas auxiliares'!$C$237,M842&lt;&gt;'Tabelas auxiliares'!$D$236),"FOLHA DE PESSOAL",IF(Q842='Tabelas auxiliares'!$A$237,"CUSTEIO",IF(Q842='Tabelas auxiliares'!$A$236,"INVESTIMENTO","ERRO - VERIFICAR"))))</f>
        <v/>
      </c>
      <c r="S842" s="64" t="str">
        <f t="shared" si="27"/>
        <v/>
      </c>
    </row>
    <row r="843" spans="17:19" x14ac:dyDescent="0.25">
      <c r="Q843" s="51" t="str">
        <f t="shared" si="26"/>
        <v/>
      </c>
      <c r="R843" s="51" t="str">
        <f>IF(M843="","",IF(AND(M843&lt;&gt;'Tabelas auxiliares'!$B$236,M843&lt;&gt;'Tabelas auxiliares'!$B$237,M843&lt;&gt;'Tabelas auxiliares'!$C$236,M843&lt;&gt;'Tabelas auxiliares'!$C$237,M843&lt;&gt;'Tabelas auxiliares'!$D$236),"FOLHA DE PESSOAL",IF(Q843='Tabelas auxiliares'!$A$237,"CUSTEIO",IF(Q843='Tabelas auxiliares'!$A$236,"INVESTIMENTO","ERRO - VERIFICAR"))))</f>
        <v/>
      </c>
      <c r="S843" s="64" t="str">
        <f t="shared" si="27"/>
        <v/>
      </c>
    </row>
    <row r="844" spans="17:19" x14ac:dyDescent="0.25">
      <c r="Q844" s="51" t="str">
        <f t="shared" si="26"/>
        <v/>
      </c>
      <c r="R844" s="51" t="str">
        <f>IF(M844="","",IF(AND(M844&lt;&gt;'Tabelas auxiliares'!$B$236,M844&lt;&gt;'Tabelas auxiliares'!$B$237,M844&lt;&gt;'Tabelas auxiliares'!$C$236,M844&lt;&gt;'Tabelas auxiliares'!$C$237,M844&lt;&gt;'Tabelas auxiliares'!$D$236),"FOLHA DE PESSOAL",IF(Q844='Tabelas auxiliares'!$A$237,"CUSTEIO",IF(Q844='Tabelas auxiliares'!$A$236,"INVESTIMENTO","ERRO - VERIFICAR"))))</f>
        <v/>
      </c>
      <c r="S844" s="64" t="str">
        <f t="shared" si="27"/>
        <v/>
      </c>
    </row>
    <row r="845" spans="17:19" x14ac:dyDescent="0.25">
      <c r="Q845" s="51" t="str">
        <f t="shared" si="26"/>
        <v/>
      </c>
      <c r="R845" s="51" t="str">
        <f>IF(M845="","",IF(AND(M845&lt;&gt;'Tabelas auxiliares'!$B$236,M845&lt;&gt;'Tabelas auxiliares'!$B$237,M845&lt;&gt;'Tabelas auxiliares'!$C$236,M845&lt;&gt;'Tabelas auxiliares'!$C$237,M845&lt;&gt;'Tabelas auxiliares'!$D$236),"FOLHA DE PESSOAL",IF(Q845='Tabelas auxiliares'!$A$237,"CUSTEIO",IF(Q845='Tabelas auxiliares'!$A$236,"INVESTIMENTO","ERRO - VERIFICAR"))))</f>
        <v/>
      </c>
      <c r="S845" s="64" t="str">
        <f t="shared" si="27"/>
        <v/>
      </c>
    </row>
    <row r="846" spans="17:19" x14ac:dyDescent="0.25">
      <c r="Q846" s="51" t="str">
        <f t="shared" si="26"/>
        <v/>
      </c>
      <c r="R846" s="51" t="str">
        <f>IF(M846="","",IF(AND(M846&lt;&gt;'Tabelas auxiliares'!$B$236,M846&lt;&gt;'Tabelas auxiliares'!$B$237,M846&lt;&gt;'Tabelas auxiliares'!$C$236,M846&lt;&gt;'Tabelas auxiliares'!$C$237,M846&lt;&gt;'Tabelas auxiliares'!$D$236),"FOLHA DE PESSOAL",IF(Q846='Tabelas auxiliares'!$A$237,"CUSTEIO",IF(Q846='Tabelas auxiliares'!$A$236,"INVESTIMENTO","ERRO - VERIFICAR"))))</f>
        <v/>
      </c>
      <c r="S846" s="64" t="str">
        <f t="shared" si="27"/>
        <v/>
      </c>
    </row>
    <row r="847" spans="17:19" x14ac:dyDescent="0.25">
      <c r="Q847" s="51" t="str">
        <f t="shared" si="26"/>
        <v/>
      </c>
      <c r="R847" s="51" t="str">
        <f>IF(M847="","",IF(AND(M847&lt;&gt;'Tabelas auxiliares'!$B$236,M847&lt;&gt;'Tabelas auxiliares'!$B$237,M847&lt;&gt;'Tabelas auxiliares'!$C$236,M847&lt;&gt;'Tabelas auxiliares'!$C$237,M847&lt;&gt;'Tabelas auxiliares'!$D$236),"FOLHA DE PESSOAL",IF(Q847='Tabelas auxiliares'!$A$237,"CUSTEIO",IF(Q847='Tabelas auxiliares'!$A$236,"INVESTIMENTO","ERRO - VERIFICAR"))))</f>
        <v/>
      </c>
      <c r="S847" s="64" t="str">
        <f t="shared" si="27"/>
        <v/>
      </c>
    </row>
    <row r="848" spans="17:19" x14ac:dyDescent="0.25">
      <c r="Q848" s="51" t="str">
        <f t="shared" si="26"/>
        <v/>
      </c>
      <c r="R848" s="51" t="str">
        <f>IF(M848="","",IF(AND(M848&lt;&gt;'Tabelas auxiliares'!$B$236,M848&lt;&gt;'Tabelas auxiliares'!$B$237,M848&lt;&gt;'Tabelas auxiliares'!$C$236,M848&lt;&gt;'Tabelas auxiliares'!$C$237,M848&lt;&gt;'Tabelas auxiliares'!$D$236),"FOLHA DE PESSOAL",IF(Q848='Tabelas auxiliares'!$A$237,"CUSTEIO",IF(Q848='Tabelas auxiliares'!$A$236,"INVESTIMENTO","ERRO - VERIFICAR"))))</f>
        <v/>
      </c>
      <c r="S848" s="64" t="str">
        <f t="shared" si="27"/>
        <v/>
      </c>
    </row>
    <row r="849" spans="17:19" x14ac:dyDescent="0.25">
      <c r="Q849" s="51" t="str">
        <f t="shared" si="26"/>
        <v/>
      </c>
      <c r="R849" s="51" t="str">
        <f>IF(M849="","",IF(AND(M849&lt;&gt;'Tabelas auxiliares'!$B$236,M849&lt;&gt;'Tabelas auxiliares'!$B$237,M849&lt;&gt;'Tabelas auxiliares'!$C$236,M849&lt;&gt;'Tabelas auxiliares'!$C$237,M849&lt;&gt;'Tabelas auxiliares'!$D$236),"FOLHA DE PESSOAL",IF(Q849='Tabelas auxiliares'!$A$237,"CUSTEIO",IF(Q849='Tabelas auxiliares'!$A$236,"INVESTIMENTO","ERRO - VERIFICAR"))))</f>
        <v/>
      </c>
      <c r="S849" s="64" t="str">
        <f t="shared" si="27"/>
        <v/>
      </c>
    </row>
    <row r="850" spans="17:19" x14ac:dyDescent="0.25">
      <c r="Q850" s="51" t="str">
        <f t="shared" si="26"/>
        <v/>
      </c>
      <c r="R850" s="51" t="str">
        <f>IF(M850="","",IF(AND(M850&lt;&gt;'Tabelas auxiliares'!$B$236,M850&lt;&gt;'Tabelas auxiliares'!$B$237,M850&lt;&gt;'Tabelas auxiliares'!$C$236,M850&lt;&gt;'Tabelas auxiliares'!$C$237,M850&lt;&gt;'Tabelas auxiliares'!$D$236),"FOLHA DE PESSOAL",IF(Q850='Tabelas auxiliares'!$A$237,"CUSTEIO",IF(Q850='Tabelas auxiliares'!$A$236,"INVESTIMENTO","ERRO - VERIFICAR"))))</f>
        <v/>
      </c>
      <c r="S850" s="64" t="str">
        <f t="shared" si="27"/>
        <v/>
      </c>
    </row>
    <row r="851" spans="17:19" x14ac:dyDescent="0.25">
      <c r="Q851" s="51" t="str">
        <f t="shared" si="26"/>
        <v/>
      </c>
      <c r="R851" s="51" t="str">
        <f>IF(M851="","",IF(AND(M851&lt;&gt;'Tabelas auxiliares'!$B$236,M851&lt;&gt;'Tabelas auxiliares'!$B$237,M851&lt;&gt;'Tabelas auxiliares'!$C$236,M851&lt;&gt;'Tabelas auxiliares'!$C$237,M851&lt;&gt;'Tabelas auxiliares'!$D$236),"FOLHA DE PESSOAL",IF(Q851='Tabelas auxiliares'!$A$237,"CUSTEIO",IF(Q851='Tabelas auxiliares'!$A$236,"INVESTIMENTO","ERRO - VERIFICAR"))))</f>
        <v/>
      </c>
      <c r="S851" s="64" t="str">
        <f t="shared" si="27"/>
        <v/>
      </c>
    </row>
    <row r="852" spans="17:19" x14ac:dyDescent="0.25">
      <c r="Q852" s="51" t="str">
        <f t="shared" si="26"/>
        <v/>
      </c>
      <c r="R852" s="51" t="str">
        <f>IF(M852="","",IF(AND(M852&lt;&gt;'Tabelas auxiliares'!$B$236,M852&lt;&gt;'Tabelas auxiliares'!$B$237,M852&lt;&gt;'Tabelas auxiliares'!$C$236,M852&lt;&gt;'Tabelas auxiliares'!$C$237,M852&lt;&gt;'Tabelas auxiliares'!$D$236),"FOLHA DE PESSOAL",IF(Q852='Tabelas auxiliares'!$A$237,"CUSTEIO",IF(Q852='Tabelas auxiliares'!$A$236,"INVESTIMENTO","ERRO - VERIFICAR"))))</f>
        <v/>
      </c>
      <c r="S852" s="64" t="str">
        <f t="shared" si="27"/>
        <v/>
      </c>
    </row>
    <row r="853" spans="17:19" x14ac:dyDescent="0.25">
      <c r="Q853" s="51" t="str">
        <f t="shared" si="26"/>
        <v/>
      </c>
      <c r="R853" s="51" t="str">
        <f>IF(M853="","",IF(AND(M853&lt;&gt;'Tabelas auxiliares'!$B$236,M853&lt;&gt;'Tabelas auxiliares'!$B$237,M853&lt;&gt;'Tabelas auxiliares'!$C$236,M853&lt;&gt;'Tabelas auxiliares'!$C$237,M853&lt;&gt;'Tabelas auxiliares'!$D$236),"FOLHA DE PESSOAL",IF(Q853='Tabelas auxiliares'!$A$237,"CUSTEIO",IF(Q853='Tabelas auxiliares'!$A$236,"INVESTIMENTO","ERRO - VERIFICAR"))))</f>
        <v/>
      </c>
      <c r="S853" s="64" t="str">
        <f t="shared" si="27"/>
        <v/>
      </c>
    </row>
    <row r="854" spans="17:19" x14ac:dyDescent="0.25">
      <c r="Q854" s="51" t="str">
        <f t="shared" si="26"/>
        <v/>
      </c>
      <c r="R854" s="51" t="str">
        <f>IF(M854="","",IF(AND(M854&lt;&gt;'Tabelas auxiliares'!$B$236,M854&lt;&gt;'Tabelas auxiliares'!$B$237,M854&lt;&gt;'Tabelas auxiliares'!$C$236,M854&lt;&gt;'Tabelas auxiliares'!$C$237,M854&lt;&gt;'Tabelas auxiliares'!$D$236),"FOLHA DE PESSOAL",IF(Q854='Tabelas auxiliares'!$A$237,"CUSTEIO",IF(Q854='Tabelas auxiliares'!$A$236,"INVESTIMENTO","ERRO - VERIFICAR"))))</f>
        <v/>
      </c>
      <c r="S854" s="64" t="str">
        <f t="shared" si="27"/>
        <v/>
      </c>
    </row>
    <row r="855" spans="17:19" x14ac:dyDescent="0.25">
      <c r="Q855" s="51" t="str">
        <f t="shared" si="26"/>
        <v/>
      </c>
      <c r="R855" s="51" t="str">
        <f>IF(M855="","",IF(AND(M855&lt;&gt;'Tabelas auxiliares'!$B$236,M855&lt;&gt;'Tabelas auxiliares'!$B$237,M855&lt;&gt;'Tabelas auxiliares'!$C$236,M855&lt;&gt;'Tabelas auxiliares'!$C$237,M855&lt;&gt;'Tabelas auxiliares'!$D$236),"FOLHA DE PESSOAL",IF(Q855='Tabelas auxiliares'!$A$237,"CUSTEIO",IF(Q855='Tabelas auxiliares'!$A$236,"INVESTIMENTO","ERRO - VERIFICAR"))))</f>
        <v/>
      </c>
      <c r="S855" s="64" t="str">
        <f t="shared" si="27"/>
        <v/>
      </c>
    </row>
    <row r="856" spans="17:19" x14ac:dyDescent="0.25">
      <c r="Q856" s="51" t="str">
        <f t="shared" si="26"/>
        <v/>
      </c>
      <c r="R856" s="51" t="str">
        <f>IF(M856="","",IF(AND(M856&lt;&gt;'Tabelas auxiliares'!$B$236,M856&lt;&gt;'Tabelas auxiliares'!$B$237,M856&lt;&gt;'Tabelas auxiliares'!$C$236,M856&lt;&gt;'Tabelas auxiliares'!$C$237,M856&lt;&gt;'Tabelas auxiliares'!$D$236),"FOLHA DE PESSOAL",IF(Q856='Tabelas auxiliares'!$A$237,"CUSTEIO",IF(Q856='Tabelas auxiliares'!$A$236,"INVESTIMENTO","ERRO - VERIFICAR"))))</f>
        <v/>
      </c>
      <c r="S856" s="64" t="str">
        <f t="shared" si="27"/>
        <v/>
      </c>
    </row>
    <row r="857" spans="17:19" x14ac:dyDescent="0.25">
      <c r="Q857" s="51" t="str">
        <f t="shared" si="26"/>
        <v/>
      </c>
      <c r="R857" s="51" t="str">
        <f>IF(M857="","",IF(AND(M857&lt;&gt;'Tabelas auxiliares'!$B$236,M857&lt;&gt;'Tabelas auxiliares'!$B$237,M857&lt;&gt;'Tabelas auxiliares'!$C$236,M857&lt;&gt;'Tabelas auxiliares'!$C$237,M857&lt;&gt;'Tabelas auxiliares'!$D$236),"FOLHA DE PESSOAL",IF(Q857='Tabelas auxiliares'!$A$237,"CUSTEIO",IF(Q857='Tabelas auxiliares'!$A$236,"INVESTIMENTO","ERRO - VERIFICAR"))))</f>
        <v/>
      </c>
      <c r="S857" s="64" t="str">
        <f t="shared" si="27"/>
        <v/>
      </c>
    </row>
    <row r="858" spans="17:19" x14ac:dyDescent="0.25">
      <c r="Q858" s="51" t="str">
        <f t="shared" si="26"/>
        <v/>
      </c>
      <c r="R858" s="51" t="str">
        <f>IF(M858="","",IF(AND(M858&lt;&gt;'Tabelas auxiliares'!$B$236,M858&lt;&gt;'Tabelas auxiliares'!$B$237,M858&lt;&gt;'Tabelas auxiliares'!$C$236,M858&lt;&gt;'Tabelas auxiliares'!$C$237,M858&lt;&gt;'Tabelas auxiliares'!$D$236),"FOLHA DE PESSOAL",IF(Q858='Tabelas auxiliares'!$A$237,"CUSTEIO",IF(Q858='Tabelas auxiliares'!$A$236,"INVESTIMENTO","ERRO - VERIFICAR"))))</f>
        <v/>
      </c>
      <c r="S858" s="64" t="str">
        <f t="shared" si="27"/>
        <v/>
      </c>
    </row>
    <row r="859" spans="17:19" x14ac:dyDescent="0.25">
      <c r="Q859" s="51" t="str">
        <f t="shared" si="26"/>
        <v/>
      </c>
      <c r="R859" s="51" t="str">
        <f>IF(M859="","",IF(AND(M859&lt;&gt;'Tabelas auxiliares'!$B$236,M859&lt;&gt;'Tabelas auxiliares'!$B$237,M859&lt;&gt;'Tabelas auxiliares'!$C$236,M859&lt;&gt;'Tabelas auxiliares'!$C$237,M859&lt;&gt;'Tabelas auxiliares'!$D$236),"FOLHA DE PESSOAL",IF(Q859='Tabelas auxiliares'!$A$237,"CUSTEIO",IF(Q859='Tabelas auxiliares'!$A$236,"INVESTIMENTO","ERRO - VERIFICAR"))))</f>
        <v/>
      </c>
      <c r="S859" s="64" t="str">
        <f t="shared" si="27"/>
        <v/>
      </c>
    </row>
    <row r="860" spans="17:19" x14ac:dyDescent="0.25">
      <c r="Q860" s="51" t="str">
        <f t="shared" si="26"/>
        <v/>
      </c>
      <c r="R860" s="51" t="str">
        <f>IF(M860="","",IF(AND(M860&lt;&gt;'Tabelas auxiliares'!$B$236,M860&lt;&gt;'Tabelas auxiliares'!$B$237,M860&lt;&gt;'Tabelas auxiliares'!$C$236,M860&lt;&gt;'Tabelas auxiliares'!$C$237,M860&lt;&gt;'Tabelas auxiliares'!$D$236),"FOLHA DE PESSOAL",IF(Q860='Tabelas auxiliares'!$A$237,"CUSTEIO",IF(Q860='Tabelas auxiliares'!$A$236,"INVESTIMENTO","ERRO - VERIFICAR"))))</f>
        <v/>
      </c>
      <c r="S860" s="64" t="str">
        <f t="shared" si="27"/>
        <v/>
      </c>
    </row>
    <row r="861" spans="17:19" x14ac:dyDescent="0.25">
      <c r="Q861" s="51" t="str">
        <f t="shared" si="26"/>
        <v/>
      </c>
      <c r="R861" s="51" t="str">
        <f>IF(M861="","",IF(AND(M861&lt;&gt;'Tabelas auxiliares'!$B$236,M861&lt;&gt;'Tabelas auxiliares'!$B$237,M861&lt;&gt;'Tabelas auxiliares'!$C$236,M861&lt;&gt;'Tabelas auxiliares'!$C$237,M861&lt;&gt;'Tabelas auxiliares'!$D$236),"FOLHA DE PESSOAL",IF(Q861='Tabelas auxiliares'!$A$237,"CUSTEIO",IF(Q861='Tabelas auxiliares'!$A$236,"INVESTIMENTO","ERRO - VERIFICAR"))))</f>
        <v/>
      </c>
      <c r="S861" s="64" t="str">
        <f t="shared" si="27"/>
        <v/>
      </c>
    </row>
    <row r="862" spans="17:19" x14ac:dyDescent="0.25">
      <c r="Q862" s="51" t="str">
        <f t="shared" si="26"/>
        <v/>
      </c>
      <c r="R862" s="51" t="str">
        <f>IF(M862="","",IF(AND(M862&lt;&gt;'Tabelas auxiliares'!$B$236,M862&lt;&gt;'Tabelas auxiliares'!$B$237,M862&lt;&gt;'Tabelas auxiliares'!$C$236,M862&lt;&gt;'Tabelas auxiliares'!$C$237,M862&lt;&gt;'Tabelas auxiliares'!$D$236),"FOLHA DE PESSOAL",IF(Q862='Tabelas auxiliares'!$A$237,"CUSTEIO",IF(Q862='Tabelas auxiliares'!$A$236,"INVESTIMENTO","ERRO - VERIFICAR"))))</f>
        <v/>
      </c>
      <c r="S862" s="64" t="str">
        <f t="shared" si="27"/>
        <v/>
      </c>
    </row>
    <row r="863" spans="17:19" x14ac:dyDescent="0.25">
      <c r="Q863" s="51" t="str">
        <f t="shared" si="26"/>
        <v/>
      </c>
      <c r="R863" s="51" t="str">
        <f>IF(M863="","",IF(AND(M863&lt;&gt;'Tabelas auxiliares'!$B$236,M863&lt;&gt;'Tabelas auxiliares'!$B$237,M863&lt;&gt;'Tabelas auxiliares'!$C$236,M863&lt;&gt;'Tabelas auxiliares'!$C$237,M863&lt;&gt;'Tabelas auxiliares'!$D$236),"FOLHA DE PESSOAL",IF(Q863='Tabelas auxiliares'!$A$237,"CUSTEIO",IF(Q863='Tabelas auxiliares'!$A$236,"INVESTIMENTO","ERRO - VERIFICAR"))))</f>
        <v/>
      </c>
      <c r="S863" s="64" t="str">
        <f t="shared" si="27"/>
        <v/>
      </c>
    </row>
    <row r="864" spans="17:19" x14ac:dyDescent="0.25">
      <c r="Q864" s="51" t="str">
        <f t="shared" si="26"/>
        <v/>
      </c>
      <c r="R864" s="51" t="str">
        <f>IF(M864="","",IF(AND(M864&lt;&gt;'Tabelas auxiliares'!$B$236,M864&lt;&gt;'Tabelas auxiliares'!$B$237,M864&lt;&gt;'Tabelas auxiliares'!$C$236,M864&lt;&gt;'Tabelas auxiliares'!$C$237,M864&lt;&gt;'Tabelas auxiliares'!$D$236),"FOLHA DE PESSOAL",IF(Q864='Tabelas auxiliares'!$A$237,"CUSTEIO",IF(Q864='Tabelas auxiliares'!$A$236,"INVESTIMENTO","ERRO - VERIFICAR"))))</f>
        <v/>
      </c>
      <c r="S864" s="64" t="str">
        <f t="shared" si="27"/>
        <v/>
      </c>
    </row>
    <row r="865" spans="17:19" x14ac:dyDescent="0.25">
      <c r="Q865" s="51" t="str">
        <f t="shared" si="26"/>
        <v/>
      </c>
      <c r="R865" s="51" t="str">
        <f>IF(M865="","",IF(AND(M865&lt;&gt;'Tabelas auxiliares'!$B$236,M865&lt;&gt;'Tabelas auxiliares'!$B$237,M865&lt;&gt;'Tabelas auxiliares'!$C$236,M865&lt;&gt;'Tabelas auxiliares'!$C$237,M865&lt;&gt;'Tabelas auxiliares'!$D$236),"FOLHA DE PESSOAL",IF(Q865='Tabelas auxiliares'!$A$237,"CUSTEIO",IF(Q865='Tabelas auxiliares'!$A$236,"INVESTIMENTO","ERRO - VERIFICAR"))))</f>
        <v/>
      </c>
      <c r="S865" s="64" t="str">
        <f t="shared" si="27"/>
        <v/>
      </c>
    </row>
    <row r="866" spans="17:19" x14ac:dyDescent="0.25">
      <c r="Q866" s="51" t="str">
        <f t="shared" si="26"/>
        <v/>
      </c>
      <c r="R866" s="51" t="str">
        <f>IF(M866="","",IF(AND(M866&lt;&gt;'Tabelas auxiliares'!$B$236,M866&lt;&gt;'Tabelas auxiliares'!$B$237,M866&lt;&gt;'Tabelas auxiliares'!$C$236,M866&lt;&gt;'Tabelas auxiliares'!$C$237,M866&lt;&gt;'Tabelas auxiliares'!$D$236),"FOLHA DE PESSOAL",IF(Q866='Tabelas auxiliares'!$A$237,"CUSTEIO",IF(Q866='Tabelas auxiliares'!$A$236,"INVESTIMENTO","ERRO - VERIFICAR"))))</f>
        <v/>
      </c>
      <c r="S866" s="64" t="str">
        <f t="shared" si="27"/>
        <v/>
      </c>
    </row>
    <row r="867" spans="17:19" x14ac:dyDescent="0.25">
      <c r="Q867" s="51" t="str">
        <f t="shared" si="26"/>
        <v/>
      </c>
      <c r="R867" s="51" t="str">
        <f>IF(M867="","",IF(AND(M867&lt;&gt;'Tabelas auxiliares'!$B$236,M867&lt;&gt;'Tabelas auxiliares'!$B$237,M867&lt;&gt;'Tabelas auxiliares'!$C$236,M867&lt;&gt;'Tabelas auxiliares'!$C$237,M867&lt;&gt;'Tabelas auxiliares'!$D$236),"FOLHA DE PESSOAL",IF(Q867='Tabelas auxiliares'!$A$237,"CUSTEIO",IF(Q867='Tabelas auxiliares'!$A$236,"INVESTIMENTO","ERRO - VERIFICAR"))))</f>
        <v/>
      </c>
      <c r="S867" s="64" t="str">
        <f t="shared" si="27"/>
        <v/>
      </c>
    </row>
    <row r="868" spans="17:19" x14ac:dyDescent="0.25">
      <c r="Q868" s="51" t="str">
        <f t="shared" si="26"/>
        <v/>
      </c>
      <c r="R868" s="51" t="str">
        <f>IF(M868="","",IF(AND(M868&lt;&gt;'Tabelas auxiliares'!$B$236,M868&lt;&gt;'Tabelas auxiliares'!$B$237,M868&lt;&gt;'Tabelas auxiliares'!$C$236,M868&lt;&gt;'Tabelas auxiliares'!$C$237,M868&lt;&gt;'Tabelas auxiliares'!$D$236),"FOLHA DE PESSOAL",IF(Q868='Tabelas auxiliares'!$A$237,"CUSTEIO",IF(Q868='Tabelas auxiliares'!$A$236,"INVESTIMENTO","ERRO - VERIFICAR"))))</f>
        <v/>
      </c>
      <c r="S868" s="64" t="str">
        <f t="shared" si="27"/>
        <v/>
      </c>
    </row>
    <row r="869" spans="17:19" x14ac:dyDescent="0.25">
      <c r="Q869" s="51" t="str">
        <f t="shared" si="26"/>
        <v/>
      </c>
      <c r="R869" s="51" t="str">
        <f>IF(M869="","",IF(AND(M869&lt;&gt;'Tabelas auxiliares'!$B$236,M869&lt;&gt;'Tabelas auxiliares'!$B$237,M869&lt;&gt;'Tabelas auxiliares'!$C$236,M869&lt;&gt;'Tabelas auxiliares'!$C$237,M869&lt;&gt;'Tabelas auxiliares'!$D$236),"FOLHA DE PESSOAL",IF(Q869='Tabelas auxiliares'!$A$237,"CUSTEIO",IF(Q869='Tabelas auxiliares'!$A$236,"INVESTIMENTO","ERRO - VERIFICAR"))))</f>
        <v/>
      </c>
      <c r="S869" s="64" t="str">
        <f t="shared" si="27"/>
        <v/>
      </c>
    </row>
    <row r="870" spans="17:19" x14ac:dyDescent="0.25">
      <c r="Q870" s="51" t="str">
        <f t="shared" si="26"/>
        <v/>
      </c>
      <c r="R870" s="51" t="str">
        <f>IF(M870="","",IF(AND(M870&lt;&gt;'Tabelas auxiliares'!$B$236,M870&lt;&gt;'Tabelas auxiliares'!$B$237,M870&lt;&gt;'Tabelas auxiliares'!$C$236,M870&lt;&gt;'Tabelas auxiliares'!$C$237,M870&lt;&gt;'Tabelas auxiliares'!$D$236),"FOLHA DE PESSOAL",IF(Q870='Tabelas auxiliares'!$A$237,"CUSTEIO",IF(Q870='Tabelas auxiliares'!$A$236,"INVESTIMENTO","ERRO - VERIFICAR"))))</f>
        <v/>
      </c>
      <c r="S870" s="64" t="str">
        <f t="shared" si="27"/>
        <v/>
      </c>
    </row>
    <row r="871" spans="17:19" x14ac:dyDescent="0.25">
      <c r="Q871" s="51" t="str">
        <f t="shared" si="26"/>
        <v/>
      </c>
      <c r="R871" s="51" t="str">
        <f>IF(M871="","",IF(AND(M871&lt;&gt;'Tabelas auxiliares'!$B$236,M871&lt;&gt;'Tabelas auxiliares'!$B$237,M871&lt;&gt;'Tabelas auxiliares'!$C$236,M871&lt;&gt;'Tabelas auxiliares'!$C$237,M871&lt;&gt;'Tabelas auxiliares'!$D$236),"FOLHA DE PESSOAL",IF(Q871='Tabelas auxiliares'!$A$237,"CUSTEIO",IF(Q871='Tabelas auxiliares'!$A$236,"INVESTIMENTO","ERRO - VERIFICAR"))))</f>
        <v/>
      </c>
      <c r="S871" s="64" t="str">
        <f t="shared" si="27"/>
        <v/>
      </c>
    </row>
    <row r="872" spans="17:19" x14ac:dyDescent="0.25">
      <c r="Q872" s="51" t="str">
        <f t="shared" si="26"/>
        <v/>
      </c>
      <c r="R872" s="51" t="str">
        <f>IF(M872="","",IF(AND(M872&lt;&gt;'Tabelas auxiliares'!$B$236,M872&lt;&gt;'Tabelas auxiliares'!$B$237,M872&lt;&gt;'Tabelas auxiliares'!$C$236,M872&lt;&gt;'Tabelas auxiliares'!$C$237,M872&lt;&gt;'Tabelas auxiliares'!$D$236),"FOLHA DE PESSOAL",IF(Q872='Tabelas auxiliares'!$A$237,"CUSTEIO",IF(Q872='Tabelas auxiliares'!$A$236,"INVESTIMENTO","ERRO - VERIFICAR"))))</f>
        <v/>
      </c>
      <c r="S872" s="64" t="str">
        <f t="shared" si="27"/>
        <v/>
      </c>
    </row>
    <row r="873" spans="17:19" x14ac:dyDescent="0.25">
      <c r="Q873" s="51" t="str">
        <f t="shared" si="26"/>
        <v/>
      </c>
      <c r="R873" s="51" t="str">
        <f>IF(M873="","",IF(AND(M873&lt;&gt;'Tabelas auxiliares'!$B$236,M873&lt;&gt;'Tabelas auxiliares'!$B$237,M873&lt;&gt;'Tabelas auxiliares'!$C$236,M873&lt;&gt;'Tabelas auxiliares'!$C$237,M873&lt;&gt;'Tabelas auxiliares'!$D$236),"FOLHA DE PESSOAL",IF(Q873='Tabelas auxiliares'!$A$237,"CUSTEIO",IF(Q873='Tabelas auxiliares'!$A$236,"INVESTIMENTO","ERRO - VERIFICAR"))))</f>
        <v/>
      </c>
      <c r="S873" s="64" t="str">
        <f t="shared" si="27"/>
        <v/>
      </c>
    </row>
    <row r="874" spans="17:19" x14ac:dyDescent="0.25">
      <c r="Q874" s="51" t="str">
        <f t="shared" si="26"/>
        <v/>
      </c>
      <c r="R874" s="51" t="str">
        <f>IF(M874="","",IF(AND(M874&lt;&gt;'Tabelas auxiliares'!$B$236,M874&lt;&gt;'Tabelas auxiliares'!$B$237,M874&lt;&gt;'Tabelas auxiliares'!$C$236,M874&lt;&gt;'Tabelas auxiliares'!$C$237,M874&lt;&gt;'Tabelas auxiliares'!$D$236),"FOLHA DE PESSOAL",IF(Q874='Tabelas auxiliares'!$A$237,"CUSTEIO",IF(Q874='Tabelas auxiliares'!$A$236,"INVESTIMENTO","ERRO - VERIFICAR"))))</f>
        <v/>
      </c>
      <c r="S874" s="64" t="str">
        <f t="shared" si="27"/>
        <v/>
      </c>
    </row>
    <row r="875" spans="17:19" x14ac:dyDescent="0.25">
      <c r="Q875" s="51" t="str">
        <f t="shared" si="26"/>
        <v/>
      </c>
      <c r="R875" s="51" t="str">
        <f>IF(M875="","",IF(AND(M875&lt;&gt;'Tabelas auxiliares'!$B$236,M875&lt;&gt;'Tabelas auxiliares'!$B$237,M875&lt;&gt;'Tabelas auxiliares'!$C$236,M875&lt;&gt;'Tabelas auxiliares'!$C$237,M875&lt;&gt;'Tabelas auxiliares'!$D$236),"FOLHA DE PESSOAL",IF(Q875='Tabelas auxiliares'!$A$237,"CUSTEIO",IF(Q875='Tabelas auxiliares'!$A$236,"INVESTIMENTO","ERRO - VERIFICAR"))))</f>
        <v/>
      </c>
      <c r="S875" s="64" t="str">
        <f t="shared" si="27"/>
        <v/>
      </c>
    </row>
    <row r="876" spans="17:19" x14ac:dyDescent="0.25">
      <c r="Q876" s="51" t="str">
        <f t="shared" si="26"/>
        <v/>
      </c>
      <c r="R876" s="51" t="str">
        <f>IF(M876="","",IF(AND(M876&lt;&gt;'Tabelas auxiliares'!$B$236,M876&lt;&gt;'Tabelas auxiliares'!$B$237,M876&lt;&gt;'Tabelas auxiliares'!$C$236,M876&lt;&gt;'Tabelas auxiliares'!$C$237,M876&lt;&gt;'Tabelas auxiliares'!$D$236),"FOLHA DE PESSOAL",IF(Q876='Tabelas auxiliares'!$A$237,"CUSTEIO",IF(Q876='Tabelas auxiliares'!$A$236,"INVESTIMENTO","ERRO - VERIFICAR"))))</f>
        <v/>
      </c>
      <c r="S876" s="64" t="str">
        <f t="shared" si="27"/>
        <v/>
      </c>
    </row>
    <row r="877" spans="17:19" x14ac:dyDescent="0.25">
      <c r="Q877" s="51" t="str">
        <f t="shared" si="26"/>
        <v/>
      </c>
      <c r="R877" s="51" t="str">
        <f>IF(M877="","",IF(AND(M877&lt;&gt;'Tabelas auxiliares'!$B$236,M877&lt;&gt;'Tabelas auxiliares'!$B$237,M877&lt;&gt;'Tabelas auxiliares'!$C$236,M877&lt;&gt;'Tabelas auxiliares'!$C$237,M877&lt;&gt;'Tabelas auxiliares'!$D$236),"FOLHA DE PESSOAL",IF(Q877='Tabelas auxiliares'!$A$237,"CUSTEIO",IF(Q877='Tabelas auxiliares'!$A$236,"INVESTIMENTO","ERRO - VERIFICAR"))))</f>
        <v/>
      </c>
      <c r="S877" s="64" t="str">
        <f t="shared" si="27"/>
        <v/>
      </c>
    </row>
    <row r="878" spans="17:19" x14ac:dyDescent="0.25">
      <c r="Q878" s="51" t="str">
        <f t="shared" si="26"/>
        <v/>
      </c>
      <c r="R878" s="51" t="str">
        <f>IF(M878="","",IF(AND(M878&lt;&gt;'Tabelas auxiliares'!$B$236,M878&lt;&gt;'Tabelas auxiliares'!$B$237,M878&lt;&gt;'Tabelas auxiliares'!$C$236,M878&lt;&gt;'Tabelas auxiliares'!$C$237,M878&lt;&gt;'Tabelas auxiliares'!$D$236),"FOLHA DE PESSOAL",IF(Q878='Tabelas auxiliares'!$A$237,"CUSTEIO",IF(Q878='Tabelas auxiliares'!$A$236,"INVESTIMENTO","ERRO - VERIFICAR"))))</f>
        <v/>
      </c>
      <c r="S878" s="64" t="str">
        <f t="shared" si="27"/>
        <v/>
      </c>
    </row>
    <row r="879" spans="17:19" x14ac:dyDescent="0.25">
      <c r="Q879" s="51" t="str">
        <f t="shared" si="26"/>
        <v/>
      </c>
      <c r="R879" s="51" t="str">
        <f>IF(M879="","",IF(AND(M879&lt;&gt;'Tabelas auxiliares'!$B$236,M879&lt;&gt;'Tabelas auxiliares'!$B$237,M879&lt;&gt;'Tabelas auxiliares'!$C$236,M879&lt;&gt;'Tabelas auxiliares'!$C$237,M879&lt;&gt;'Tabelas auxiliares'!$D$236),"FOLHA DE PESSOAL",IF(Q879='Tabelas auxiliares'!$A$237,"CUSTEIO",IF(Q879='Tabelas auxiliares'!$A$236,"INVESTIMENTO","ERRO - VERIFICAR"))))</f>
        <v/>
      </c>
      <c r="S879" s="64" t="str">
        <f t="shared" si="27"/>
        <v/>
      </c>
    </row>
    <row r="880" spans="17:19" x14ac:dyDescent="0.25">
      <c r="Q880" s="51" t="str">
        <f t="shared" si="26"/>
        <v/>
      </c>
      <c r="R880" s="51" t="str">
        <f>IF(M880="","",IF(AND(M880&lt;&gt;'Tabelas auxiliares'!$B$236,M880&lt;&gt;'Tabelas auxiliares'!$B$237,M880&lt;&gt;'Tabelas auxiliares'!$C$236,M880&lt;&gt;'Tabelas auxiliares'!$C$237,M880&lt;&gt;'Tabelas auxiliares'!$D$236),"FOLHA DE PESSOAL",IF(Q880='Tabelas auxiliares'!$A$237,"CUSTEIO",IF(Q880='Tabelas auxiliares'!$A$236,"INVESTIMENTO","ERRO - VERIFICAR"))))</f>
        <v/>
      </c>
      <c r="S880" s="64" t="str">
        <f t="shared" si="27"/>
        <v/>
      </c>
    </row>
    <row r="881" spans="17:19" x14ac:dyDescent="0.25">
      <c r="Q881" s="51" t="str">
        <f t="shared" si="26"/>
        <v/>
      </c>
      <c r="R881" s="51" t="str">
        <f>IF(M881="","",IF(AND(M881&lt;&gt;'Tabelas auxiliares'!$B$236,M881&lt;&gt;'Tabelas auxiliares'!$B$237,M881&lt;&gt;'Tabelas auxiliares'!$C$236,M881&lt;&gt;'Tabelas auxiliares'!$C$237,M881&lt;&gt;'Tabelas auxiliares'!$D$236),"FOLHA DE PESSOAL",IF(Q881='Tabelas auxiliares'!$A$237,"CUSTEIO",IF(Q881='Tabelas auxiliares'!$A$236,"INVESTIMENTO","ERRO - VERIFICAR"))))</f>
        <v/>
      </c>
      <c r="S881" s="64" t="str">
        <f t="shared" si="27"/>
        <v/>
      </c>
    </row>
    <row r="882" spans="17:19" x14ac:dyDescent="0.25">
      <c r="Q882" s="51" t="str">
        <f t="shared" si="26"/>
        <v/>
      </c>
      <c r="R882" s="51" t="str">
        <f>IF(M882="","",IF(AND(M882&lt;&gt;'Tabelas auxiliares'!$B$236,M882&lt;&gt;'Tabelas auxiliares'!$B$237,M882&lt;&gt;'Tabelas auxiliares'!$C$236,M882&lt;&gt;'Tabelas auxiliares'!$C$237,M882&lt;&gt;'Tabelas auxiliares'!$D$236),"FOLHA DE PESSOAL",IF(Q882='Tabelas auxiliares'!$A$237,"CUSTEIO",IF(Q882='Tabelas auxiliares'!$A$236,"INVESTIMENTO","ERRO - VERIFICAR"))))</f>
        <v/>
      </c>
      <c r="S882" s="64" t="str">
        <f t="shared" si="27"/>
        <v/>
      </c>
    </row>
    <row r="883" spans="17:19" x14ac:dyDescent="0.25">
      <c r="Q883" s="51" t="str">
        <f t="shared" si="26"/>
        <v/>
      </c>
      <c r="R883" s="51" t="str">
        <f>IF(M883="","",IF(AND(M883&lt;&gt;'Tabelas auxiliares'!$B$236,M883&lt;&gt;'Tabelas auxiliares'!$B$237,M883&lt;&gt;'Tabelas auxiliares'!$C$236,M883&lt;&gt;'Tabelas auxiliares'!$C$237,M883&lt;&gt;'Tabelas auxiliares'!$D$236),"FOLHA DE PESSOAL",IF(Q883='Tabelas auxiliares'!$A$237,"CUSTEIO",IF(Q883='Tabelas auxiliares'!$A$236,"INVESTIMENTO","ERRO - VERIFICAR"))))</f>
        <v/>
      </c>
      <c r="S883" s="64" t="str">
        <f t="shared" si="27"/>
        <v/>
      </c>
    </row>
    <row r="884" spans="17:19" x14ac:dyDescent="0.25">
      <c r="Q884" s="51" t="str">
        <f t="shared" si="26"/>
        <v/>
      </c>
      <c r="R884" s="51" t="str">
        <f>IF(M884="","",IF(AND(M884&lt;&gt;'Tabelas auxiliares'!$B$236,M884&lt;&gt;'Tabelas auxiliares'!$B$237,M884&lt;&gt;'Tabelas auxiliares'!$C$236,M884&lt;&gt;'Tabelas auxiliares'!$C$237,M884&lt;&gt;'Tabelas auxiliares'!$D$236),"FOLHA DE PESSOAL",IF(Q884='Tabelas auxiliares'!$A$237,"CUSTEIO",IF(Q884='Tabelas auxiliares'!$A$236,"INVESTIMENTO","ERRO - VERIFICAR"))))</f>
        <v/>
      </c>
      <c r="S884" s="64" t="str">
        <f t="shared" si="27"/>
        <v/>
      </c>
    </row>
    <row r="885" spans="17:19" x14ac:dyDescent="0.25">
      <c r="Q885" s="51" t="str">
        <f t="shared" si="26"/>
        <v/>
      </c>
      <c r="R885" s="51" t="str">
        <f>IF(M885="","",IF(AND(M885&lt;&gt;'Tabelas auxiliares'!$B$236,M885&lt;&gt;'Tabelas auxiliares'!$B$237,M885&lt;&gt;'Tabelas auxiliares'!$C$236,M885&lt;&gt;'Tabelas auxiliares'!$C$237,M885&lt;&gt;'Tabelas auxiliares'!$D$236),"FOLHA DE PESSOAL",IF(Q885='Tabelas auxiliares'!$A$237,"CUSTEIO",IF(Q885='Tabelas auxiliares'!$A$236,"INVESTIMENTO","ERRO - VERIFICAR"))))</f>
        <v/>
      </c>
      <c r="S885" s="64" t="str">
        <f t="shared" si="27"/>
        <v/>
      </c>
    </row>
    <row r="886" spans="17:19" x14ac:dyDescent="0.25">
      <c r="Q886" s="51" t="str">
        <f t="shared" si="26"/>
        <v/>
      </c>
      <c r="R886" s="51" t="str">
        <f>IF(M886="","",IF(AND(M886&lt;&gt;'Tabelas auxiliares'!$B$236,M886&lt;&gt;'Tabelas auxiliares'!$B$237,M886&lt;&gt;'Tabelas auxiliares'!$C$236,M886&lt;&gt;'Tabelas auxiliares'!$C$237,M886&lt;&gt;'Tabelas auxiliares'!$D$236),"FOLHA DE PESSOAL",IF(Q886='Tabelas auxiliares'!$A$237,"CUSTEIO",IF(Q886='Tabelas auxiliares'!$A$236,"INVESTIMENTO","ERRO - VERIFICAR"))))</f>
        <v/>
      </c>
      <c r="S886" s="64" t="str">
        <f t="shared" si="27"/>
        <v/>
      </c>
    </row>
    <row r="887" spans="17:19" x14ac:dyDescent="0.25">
      <c r="Q887" s="51" t="str">
        <f t="shared" si="26"/>
        <v/>
      </c>
      <c r="R887" s="51" t="str">
        <f>IF(M887="","",IF(AND(M887&lt;&gt;'Tabelas auxiliares'!$B$236,M887&lt;&gt;'Tabelas auxiliares'!$B$237,M887&lt;&gt;'Tabelas auxiliares'!$C$236,M887&lt;&gt;'Tabelas auxiliares'!$C$237,M887&lt;&gt;'Tabelas auxiliares'!$D$236),"FOLHA DE PESSOAL",IF(Q887='Tabelas auxiliares'!$A$237,"CUSTEIO",IF(Q887='Tabelas auxiliares'!$A$236,"INVESTIMENTO","ERRO - VERIFICAR"))))</f>
        <v/>
      </c>
      <c r="S887" s="64" t="str">
        <f t="shared" si="27"/>
        <v/>
      </c>
    </row>
    <row r="888" spans="17:19" x14ac:dyDescent="0.25">
      <c r="Q888" s="51" t="str">
        <f t="shared" si="26"/>
        <v/>
      </c>
      <c r="R888" s="51" t="str">
        <f>IF(M888="","",IF(AND(M888&lt;&gt;'Tabelas auxiliares'!$B$236,M888&lt;&gt;'Tabelas auxiliares'!$B$237,M888&lt;&gt;'Tabelas auxiliares'!$C$236,M888&lt;&gt;'Tabelas auxiliares'!$C$237,M888&lt;&gt;'Tabelas auxiliares'!$D$236),"FOLHA DE PESSOAL",IF(Q888='Tabelas auxiliares'!$A$237,"CUSTEIO",IF(Q888='Tabelas auxiliares'!$A$236,"INVESTIMENTO","ERRO - VERIFICAR"))))</f>
        <v/>
      </c>
      <c r="S888" s="64" t="str">
        <f t="shared" si="27"/>
        <v/>
      </c>
    </row>
    <row r="889" spans="17:19" x14ac:dyDescent="0.25">
      <c r="Q889" s="51" t="str">
        <f t="shared" si="26"/>
        <v/>
      </c>
      <c r="R889" s="51" t="str">
        <f>IF(M889="","",IF(AND(M889&lt;&gt;'Tabelas auxiliares'!$B$236,M889&lt;&gt;'Tabelas auxiliares'!$B$237,M889&lt;&gt;'Tabelas auxiliares'!$C$236,M889&lt;&gt;'Tabelas auxiliares'!$C$237,M889&lt;&gt;'Tabelas auxiliares'!$D$236),"FOLHA DE PESSOAL",IF(Q889='Tabelas auxiliares'!$A$237,"CUSTEIO",IF(Q889='Tabelas auxiliares'!$A$236,"INVESTIMENTO","ERRO - VERIFICAR"))))</f>
        <v/>
      </c>
      <c r="S889" s="64" t="str">
        <f t="shared" si="27"/>
        <v/>
      </c>
    </row>
    <row r="890" spans="17:19" x14ac:dyDescent="0.25">
      <c r="Q890" s="51" t="str">
        <f t="shared" si="26"/>
        <v/>
      </c>
      <c r="R890" s="51" t="str">
        <f>IF(M890="","",IF(AND(M890&lt;&gt;'Tabelas auxiliares'!$B$236,M890&lt;&gt;'Tabelas auxiliares'!$B$237,M890&lt;&gt;'Tabelas auxiliares'!$C$236,M890&lt;&gt;'Tabelas auxiliares'!$C$237,M890&lt;&gt;'Tabelas auxiliares'!$D$236),"FOLHA DE PESSOAL",IF(Q890='Tabelas auxiliares'!$A$237,"CUSTEIO",IF(Q890='Tabelas auxiliares'!$A$236,"INVESTIMENTO","ERRO - VERIFICAR"))))</f>
        <v/>
      </c>
      <c r="S890" s="64" t="str">
        <f t="shared" si="27"/>
        <v/>
      </c>
    </row>
    <row r="891" spans="17:19" x14ac:dyDescent="0.25">
      <c r="Q891" s="51" t="str">
        <f t="shared" si="26"/>
        <v/>
      </c>
      <c r="R891" s="51" t="str">
        <f>IF(M891="","",IF(AND(M891&lt;&gt;'Tabelas auxiliares'!$B$236,M891&lt;&gt;'Tabelas auxiliares'!$B$237,M891&lt;&gt;'Tabelas auxiliares'!$C$236,M891&lt;&gt;'Tabelas auxiliares'!$C$237,M891&lt;&gt;'Tabelas auxiliares'!$D$236),"FOLHA DE PESSOAL",IF(Q891='Tabelas auxiliares'!$A$237,"CUSTEIO",IF(Q891='Tabelas auxiliares'!$A$236,"INVESTIMENTO","ERRO - VERIFICAR"))))</f>
        <v/>
      </c>
      <c r="S891" s="64" t="str">
        <f t="shared" si="27"/>
        <v/>
      </c>
    </row>
    <row r="892" spans="17:19" x14ac:dyDescent="0.25">
      <c r="Q892" s="51" t="str">
        <f t="shared" si="26"/>
        <v/>
      </c>
      <c r="R892" s="51" t="str">
        <f>IF(M892="","",IF(AND(M892&lt;&gt;'Tabelas auxiliares'!$B$236,M892&lt;&gt;'Tabelas auxiliares'!$B$237,M892&lt;&gt;'Tabelas auxiliares'!$C$236,M892&lt;&gt;'Tabelas auxiliares'!$C$237,M892&lt;&gt;'Tabelas auxiliares'!$D$236),"FOLHA DE PESSOAL",IF(Q892='Tabelas auxiliares'!$A$237,"CUSTEIO",IF(Q892='Tabelas auxiliares'!$A$236,"INVESTIMENTO","ERRO - VERIFICAR"))))</f>
        <v/>
      </c>
      <c r="S892" s="64" t="str">
        <f t="shared" si="27"/>
        <v/>
      </c>
    </row>
    <row r="893" spans="17:19" x14ac:dyDescent="0.25">
      <c r="Q893" s="51" t="str">
        <f t="shared" si="26"/>
        <v/>
      </c>
      <c r="R893" s="51" t="str">
        <f>IF(M893="","",IF(AND(M893&lt;&gt;'Tabelas auxiliares'!$B$236,M893&lt;&gt;'Tabelas auxiliares'!$B$237,M893&lt;&gt;'Tabelas auxiliares'!$C$236,M893&lt;&gt;'Tabelas auxiliares'!$C$237,M893&lt;&gt;'Tabelas auxiliares'!$D$236),"FOLHA DE PESSOAL",IF(Q893='Tabelas auxiliares'!$A$237,"CUSTEIO",IF(Q893='Tabelas auxiliares'!$A$236,"INVESTIMENTO","ERRO - VERIFICAR"))))</f>
        <v/>
      </c>
      <c r="S893" s="64" t="str">
        <f t="shared" si="27"/>
        <v/>
      </c>
    </row>
    <row r="894" spans="17:19" x14ac:dyDescent="0.25">
      <c r="Q894" s="51" t="str">
        <f t="shared" si="26"/>
        <v/>
      </c>
      <c r="R894" s="51" t="str">
        <f>IF(M894="","",IF(AND(M894&lt;&gt;'Tabelas auxiliares'!$B$236,M894&lt;&gt;'Tabelas auxiliares'!$B$237,M894&lt;&gt;'Tabelas auxiliares'!$C$236,M894&lt;&gt;'Tabelas auxiliares'!$C$237,M894&lt;&gt;'Tabelas auxiliares'!$D$236),"FOLHA DE PESSOAL",IF(Q894='Tabelas auxiliares'!$A$237,"CUSTEIO",IF(Q894='Tabelas auxiliares'!$A$236,"INVESTIMENTO","ERRO - VERIFICAR"))))</f>
        <v/>
      </c>
      <c r="S894" s="64" t="str">
        <f t="shared" si="27"/>
        <v/>
      </c>
    </row>
    <row r="895" spans="17:19" x14ac:dyDescent="0.25">
      <c r="Q895" s="51" t="str">
        <f t="shared" si="26"/>
        <v/>
      </c>
      <c r="R895" s="51" t="str">
        <f>IF(M895="","",IF(AND(M895&lt;&gt;'Tabelas auxiliares'!$B$236,M895&lt;&gt;'Tabelas auxiliares'!$B$237,M895&lt;&gt;'Tabelas auxiliares'!$C$236,M895&lt;&gt;'Tabelas auxiliares'!$C$237,M895&lt;&gt;'Tabelas auxiliares'!$D$236),"FOLHA DE PESSOAL",IF(Q895='Tabelas auxiliares'!$A$237,"CUSTEIO",IF(Q895='Tabelas auxiliares'!$A$236,"INVESTIMENTO","ERRO - VERIFICAR"))))</f>
        <v/>
      </c>
      <c r="S895" s="64" t="str">
        <f t="shared" si="27"/>
        <v/>
      </c>
    </row>
    <row r="896" spans="17:19" x14ac:dyDescent="0.25">
      <c r="Q896" s="51" t="str">
        <f t="shared" si="26"/>
        <v/>
      </c>
      <c r="R896" s="51" t="str">
        <f>IF(M896="","",IF(AND(M896&lt;&gt;'Tabelas auxiliares'!$B$236,M896&lt;&gt;'Tabelas auxiliares'!$B$237,M896&lt;&gt;'Tabelas auxiliares'!$C$236,M896&lt;&gt;'Tabelas auxiliares'!$C$237,M896&lt;&gt;'Tabelas auxiliares'!$D$236),"FOLHA DE PESSOAL",IF(Q896='Tabelas auxiliares'!$A$237,"CUSTEIO",IF(Q896='Tabelas auxiliares'!$A$236,"INVESTIMENTO","ERRO - VERIFICAR"))))</f>
        <v/>
      </c>
      <c r="S896" s="64" t="str">
        <f t="shared" si="27"/>
        <v/>
      </c>
    </row>
    <row r="897" spans="17:19" x14ac:dyDescent="0.25">
      <c r="Q897" s="51" t="str">
        <f t="shared" si="26"/>
        <v/>
      </c>
      <c r="R897" s="51" t="str">
        <f>IF(M897="","",IF(AND(M897&lt;&gt;'Tabelas auxiliares'!$B$236,M897&lt;&gt;'Tabelas auxiliares'!$B$237,M897&lt;&gt;'Tabelas auxiliares'!$C$236,M897&lt;&gt;'Tabelas auxiliares'!$C$237,M897&lt;&gt;'Tabelas auxiliares'!$D$236),"FOLHA DE PESSOAL",IF(Q897='Tabelas auxiliares'!$A$237,"CUSTEIO",IF(Q897='Tabelas auxiliares'!$A$236,"INVESTIMENTO","ERRO - VERIFICAR"))))</f>
        <v/>
      </c>
      <c r="S897" s="64" t="str">
        <f t="shared" si="27"/>
        <v/>
      </c>
    </row>
    <row r="898" spans="17:19" x14ac:dyDescent="0.25">
      <c r="Q898" s="51" t="str">
        <f t="shared" si="26"/>
        <v/>
      </c>
      <c r="R898" s="51" t="str">
        <f>IF(M898="","",IF(AND(M898&lt;&gt;'Tabelas auxiliares'!$B$236,M898&lt;&gt;'Tabelas auxiliares'!$B$237,M898&lt;&gt;'Tabelas auxiliares'!$C$236,M898&lt;&gt;'Tabelas auxiliares'!$C$237,M898&lt;&gt;'Tabelas auxiliares'!$D$236),"FOLHA DE PESSOAL",IF(Q898='Tabelas auxiliares'!$A$237,"CUSTEIO",IF(Q898='Tabelas auxiliares'!$A$236,"INVESTIMENTO","ERRO - VERIFICAR"))))</f>
        <v/>
      </c>
      <c r="S898" s="64" t="str">
        <f t="shared" si="27"/>
        <v/>
      </c>
    </row>
    <row r="899" spans="17:19" x14ac:dyDescent="0.25">
      <c r="Q899" s="51" t="str">
        <f t="shared" si="26"/>
        <v/>
      </c>
      <c r="R899" s="51" t="str">
        <f>IF(M899="","",IF(AND(M899&lt;&gt;'Tabelas auxiliares'!$B$236,M899&lt;&gt;'Tabelas auxiliares'!$B$237,M899&lt;&gt;'Tabelas auxiliares'!$C$236,M899&lt;&gt;'Tabelas auxiliares'!$C$237,M899&lt;&gt;'Tabelas auxiliares'!$D$236),"FOLHA DE PESSOAL",IF(Q899='Tabelas auxiliares'!$A$237,"CUSTEIO",IF(Q899='Tabelas auxiliares'!$A$236,"INVESTIMENTO","ERRO - VERIFICAR"))))</f>
        <v/>
      </c>
      <c r="S899" s="64" t="str">
        <f t="shared" si="27"/>
        <v/>
      </c>
    </row>
    <row r="900" spans="17:19" x14ac:dyDescent="0.25">
      <c r="Q900" s="51" t="str">
        <f t="shared" ref="Q900:Q963" si="28">LEFT(O900,1)</f>
        <v/>
      </c>
      <c r="R900" s="51" t="str">
        <f>IF(M900="","",IF(AND(M900&lt;&gt;'Tabelas auxiliares'!$B$236,M900&lt;&gt;'Tabelas auxiliares'!$B$237,M900&lt;&gt;'Tabelas auxiliares'!$C$236,M900&lt;&gt;'Tabelas auxiliares'!$C$237,M900&lt;&gt;'Tabelas auxiliares'!$D$236),"FOLHA DE PESSOAL",IF(Q900='Tabelas auxiliares'!$A$237,"CUSTEIO",IF(Q900='Tabelas auxiliares'!$A$236,"INVESTIMENTO","ERRO - VERIFICAR"))))</f>
        <v/>
      </c>
      <c r="S900" s="64" t="str">
        <f t="shared" si="27"/>
        <v/>
      </c>
    </row>
    <row r="901" spans="17:19" x14ac:dyDescent="0.25">
      <c r="Q901" s="51" t="str">
        <f t="shared" si="28"/>
        <v/>
      </c>
      <c r="R901" s="51" t="str">
        <f>IF(M901="","",IF(AND(M901&lt;&gt;'Tabelas auxiliares'!$B$236,M901&lt;&gt;'Tabelas auxiliares'!$B$237,M901&lt;&gt;'Tabelas auxiliares'!$C$236,M901&lt;&gt;'Tabelas auxiliares'!$C$237,M901&lt;&gt;'Tabelas auxiliares'!$D$236),"FOLHA DE PESSOAL",IF(Q901='Tabelas auxiliares'!$A$237,"CUSTEIO",IF(Q901='Tabelas auxiliares'!$A$236,"INVESTIMENTO","ERRO - VERIFICAR"))))</f>
        <v/>
      </c>
      <c r="S901" s="64" t="str">
        <f t="shared" ref="S901:S964" si="29">IF(SUM(T901:X901)=0,"",SUM(T901:X901))</f>
        <v/>
      </c>
    </row>
    <row r="902" spans="17:19" x14ac:dyDescent="0.25">
      <c r="Q902" s="51" t="str">
        <f t="shared" si="28"/>
        <v/>
      </c>
      <c r="R902" s="51" t="str">
        <f>IF(M902="","",IF(AND(M902&lt;&gt;'Tabelas auxiliares'!$B$236,M902&lt;&gt;'Tabelas auxiliares'!$B$237,M902&lt;&gt;'Tabelas auxiliares'!$C$236,M902&lt;&gt;'Tabelas auxiliares'!$C$237,M902&lt;&gt;'Tabelas auxiliares'!$D$236),"FOLHA DE PESSOAL",IF(Q902='Tabelas auxiliares'!$A$237,"CUSTEIO",IF(Q902='Tabelas auxiliares'!$A$236,"INVESTIMENTO","ERRO - VERIFICAR"))))</f>
        <v/>
      </c>
      <c r="S902" s="64" t="str">
        <f t="shared" si="29"/>
        <v/>
      </c>
    </row>
    <row r="903" spans="17:19" x14ac:dyDescent="0.25">
      <c r="Q903" s="51" t="str">
        <f t="shared" si="28"/>
        <v/>
      </c>
      <c r="R903" s="51" t="str">
        <f>IF(M903="","",IF(AND(M903&lt;&gt;'Tabelas auxiliares'!$B$236,M903&lt;&gt;'Tabelas auxiliares'!$B$237,M903&lt;&gt;'Tabelas auxiliares'!$C$236,M903&lt;&gt;'Tabelas auxiliares'!$C$237,M903&lt;&gt;'Tabelas auxiliares'!$D$236),"FOLHA DE PESSOAL",IF(Q903='Tabelas auxiliares'!$A$237,"CUSTEIO",IF(Q903='Tabelas auxiliares'!$A$236,"INVESTIMENTO","ERRO - VERIFICAR"))))</f>
        <v/>
      </c>
      <c r="S903" s="64" t="str">
        <f t="shared" si="29"/>
        <v/>
      </c>
    </row>
    <row r="904" spans="17:19" x14ac:dyDescent="0.25">
      <c r="Q904" s="51" t="str">
        <f t="shared" si="28"/>
        <v/>
      </c>
      <c r="R904" s="51" t="str">
        <f>IF(M904="","",IF(AND(M904&lt;&gt;'Tabelas auxiliares'!$B$236,M904&lt;&gt;'Tabelas auxiliares'!$B$237,M904&lt;&gt;'Tabelas auxiliares'!$C$236,M904&lt;&gt;'Tabelas auxiliares'!$C$237,M904&lt;&gt;'Tabelas auxiliares'!$D$236),"FOLHA DE PESSOAL",IF(Q904='Tabelas auxiliares'!$A$237,"CUSTEIO",IF(Q904='Tabelas auxiliares'!$A$236,"INVESTIMENTO","ERRO - VERIFICAR"))))</f>
        <v/>
      </c>
      <c r="S904" s="64" t="str">
        <f t="shared" si="29"/>
        <v/>
      </c>
    </row>
    <row r="905" spans="17:19" x14ac:dyDescent="0.25">
      <c r="Q905" s="51" t="str">
        <f t="shared" si="28"/>
        <v/>
      </c>
      <c r="R905" s="51" t="str">
        <f>IF(M905="","",IF(AND(M905&lt;&gt;'Tabelas auxiliares'!$B$236,M905&lt;&gt;'Tabelas auxiliares'!$B$237,M905&lt;&gt;'Tabelas auxiliares'!$C$236,M905&lt;&gt;'Tabelas auxiliares'!$C$237,M905&lt;&gt;'Tabelas auxiliares'!$D$236),"FOLHA DE PESSOAL",IF(Q905='Tabelas auxiliares'!$A$237,"CUSTEIO",IF(Q905='Tabelas auxiliares'!$A$236,"INVESTIMENTO","ERRO - VERIFICAR"))))</f>
        <v/>
      </c>
      <c r="S905" s="64" t="str">
        <f t="shared" si="29"/>
        <v/>
      </c>
    </row>
    <row r="906" spans="17:19" x14ac:dyDescent="0.25">
      <c r="Q906" s="51" t="str">
        <f t="shared" si="28"/>
        <v/>
      </c>
      <c r="R906" s="51" t="str">
        <f>IF(M906="","",IF(AND(M906&lt;&gt;'Tabelas auxiliares'!$B$236,M906&lt;&gt;'Tabelas auxiliares'!$B$237,M906&lt;&gt;'Tabelas auxiliares'!$C$236,M906&lt;&gt;'Tabelas auxiliares'!$C$237,M906&lt;&gt;'Tabelas auxiliares'!$D$236),"FOLHA DE PESSOAL",IF(Q906='Tabelas auxiliares'!$A$237,"CUSTEIO",IF(Q906='Tabelas auxiliares'!$A$236,"INVESTIMENTO","ERRO - VERIFICAR"))))</f>
        <v/>
      </c>
      <c r="S906" s="64" t="str">
        <f t="shared" si="29"/>
        <v/>
      </c>
    </row>
    <row r="907" spans="17:19" x14ac:dyDescent="0.25">
      <c r="Q907" s="51" t="str">
        <f t="shared" si="28"/>
        <v/>
      </c>
      <c r="R907" s="51" t="str">
        <f>IF(M907="","",IF(AND(M907&lt;&gt;'Tabelas auxiliares'!$B$236,M907&lt;&gt;'Tabelas auxiliares'!$B$237,M907&lt;&gt;'Tabelas auxiliares'!$C$236,M907&lt;&gt;'Tabelas auxiliares'!$C$237,M907&lt;&gt;'Tabelas auxiliares'!$D$236),"FOLHA DE PESSOAL",IF(Q907='Tabelas auxiliares'!$A$237,"CUSTEIO",IF(Q907='Tabelas auxiliares'!$A$236,"INVESTIMENTO","ERRO - VERIFICAR"))))</f>
        <v/>
      </c>
      <c r="S907" s="64" t="str">
        <f t="shared" si="29"/>
        <v/>
      </c>
    </row>
    <row r="908" spans="17:19" x14ac:dyDescent="0.25">
      <c r="Q908" s="51" t="str">
        <f t="shared" si="28"/>
        <v/>
      </c>
      <c r="R908" s="51" t="str">
        <f>IF(M908="","",IF(AND(M908&lt;&gt;'Tabelas auxiliares'!$B$236,M908&lt;&gt;'Tabelas auxiliares'!$B$237,M908&lt;&gt;'Tabelas auxiliares'!$C$236,M908&lt;&gt;'Tabelas auxiliares'!$C$237,M908&lt;&gt;'Tabelas auxiliares'!$D$236),"FOLHA DE PESSOAL",IF(Q908='Tabelas auxiliares'!$A$237,"CUSTEIO",IF(Q908='Tabelas auxiliares'!$A$236,"INVESTIMENTO","ERRO - VERIFICAR"))))</f>
        <v/>
      </c>
      <c r="S908" s="64" t="str">
        <f t="shared" si="29"/>
        <v/>
      </c>
    </row>
    <row r="909" spans="17:19" x14ac:dyDescent="0.25">
      <c r="Q909" s="51" t="str">
        <f t="shared" si="28"/>
        <v/>
      </c>
      <c r="R909" s="51" t="str">
        <f>IF(M909="","",IF(AND(M909&lt;&gt;'Tabelas auxiliares'!$B$236,M909&lt;&gt;'Tabelas auxiliares'!$B$237,M909&lt;&gt;'Tabelas auxiliares'!$C$236,M909&lt;&gt;'Tabelas auxiliares'!$C$237,M909&lt;&gt;'Tabelas auxiliares'!$D$236),"FOLHA DE PESSOAL",IF(Q909='Tabelas auxiliares'!$A$237,"CUSTEIO",IF(Q909='Tabelas auxiliares'!$A$236,"INVESTIMENTO","ERRO - VERIFICAR"))))</f>
        <v/>
      </c>
      <c r="S909" s="64" t="str">
        <f t="shared" si="29"/>
        <v/>
      </c>
    </row>
    <row r="910" spans="17:19" x14ac:dyDescent="0.25">
      <c r="Q910" s="51" t="str">
        <f t="shared" si="28"/>
        <v/>
      </c>
      <c r="R910" s="51" t="str">
        <f>IF(M910="","",IF(AND(M910&lt;&gt;'Tabelas auxiliares'!$B$236,M910&lt;&gt;'Tabelas auxiliares'!$B$237,M910&lt;&gt;'Tabelas auxiliares'!$C$236,M910&lt;&gt;'Tabelas auxiliares'!$C$237,M910&lt;&gt;'Tabelas auxiliares'!$D$236),"FOLHA DE PESSOAL",IF(Q910='Tabelas auxiliares'!$A$237,"CUSTEIO",IF(Q910='Tabelas auxiliares'!$A$236,"INVESTIMENTO","ERRO - VERIFICAR"))))</f>
        <v/>
      </c>
      <c r="S910" s="64" t="str">
        <f t="shared" si="29"/>
        <v/>
      </c>
    </row>
    <row r="911" spans="17:19" x14ac:dyDescent="0.25">
      <c r="Q911" s="51" t="str">
        <f t="shared" si="28"/>
        <v/>
      </c>
      <c r="R911" s="51" t="str">
        <f>IF(M911="","",IF(AND(M911&lt;&gt;'Tabelas auxiliares'!$B$236,M911&lt;&gt;'Tabelas auxiliares'!$B$237,M911&lt;&gt;'Tabelas auxiliares'!$C$236,M911&lt;&gt;'Tabelas auxiliares'!$C$237,M911&lt;&gt;'Tabelas auxiliares'!$D$236),"FOLHA DE PESSOAL",IF(Q911='Tabelas auxiliares'!$A$237,"CUSTEIO",IF(Q911='Tabelas auxiliares'!$A$236,"INVESTIMENTO","ERRO - VERIFICAR"))))</f>
        <v/>
      </c>
      <c r="S911" s="64" t="str">
        <f t="shared" si="29"/>
        <v/>
      </c>
    </row>
    <row r="912" spans="17:19" x14ac:dyDescent="0.25">
      <c r="Q912" s="51" t="str">
        <f t="shared" si="28"/>
        <v/>
      </c>
      <c r="R912" s="51" t="str">
        <f>IF(M912="","",IF(AND(M912&lt;&gt;'Tabelas auxiliares'!$B$236,M912&lt;&gt;'Tabelas auxiliares'!$B$237,M912&lt;&gt;'Tabelas auxiliares'!$C$236,M912&lt;&gt;'Tabelas auxiliares'!$C$237,M912&lt;&gt;'Tabelas auxiliares'!$D$236),"FOLHA DE PESSOAL",IF(Q912='Tabelas auxiliares'!$A$237,"CUSTEIO",IF(Q912='Tabelas auxiliares'!$A$236,"INVESTIMENTO","ERRO - VERIFICAR"))))</f>
        <v/>
      </c>
      <c r="S912" s="64" t="str">
        <f t="shared" si="29"/>
        <v/>
      </c>
    </row>
    <row r="913" spans="17:19" x14ac:dyDescent="0.25">
      <c r="Q913" s="51" t="str">
        <f t="shared" si="28"/>
        <v/>
      </c>
      <c r="R913" s="51" t="str">
        <f>IF(M913="","",IF(AND(M913&lt;&gt;'Tabelas auxiliares'!$B$236,M913&lt;&gt;'Tabelas auxiliares'!$B$237,M913&lt;&gt;'Tabelas auxiliares'!$C$236,M913&lt;&gt;'Tabelas auxiliares'!$C$237,M913&lt;&gt;'Tabelas auxiliares'!$D$236),"FOLHA DE PESSOAL",IF(Q913='Tabelas auxiliares'!$A$237,"CUSTEIO",IF(Q913='Tabelas auxiliares'!$A$236,"INVESTIMENTO","ERRO - VERIFICAR"))))</f>
        <v/>
      </c>
      <c r="S913" s="64" t="str">
        <f t="shared" si="29"/>
        <v/>
      </c>
    </row>
    <row r="914" spans="17:19" x14ac:dyDescent="0.25">
      <c r="Q914" s="51" t="str">
        <f t="shared" si="28"/>
        <v/>
      </c>
      <c r="R914" s="51" t="str">
        <f>IF(M914="","",IF(AND(M914&lt;&gt;'Tabelas auxiliares'!$B$236,M914&lt;&gt;'Tabelas auxiliares'!$B$237,M914&lt;&gt;'Tabelas auxiliares'!$C$236,M914&lt;&gt;'Tabelas auxiliares'!$C$237,M914&lt;&gt;'Tabelas auxiliares'!$D$236),"FOLHA DE PESSOAL",IF(Q914='Tabelas auxiliares'!$A$237,"CUSTEIO",IF(Q914='Tabelas auxiliares'!$A$236,"INVESTIMENTO","ERRO - VERIFICAR"))))</f>
        <v/>
      </c>
      <c r="S914" s="64" t="str">
        <f t="shared" si="29"/>
        <v/>
      </c>
    </row>
    <row r="915" spans="17:19" x14ac:dyDescent="0.25">
      <c r="Q915" s="51" t="str">
        <f t="shared" si="28"/>
        <v/>
      </c>
      <c r="R915" s="51" t="str">
        <f>IF(M915="","",IF(AND(M915&lt;&gt;'Tabelas auxiliares'!$B$236,M915&lt;&gt;'Tabelas auxiliares'!$B$237,M915&lt;&gt;'Tabelas auxiliares'!$C$236,M915&lt;&gt;'Tabelas auxiliares'!$C$237,M915&lt;&gt;'Tabelas auxiliares'!$D$236),"FOLHA DE PESSOAL",IF(Q915='Tabelas auxiliares'!$A$237,"CUSTEIO",IF(Q915='Tabelas auxiliares'!$A$236,"INVESTIMENTO","ERRO - VERIFICAR"))))</f>
        <v/>
      </c>
      <c r="S915" s="64" t="str">
        <f t="shared" si="29"/>
        <v/>
      </c>
    </row>
    <row r="916" spans="17:19" x14ac:dyDescent="0.25">
      <c r="Q916" s="51" t="str">
        <f t="shared" si="28"/>
        <v/>
      </c>
      <c r="R916" s="51" t="str">
        <f>IF(M916="","",IF(AND(M916&lt;&gt;'Tabelas auxiliares'!$B$236,M916&lt;&gt;'Tabelas auxiliares'!$B$237,M916&lt;&gt;'Tabelas auxiliares'!$C$236,M916&lt;&gt;'Tabelas auxiliares'!$C$237,M916&lt;&gt;'Tabelas auxiliares'!$D$236),"FOLHA DE PESSOAL",IF(Q916='Tabelas auxiliares'!$A$237,"CUSTEIO",IF(Q916='Tabelas auxiliares'!$A$236,"INVESTIMENTO","ERRO - VERIFICAR"))))</f>
        <v/>
      </c>
      <c r="S916" s="64" t="str">
        <f t="shared" si="29"/>
        <v/>
      </c>
    </row>
    <row r="917" spans="17:19" x14ac:dyDescent="0.25">
      <c r="Q917" s="51" t="str">
        <f t="shared" si="28"/>
        <v/>
      </c>
      <c r="R917" s="51" t="str">
        <f>IF(M917="","",IF(AND(M917&lt;&gt;'Tabelas auxiliares'!$B$236,M917&lt;&gt;'Tabelas auxiliares'!$B$237,M917&lt;&gt;'Tabelas auxiliares'!$C$236,M917&lt;&gt;'Tabelas auxiliares'!$C$237,M917&lt;&gt;'Tabelas auxiliares'!$D$236),"FOLHA DE PESSOAL",IF(Q917='Tabelas auxiliares'!$A$237,"CUSTEIO",IF(Q917='Tabelas auxiliares'!$A$236,"INVESTIMENTO","ERRO - VERIFICAR"))))</f>
        <v/>
      </c>
      <c r="S917" s="64" t="str">
        <f t="shared" si="29"/>
        <v/>
      </c>
    </row>
    <row r="918" spans="17:19" x14ac:dyDescent="0.25">
      <c r="Q918" s="51" t="str">
        <f t="shared" si="28"/>
        <v/>
      </c>
      <c r="R918" s="51" t="str">
        <f>IF(M918="","",IF(AND(M918&lt;&gt;'Tabelas auxiliares'!$B$236,M918&lt;&gt;'Tabelas auxiliares'!$B$237,M918&lt;&gt;'Tabelas auxiliares'!$C$236,M918&lt;&gt;'Tabelas auxiliares'!$C$237,M918&lt;&gt;'Tabelas auxiliares'!$D$236),"FOLHA DE PESSOAL",IF(Q918='Tabelas auxiliares'!$A$237,"CUSTEIO",IF(Q918='Tabelas auxiliares'!$A$236,"INVESTIMENTO","ERRO - VERIFICAR"))))</f>
        <v/>
      </c>
      <c r="S918" s="64" t="str">
        <f t="shared" si="29"/>
        <v/>
      </c>
    </row>
    <row r="919" spans="17:19" x14ac:dyDescent="0.25">
      <c r="Q919" s="51" t="str">
        <f t="shared" si="28"/>
        <v/>
      </c>
      <c r="R919" s="51" t="str">
        <f>IF(M919="","",IF(AND(M919&lt;&gt;'Tabelas auxiliares'!$B$236,M919&lt;&gt;'Tabelas auxiliares'!$B$237,M919&lt;&gt;'Tabelas auxiliares'!$C$236,M919&lt;&gt;'Tabelas auxiliares'!$C$237,M919&lt;&gt;'Tabelas auxiliares'!$D$236),"FOLHA DE PESSOAL",IF(Q919='Tabelas auxiliares'!$A$237,"CUSTEIO",IF(Q919='Tabelas auxiliares'!$A$236,"INVESTIMENTO","ERRO - VERIFICAR"))))</f>
        <v/>
      </c>
      <c r="S919" s="64" t="str">
        <f t="shared" si="29"/>
        <v/>
      </c>
    </row>
    <row r="920" spans="17:19" x14ac:dyDescent="0.25">
      <c r="Q920" s="51" t="str">
        <f t="shared" si="28"/>
        <v/>
      </c>
      <c r="R920" s="51" t="str">
        <f>IF(M920="","",IF(AND(M920&lt;&gt;'Tabelas auxiliares'!$B$236,M920&lt;&gt;'Tabelas auxiliares'!$B$237,M920&lt;&gt;'Tabelas auxiliares'!$C$236,M920&lt;&gt;'Tabelas auxiliares'!$C$237,M920&lt;&gt;'Tabelas auxiliares'!$D$236),"FOLHA DE PESSOAL",IF(Q920='Tabelas auxiliares'!$A$237,"CUSTEIO",IF(Q920='Tabelas auxiliares'!$A$236,"INVESTIMENTO","ERRO - VERIFICAR"))))</f>
        <v/>
      </c>
      <c r="S920" s="64" t="str">
        <f t="shared" si="29"/>
        <v/>
      </c>
    </row>
    <row r="921" spans="17:19" x14ac:dyDescent="0.25">
      <c r="Q921" s="51" t="str">
        <f t="shared" si="28"/>
        <v/>
      </c>
      <c r="R921" s="51" t="str">
        <f>IF(M921="","",IF(AND(M921&lt;&gt;'Tabelas auxiliares'!$B$236,M921&lt;&gt;'Tabelas auxiliares'!$B$237,M921&lt;&gt;'Tabelas auxiliares'!$C$236,M921&lt;&gt;'Tabelas auxiliares'!$C$237,M921&lt;&gt;'Tabelas auxiliares'!$D$236),"FOLHA DE PESSOAL",IF(Q921='Tabelas auxiliares'!$A$237,"CUSTEIO",IF(Q921='Tabelas auxiliares'!$A$236,"INVESTIMENTO","ERRO - VERIFICAR"))))</f>
        <v/>
      </c>
      <c r="S921" s="64" t="str">
        <f t="shared" si="29"/>
        <v/>
      </c>
    </row>
    <row r="922" spans="17:19" x14ac:dyDescent="0.25">
      <c r="Q922" s="51" t="str">
        <f t="shared" si="28"/>
        <v/>
      </c>
      <c r="R922" s="51" t="str">
        <f>IF(M922="","",IF(AND(M922&lt;&gt;'Tabelas auxiliares'!$B$236,M922&lt;&gt;'Tabelas auxiliares'!$B$237,M922&lt;&gt;'Tabelas auxiliares'!$C$236,M922&lt;&gt;'Tabelas auxiliares'!$C$237,M922&lt;&gt;'Tabelas auxiliares'!$D$236),"FOLHA DE PESSOAL",IF(Q922='Tabelas auxiliares'!$A$237,"CUSTEIO",IF(Q922='Tabelas auxiliares'!$A$236,"INVESTIMENTO","ERRO - VERIFICAR"))))</f>
        <v/>
      </c>
      <c r="S922" s="64" t="str">
        <f t="shared" si="29"/>
        <v/>
      </c>
    </row>
    <row r="923" spans="17:19" x14ac:dyDescent="0.25">
      <c r="Q923" s="51" t="str">
        <f t="shared" si="28"/>
        <v/>
      </c>
      <c r="R923" s="51" t="str">
        <f>IF(M923="","",IF(AND(M923&lt;&gt;'Tabelas auxiliares'!$B$236,M923&lt;&gt;'Tabelas auxiliares'!$B$237,M923&lt;&gt;'Tabelas auxiliares'!$C$236,M923&lt;&gt;'Tabelas auxiliares'!$C$237,M923&lt;&gt;'Tabelas auxiliares'!$D$236),"FOLHA DE PESSOAL",IF(Q923='Tabelas auxiliares'!$A$237,"CUSTEIO",IF(Q923='Tabelas auxiliares'!$A$236,"INVESTIMENTO","ERRO - VERIFICAR"))))</f>
        <v/>
      </c>
      <c r="S923" s="64" t="str">
        <f t="shared" si="29"/>
        <v/>
      </c>
    </row>
    <row r="924" spans="17:19" x14ac:dyDescent="0.25">
      <c r="Q924" s="51" t="str">
        <f t="shared" si="28"/>
        <v/>
      </c>
      <c r="R924" s="51" t="str">
        <f>IF(M924="","",IF(AND(M924&lt;&gt;'Tabelas auxiliares'!$B$236,M924&lt;&gt;'Tabelas auxiliares'!$B$237,M924&lt;&gt;'Tabelas auxiliares'!$C$236,M924&lt;&gt;'Tabelas auxiliares'!$C$237,M924&lt;&gt;'Tabelas auxiliares'!$D$236),"FOLHA DE PESSOAL",IF(Q924='Tabelas auxiliares'!$A$237,"CUSTEIO",IF(Q924='Tabelas auxiliares'!$A$236,"INVESTIMENTO","ERRO - VERIFICAR"))))</f>
        <v/>
      </c>
      <c r="S924" s="64" t="str">
        <f t="shared" si="29"/>
        <v/>
      </c>
    </row>
    <row r="925" spans="17:19" x14ac:dyDescent="0.25">
      <c r="Q925" s="51" t="str">
        <f t="shared" si="28"/>
        <v/>
      </c>
      <c r="R925" s="51" t="str">
        <f>IF(M925="","",IF(AND(M925&lt;&gt;'Tabelas auxiliares'!$B$236,M925&lt;&gt;'Tabelas auxiliares'!$B$237,M925&lt;&gt;'Tabelas auxiliares'!$C$236,M925&lt;&gt;'Tabelas auxiliares'!$C$237,M925&lt;&gt;'Tabelas auxiliares'!$D$236),"FOLHA DE PESSOAL",IF(Q925='Tabelas auxiliares'!$A$237,"CUSTEIO",IF(Q925='Tabelas auxiliares'!$A$236,"INVESTIMENTO","ERRO - VERIFICAR"))))</f>
        <v/>
      </c>
      <c r="S925" s="64" t="str">
        <f t="shared" si="29"/>
        <v/>
      </c>
    </row>
    <row r="926" spans="17:19" x14ac:dyDescent="0.25">
      <c r="Q926" s="51" t="str">
        <f t="shared" si="28"/>
        <v/>
      </c>
      <c r="R926" s="51" t="str">
        <f>IF(M926="","",IF(AND(M926&lt;&gt;'Tabelas auxiliares'!$B$236,M926&lt;&gt;'Tabelas auxiliares'!$B$237,M926&lt;&gt;'Tabelas auxiliares'!$C$236,M926&lt;&gt;'Tabelas auxiliares'!$C$237,M926&lt;&gt;'Tabelas auxiliares'!$D$236),"FOLHA DE PESSOAL",IF(Q926='Tabelas auxiliares'!$A$237,"CUSTEIO",IF(Q926='Tabelas auxiliares'!$A$236,"INVESTIMENTO","ERRO - VERIFICAR"))))</f>
        <v/>
      </c>
      <c r="S926" s="64" t="str">
        <f t="shared" si="29"/>
        <v/>
      </c>
    </row>
    <row r="927" spans="17:19" x14ac:dyDescent="0.25">
      <c r="Q927" s="51" t="str">
        <f t="shared" si="28"/>
        <v/>
      </c>
      <c r="R927" s="51" t="str">
        <f>IF(M927="","",IF(AND(M927&lt;&gt;'Tabelas auxiliares'!$B$236,M927&lt;&gt;'Tabelas auxiliares'!$B$237,M927&lt;&gt;'Tabelas auxiliares'!$C$236,M927&lt;&gt;'Tabelas auxiliares'!$C$237,M927&lt;&gt;'Tabelas auxiliares'!$D$236),"FOLHA DE PESSOAL",IF(Q927='Tabelas auxiliares'!$A$237,"CUSTEIO",IF(Q927='Tabelas auxiliares'!$A$236,"INVESTIMENTO","ERRO - VERIFICAR"))))</f>
        <v/>
      </c>
      <c r="S927" s="64" t="str">
        <f t="shared" si="29"/>
        <v/>
      </c>
    </row>
    <row r="928" spans="17:19" x14ac:dyDescent="0.25">
      <c r="Q928" s="51" t="str">
        <f t="shared" si="28"/>
        <v/>
      </c>
      <c r="R928" s="51" t="str">
        <f>IF(M928="","",IF(AND(M928&lt;&gt;'Tabelas auxiliares'!$B$236,M928&lt;&gt;'Tabelas auxiliares'!$B$237,M928&lt;&gt;'Tabelas auxiliares'!$C$236,M928&lt;&gt;'Tabelas auxiliares'!$C$237,M928&lt;&gt;'Tabelas auxiliares'!$D$236),"FOLHA DE PESSOAL",IF(Q928='Tabelas auxiliares'!$A$237,"CUSTEIO",IF(Q928='Tabelas auxiliares'!$A$236,"INVESTIMENTO","ERRO - VERIFICAR"))))</f>
        <v/>
      </c>
      <c r="S928" s="64" t="str">
        <f t="shared" si="29"/>
        <v/>
      </c>
    </row>
    <row r="929" spans="17:19" x14ac:dyDescent="0.25">
      <c r="Q929" s="51" t="str">
        <f t="shared" si="28"/>
        <v/>
      </c>
      <c r="R929" s="51" t="str">
        <f>IF(M929="","",IF(AND(M929&lt;&gt;'Tabelas auxiliares'!$B$236,M929&lt;&gt;'Tabelas auxiliares'!$B$237,M929&lt;&gt;'Tabelas auxiliares'!$C$236,M929&lt;&gt;'Tabelas auxiliares'!$C$237,M929&lt;&gt;'Tabelas auxiliares'!$D$236),"FOLHA DE PESSOAL",IF(Q929='Tabelas auxiliares'!$A$237,"CUSTEIO",IF(Q929='Tabelas auxiliares'!$A$236,"INVESTIMENTO","ERRO - VERIFICAR"))))</f>
        <v/>
      </c>
      <c r="S929" s="64" t="str">
        <f t="shared" si="29"/>
        <v/>
      </c>
    </row>
    <row r="930" spans="17:19" x14ac:dyDescent="0.25">
      <c r="Q930" s="51" t="str">
        <f t="shared" si="28"/>
        <v/>
      </c>
      <c r="R930" s="51" t="str">
        <f>IF(M930="","",IF(AND(M930&lt;&gt;'Tabelas auxiliares'!$B$236,M930&lt;&gt;'Tabelas auxiliares'!$B$237,M930&lt;&gt;'Tabelas auxiliares'!$C$236,M930&lt;&gt;'Tabelas auxiliares'!$C$237,M930&lt;&gt;'Tabelas auxiliares'!$D$236),"FOLHA DE PESSOAL",IF(Q930='Tabelas auxiliares'!$A$237,"CUSTEIO",IF(Q930='Tabelas auxiliares'!$A$236,"INVESTIMENTO","ERRO - VERIFICAR"))))</f>
        <v/>
      </c>
      <c r="S930" s="64" t="str">
        <f t="shared" si="29"/>
        <v/>
      </c>
    </row>
    <row r="931" spans="17:19" x14ac:dyDescent="0.25">
      <c r="Q931" s="51" t="str">
        <f t="shared" si="28"/>
        <v/>
      </c>
      <c r="R931" s="51" t="str">
        <f>IF(M931="","",IF(AND(M931&lt;&gt;'Tabelas auxiliares'!$B$236,M931&lt;&gt;'Tabelas auxiliares'!$B$237,M931&lt;&gt;'Tabelas auxiliares'!$C$236,M931&lt;&gt;'Tabelas auxiliares'!$C$237,M931&lt;&gt;'Tabelas auxiliares'!$D$236),"FOLHA DE PESSOAL",IF(Q931='Tabelas auxiliares'!$A$237,"CUSTEIO",IF(Q931='Tabelas auxiliares'!$A$236,"INVESTIMENTO","ERRO - VERIFICAR"))))</f>
        <v/>
      </c>
      <c r="S931" s="64" t="str">
        <f t="shared" si="29"/>
        <v/>
      </c>
    </row>
    <row r="932" spans="17:19" x14ac:dyDescent="0.25">
      <c r="Q932" s="51" t="str">
        <f t="shared" si="28"/>
        <v/>
      </c>
      <c r="R932" s="51" t="str">
        <f>IF(M932="","",IF(AND(M932&lt;&gt;'Tabelas auxiliares'!$B$236,M932&lt;&gt;'Tabelas auxiliares'!$B$237,M932&lt;&gt;'Tabelas auxiliares'!$C$236,M932&lt;&gt;'Tabelas auxiliares'!$C$237,M932&lt;&gt;'Tabelas auxiliares'!$D$236),"FOLHA DE PESSOAL",IF(Q932='Tabelas auxiliares'!$A$237,"CUSTEIO",IF(Q932='Tabelas auxiliares'!$A$236,"INVESTIMENTO","ERRO - VERIFICAR"))))</f>
        <v/>
      </c>
      <c r="S932" s="64" t="str">
        <f t="shared" si="29"/>
        <v/>
      </c>
    </row>
    <row r="933" spans="17:19" x14ac:dyDescent="0.25">
      <c r="Q933" s="51" t="str">
        <f t="shared" si="28"/>
        <v/>
      </c>
      <c r="R933" s="51" t="str">
        <f>IF(M933="","",IF(AND(M933&lt;&gt;'Tabelas auxiliares'!$B$236,M933&lt;&gt;'Tabelas auxiliares'!$B$237,M933&lt;&gt;'Tabelas auxiliares'!$C$236,M933&lt;&gt;'Tabelas auxiliares'!$C$237,M933&lt;&gt;'Tabelas auxiliares'!$D$236),"FOLHA DE PESSOAL",IF(Q933='Tabelas auxiliares'!$A$237,"CUSTEIO",IF(Q933='Tabelas auxiliares'!$A$236,"INVESTIMENTO","ERRO - VERIFICAR"))))</f>
        <v/>
      </c>
      <c r="S933" s="64" t="str">
        <f t="shared" si="29"/>
        <v/>
      </c>
    </row>
    <row r="934" spans="17:19" x14ac:dyDescent="0.25">
      <c r="Q934" s="51" t="str">
        <f t="shared" si="28"/>
        <v/>
      </c>
      <c r="R934" s="51" t="str">
        <f>IF(M934="","",IF(AND(M934&lt;&gt;'Tabelas auxiliares'!$B$236,M934&lt;&gt;'Tabelas auxiliares'!$B$237,M934&lt;&gt;'Tabelas auxiliares'!$C$236,M934&lt;&gt;'Tabelas auxiliares'!$C$237,M934&lt;&gt;'Tabelas auxiliares'!$D$236),"FOLHA DE PESSOAL",IF(Q934='Tabelas auxiliares'!$A$237,"CUSTEIO",IF(Q934='Tabelas auxiliares'!$A$236,"INVESTIMENTO","ERRO - VERIFICAR"))))</f>
        <v/>
      </c>
      <c r="S934" s="64" t="str">
        <f t="shared" si="29"/>
        <v/>
      </c>
    </row>
    <row r="935" spans="17:19" x14ac:dyDescent="0.25">
      <c r="Q935" s="51" t="str">
        <f t="shared" si="28"/>
        <v/>
      </c>
      <c r="R935" s="51" t="str">
        <f>IF(M935="","",IF(AND(M935&lt;&gt;'Tabelas auxiliares'!$B$236,M935&lt;&gt;'Tabelas auxiliares'!$B$237,M935&lt;&gt;'Tabelas auxiliares'!$C$236,M935&lt;&gt;'Tabelas auxiliares'!$C$237,M935&lt;&gt;'Tabelas auxiliares'!$D$236),"FOLHA DE PESSOAL",IF(Q935='Tabelas auxiliares'!$A$237,"CUSTEIO",IF(Q935='Tabelas auxiliares'!$A$236,"INVESTIMENTO","ERRO - VERIFICAR"))))</f>
        <v/>
      </c>
      <c r="S935" s="64" t="str">
        <f t="shared" si="29"/>
        <v/>
      </c>
    </row>
    <row r="936" spans="17:19" x14ac:dyDescent="0.25">
      <c r="Q936" s="51" t="str">
        <f t="shared" si="28"/>
        <v/>
      </c>
      <c r="R936" s="51" t="str">
        <f>IF(M936="","",IF(AND(M936&lt;&gt;'Tabelas auxiliares'!$B$236,M936&lt;&gt;'Tabelas auxiliares'!$B$237,M936&lt;&gt;'Tabelas auxiliares'!$C$236,M936&lt;&gt;'Tabelas auxiliares'!$C$237,M936&lt;&gt;'Tabelas auxiliares'!$D$236),"FOLHA DE PESSOAL",IF(Q936='Tabelas auxiliares'!$A$237,"CUSTEIO",IF(Q936='Tabelas auxiliares'!$A$236,"INVESTIMENTO","ERRO - VERIFICAR"))))</f>
        <v/>
      </c>
      <c r="S936" s="64" t="str">
        <f t="shared" si="29"/>
        <v/>
      </c>
    </row>
    <row r="937" spans="17:19" x14ac:dyDescent="0.25">
      <c r="Q937" s="51" t="str">
        <f t="shared" si="28"/>
        <v/>
      </c>
      <c r="R937" s="51" t="str">
        <f>IF(M937="","",IF(AND(M937&lt;&gt;'Tabelas auxiliares'!$B$236,M937&lt;&gt;'Tabelas auxiliares'!$B$237,M937&lt;&gt;'Tabelas auxiliares'!$C$236,M937&lt;&gt;'Tabelas auxiliares'!$C$237,M937&lt;&gt;'Tabelas auxiliares'!$D$236),"FOLHA DE PESSOAL",IF(Q937='Tabelas auxiliares'!$A$237,"CUSTEIO",IF(Q937='Tabelas auxiliares'!$A$236,"INVESTIMENTO","ERRO - VERIFICAR"))))</f>
        <v/>
      </c>
      <c r="S937" s="64" t="str">
        <f t="shared" si="29"/>
        <v/>
      </c>
    </row>
    <row r="938" spans="17:19" x14ac:dyDescent="0.25">
      <c r="Q938" s="51" t="str">
        <f t="shared" si="28"/>
        <v/>
      </c>
      <c r="R938" s="51" t="str">
        <f>IF(M938="","",IF(AND(M938&lt;&gt;'Tabelas auxiliares'!$B$236,M938&lt;&gt;'Tabelas auxiliares'!$B$237,M938&lt;&gt;'Tabelas auxiliares'!$C$236,M938&lt;&gt;'Tabelas auxiliares'!$C$237,M938&lt;&gt;'Tabelas auxiliares'!$D$236),"FOLHA DE PESSOAL",IF(Q938='Tabelas auxiliares'!$A$237,"CUSTEIO",IF(Q938='Tabelas auxiliares'!$A$236,"INVESTIMENTO","ERRO - VERIFICAR"))))</f>
        <v/>
      </c>
      <c r="S938" s="64" t="str">
        <f t="shared" si="29"/>
        <v/>
      </c>
    </row>
    <row r="939" spans="17:19" x14ac:dyDescent="0.25">
      <c r="Q939" s="51" t="str">
        <f t="shared" si="28"/>
        <v/>
      </c>
      <c r="R939" s="51" t="str">
        <f>IF(M939="","",IF(AND(M939&lt;&gt;'Tabelas auxiliares'!$B$236,M939&lt;&gt;'Tabelas auxiliares'!$B$237,M939&lt;&gt;'Tabelas auxiliares'!$C$236,M939&lt;&gt;'Tabelas auxiliares'!$C$237,M939&lt;&gt;'Tabelas auxiliares'!$D$236),"FOLHA DE PESSOAL",IF(Q939='Tabelas auxiliares'!$A$237,"CUSTEIO",IF(Q939='Tabelas auxiliares'!$A$236,"INVESTIMENTO","ERRO - VERIFICAR"))))</f>
        <v/>
      </c>
      <c r="S939" s="64" t="str">
        <f t="shared" si="29"/>
        <v/>
      </c>
    </row>
    <row r="940" spans="17:19" x14ac:dyDescent="0.25">
      <c r="Q940" s="51" t="str">
        <f t="shared" si="28"/>
        <v/>
      </c>
      <c r="R940" s="51" t="str">
        <f>IF(M940="","",IF(AND(M940&lt;&gt;'Tabelas auxiliares'!$B$236,M940&lt;&gt;'Tabelas auxiliares'!$B$237,M940&lt;&gt;'Tabelas auxiliares'!$C$236,M940&lt;&gt;'Tabelas auxiliares'!$C$237,M940&lt;&gt;'Tabelas auxiliares'!$D$236),"FOLHA DE PESSOAL",IF(Q940='Tabelas auxiliares'!$A$237,"CUSTEIO",IF(Q940='Tabelas auxiliares'!$A$236,"INVESTIMENTO","ERRO - VERIFICAR"))))</f>
        <v/>
      </c>
      <c r="S940" s="64" t="str">
        <f t="shared" si="29"/>
        <v/>
      </c>
    </row>
    <row r="941" spans="17:19" x14ac:dyDescent="0.25">
      <c r="Q941" s="51" t="str">
        <f t="shared" si="28"/>
        <v/>
      </c>
      <c r="R941" s="51" t="str">
        <f>IF(M941="","",IF(AND(M941&lt;&gt;'Tabelas auxiliares'!$B$236,M941&lt;&gt;'Tabelas auxiliares'!$B$237,M941&lt;&gt;'Tabelas auxiliares'!$C$236,M941&lt;&gt;'Tabelas auxiliares'!$C$237,M941&lt;&gt;'Tabelas auxiliares'!$D$236),"FOLHA DE PESSOAL",IF(Q941='Tabelas auxiliares'!$A$237,"CUSTEIO",IF(Q941='Tabelas auxiliares'!$A$236,"INVESTIMENTO","ERRO - VERIFICAR"))))</f>
        <v/>
      </c>
      <c r="S941" s="64" t="str">
        <f t="shared" si="29"/>
        <v/>
      </c>
    </row>
    <row r="942" spans="17:19" x14ac:dyDescent="0.25">
      <c r="Q942" s="51" t="str">
        <f t="shared" si="28"/>
        <v/>
      </c>
      <c r="R942" s="51" t="str">
        <f>IF(M942="","",IF(AND(M942&lt;&gt;'Tabelas auxiliares'!$B$236,M942&lt;&gt;'Tabelas auxiliares'!$B$237,M942&lt;&gt;'Tabelas auxiliares'!$C$236,M942&lt;&gt;'Tabelas auxiliares'!$C$237,M942&lt;&gt;'Tabelas auxiliares'!$D$236),"FOLHA DE PESSOAL",IF(Q942='Tabelas auxiliares'!$A$237,"CUSTEIO",IF(Q942='Tabelas auxiliares'!$A$236,"INVESTIMENTO","ERRO - VERIFICAR"))))</f>
        <v/>
      </c>
      <c r="S942" s="64" t="str">
        <f t="shared" si="29"/>
        <v/>
      </c>
    </row>
    <row r="943" spans="17:19" x14ac:dyDescent="0.25">
      <c r="Q943" s="51" t="str">
        <f t="shared" si="28"/>
        <v/>
      </c>
      <c r="R943" s="51" t="str">
        <f>IF(M943="","",IF(AND(M943&lt;&gt;'Tabelas auxiliares'!$B$236,M943&lt;&gt;'Tabelas auxiliares'!$B$237,M943&lt;&gt;'Tabelas auxiliares'!$C$236,M943&lt;&gt;'Tabelas auxiliares'!$C$237,M943&lt;&gt;'Tabelas auxiliares'!$D$236),"FOLHA DE PESSOAL",IF(Q943='Tabelas auxiliares'!$A$237,"CUSTEIO",IF(Q943='Tabelas auxiliares'!$A$236,"INVESTIMENTO","ERRO - VERIFICAR"))))</f>
        <v/>
      </c>
      <c r="S943" s="64" t="str">
        <f t="shared" si="29"/>
        <v/>
      </c>
    </row>
    <row r="944" spans="17:19" x14ac:dyDescent="0.25">
      <c r="Q944" s="51" t="str">
        <f t="shared" si="28"/>
        <v/>
      </c>
      <c r="R944" s="51" t="str">
        <f>IF(M944="","",IF(AND(M944&lt;&gt;'Tabelas auxiliares'!$B$236,M944&lt;&gt;'Tabelas auxiliares'!$B$237,M944&lt;&gt;'Tabelas auxiliares'!$C$236,M944&lt;&gt;'Tabelas auxiliares'!$C$237,M944&lt;&gt;'Tabelas auxiliares'!$D$236),"FOLHA DE PESSOAL",IF(Q944='Tabelas auxiliares'!$A$237,"CUSTEIO",IF(Q944='Tabelas auxiliares'!$A$236,"INVESTIMENTO","ERRO - VERIFICAR"))))</f>
        <v/>
      </c>
      <c r="S944" s="64" t="str">
        <f t="shared" si="29"/>
        <v/>
      </c>
    </row>
    <row r="945" spans="17:19" x14ac:dyDescent="0.25">
      <c r="Q945" s="51" t="str">
        <f t="shared" si="28"/>
        <v/>
      </c>
      <c r="R945" s="51" t="str">
        <f>IF(M945="","",IF(AND(M945&lt;&gt;'Tabelas auxiliares'!$B$236,M945&lt;&gt;'Tabelas auxiliares'!$B$237,M945&lt;&gt;'Tabelas auxiliares'!$C$236,M945&lt;&gt;'Tabelas auxiliares'!$C$237,M945&lt;&gt;'Tabelas auxiliares'!$D$236),"FOLHA DE PESSOAL",IF(Q945='Tabelas auxiliares'!$A$237,"CUSTEIO",IF(Q945='Tabelas auxiliares'!$A$236,"INVESTIMENTO","ERRO - VERIFICAR"))))</f>
        <v/>
      </c>
      <c r="S945" s="64" t="str">
        <f t="shared" si="29"/>
        <v/>
      </c>
    </row>
    <row r="946" spans="17:19" x14ac:dyDescent="0.25">
      <c r="Q946" s="51" t="str">
        <f t="shared" si="28"/>
        <v/>
      </c>
      <c r="R946" s="51" t="str">
        <f>IF(M946="","",IF(AND(M946&lt;&gt;'Tabelas auxiliares'!$B$236,M946&lt;&gt;'Tabelas auxiliares'!$B$237,M946&lt;&gt;'Tabelas auxiliares'!$C$236,M946&lt;&gt;'Tabelas auxiliares'!$C$237,M946&lt;&gt;'Tabelas auxiliares'!$D$236),"FOLHA DE PESSOAL",IF(Q946='Tabelas auxiliares'!$A$237,"CUSTEIO",IF(Q946='Tabelas auxiliares'!$A$236,"INVESTIMENTO","ERRO - VERIFICAR"))))</f>
        <v/>
      </c>
      <c r="S946" s="64" t="str">
        <f t="shared" si="29"/>
        <v/>
      </c>
    </row>
    <row r="947" spans="17:19" x14ac:dyDescent="0.25">
      <c r="Q947" s="51" t="str">
        <f t="shared" si="28"/>
        <v/>
      </c>
      <c r="R947" s="51" t="str">
        <f>IF(M947="","",IF(AND(M947&lt;&gt;'Tabelas auxiliares'!$B$236,M947&lt;&gt;'Tabelas auxiliares'!$B$237,M947&lt;&gt;'Tabelas auxiliares'!$C$236,M947&lt;&gt;'Tabelas auxiliares'!$C$237,M947&lt;&gt;'Tabelas auxiliares'!$D$236),"FOLHA DE PESSOAL",IF(Q947='Tabelas auxiliares'!$A$237,"CUSTEIO",IF(Q947='Tabelas auxiliares'!$A$236,"INVESTIMENTO","ERRO - VERIFICAR"))))</f>
        <v/>
      </c>
      <c r="S947" s="64" t="str">
        <f t="shared" si="29"/>
        <v/>
      </c>
    </row>
    <row r="948" spans="17:19" x14ac:dyDescent="0.25">
      <c r="Q948" s="51" t="str">
        <f t="shared" si="28"/>
        <v/>
      </c>
      <c r="R948" s="51" t="str">
        <f>IF(M948="","",IF(AND(M948&lt;&gt;'Tabelas auxiliares'!$B$236,M948&lt;&gt;'Tabelas auxiliares'!$B$237,M948&lt;&gt;'Tabelas auxiliares'!$C$236,M948&lt;&gt;'Tabelas auxiliares'!$C$237,M948&lt;&gt;'Tabelas auxiliares'!$D$236),"FOLHA DE PESSOAL",IF(Q948='Tabelas auxiliares'!$A$237,"CUSTEIO",IF(Q948='Tabelas auxiliares'!$A$236,"INVESTIMENTO","ERRO - VERIFICAR"))))</f>
        <v/>
      </c>
      <c r="S948" s="64" t="str">
        <f t="shared" si="29"/>
        <v/>
      </c>
    </row>
    <row r="949" spans="17:19" x14ac:dyDescent="0.25">
      <c r="Q949" s="51" t="str">
        <f t="shared" si="28"/>
        <v/>
      </c>
      <c r="R949" s="51" t="str">
        <f>IF(M949="","",IF(AND(M949&lt;&gt;'Tabelas auxiliares'!$B$236,M949&lt;&gt;'Tabelas auxiliares'!$B$237,M949&lt;&gt;'Tabelas auxiliares'!$C$236,M949&lt;&gt;'Tabelas auxiliares'!$C$237,M949&lt;&gt;'Tabelas auxiliares'!$D$236),"FOLHA DE PESSOAL",IF(Q949='Tabelas auxiliares'!$A$237,"CUSTEIO",IF(Q949='Tabelas auxiliares'!$A$236,"INVESTIMENTO","ERRO - VERIFICAR"))))</f>
        <v/>
      </c>
      <c r="S949" s="64" t="str">
        <f t="shared" si="29"/>
        <v/>
      </c>
    </row>
    <row r="950" spans="17:19" x14ac:dyDescent="0.25">
      <c r="Q950" s="51" t="str">
        <f t="shared" si="28"/>
        <v/>
      </c>
      <c r="R950" s="51" t="str">
        <f>IF(M950="","",IF(AND(M950&lt;&gt;'Tabelas auxiliares'!$B$236,M950&lt;&gt;'Tabelas auxiliares'!$B$237,M950&lt;&gt;'Tabelas auxiliares'!$C$236,M950&lt;&gt;'Tabelas auxiliares'!$C$237,M950&lt;&gt;'Tabelas auxiliares'!$D$236),"FOLHA DE PESSOAL",IF(Q950='Tabelas auxiliares'!$A$237,"CUSTEIO",IF(Q950='Tabelas auxiliares'!$A$236,"INVESTIMENTO","ERRO - VERIFICAR"))))</f>
        <v/>
      </c>
      <c r="S950" s="64" t="str">
        <f t="shared" si="29"/>
        <v/>
      </c>
    </row>
    <row r="951" spans="17:19" x14ac:dyDescent="0.25">
      <c r="Q951" s="51" t="str">
        <f t="shared" si="28"/>
        <v/>
      </c>
      <c r="R951" s="51" t="str">
        <f>IF(M951="","",IF(AND(M951&lt;&gt;'Tabelas auxiliares'!$B$236,M951&lt;&gt;'Tabelas auxiliares'!$B$237,M951&lt;&gt;'Tabelas auxiliares'!$C$236,M951&lt;&gt;'Tabelas auxiliares'!$C$237,M951&lt;&gt;'Tabelas auxiliares'!$D$236),"FOLHA DE PESSOAL",IF(Q951='Tabelas auxiliares'!$A$237,"CUSTEIO",IF(Q951='Tabelas auxiliares'!$A$236,"INVESTIMENTO","ERRO - VERIFICAR"))))</f>
        <v/>
      </c>
      <c r="S951" s="64" t="str">
        <f t="shared" si="29"/>
        <v/>
      </c>
    </row>
    <row r="952" spans="17:19" x14ac:dyDescent="0.25">
      <c r="Q952" s="51" t="str">
        <f t="shared" si="28"/>
        <v/>
      </c>
      <c r="R952" s="51" t="str">
        <f>IF(M952="","",IF(AND(M952&lt;&gt;'Tabelas auxiliares'!$B$236,M952&lt;&gt;'Tabelas auxiliares'!$B$237,M952&lt;&gt;'Tabelas auxiliares'!$C$236,M952&lt;&gt;'Tabelas auxiliares'!$C$237,M952&lt;&gt;'Tabelas auxiliares'!$D$236),"FOLHA DE PESSOAL",IF(Q952='Tabelas auxiliares'!$A$237,"CUSTEIO",IF(Q952='Tabelas auxiliares'!$A$236,"INVESTIMENTO","ERRO - VERIFICAR"))))</f>
        <v/>
      </c>
      <c r="S952" s="64" t="str">
        <f t="shared" si="29"/>
        <v/>
      </c>
    </row>
    <row r="953" spans="17:19" x14ac:dyDescent="0.25">
      <c r="Q953" s="51" t="str">
        <f t="shared" si="28"/>
        <v/>
      </c>
      <c r="R953" s="51" t="str">
        <f>IF(M953="","",IF(AND(M953&lt;&gt;'Tabelas auxiliares'!$B$236,M953&lt;&gt;'Tabelas auxiliares'!$B$237,M953&lt;&gt;'Tabelas auxiliares'!$C$236,M953&lt;&gt;'Tabelas auxiliares'!$C$237,M953&lt;&gt;'Tabelas auxiliares'!$D$236),"FOLHA DE PESSOAL",IF(Q953='Tabelas auxiliares'!$A$237,"CUSTEIO",IF(Q953='Tabelas auxiliares'!$A$236,"INVESTIMENTO","ERRO - VERIFICAR"))))</f>
        <v/>
      </c>
      <c r="S953" s="64" t="str">
        <f t="shared" si="29"/>
        <v/>
      </c>
    </row>
    <row r="954" spans="17:19" x14ac:dyDescent="0.25">
      <c r="Q954" s="51" t="str">
        <f t="shared" si="28"/>
        <v/>
      </c>
      <c r="R954" s="51" t="str">
        <f>IF(M954="","",IF(AND(M954&lt;&gt;'Tabelas auxiliares'!$B$236,M954&lt;&gt;'Tabelas auxiliares'!$B$237,M954&lt;&gt;'Tabelas auxiliares'!$C$236,M954&lt;&gt;'Tabelas auxiliares'!$C$237,M954&lt;&gt;'Tabelas auxiliares'!$D$236),"FOLHA DE PESSOAL",IF(Q954='Tabelas auxiliares'!$A$237,"CUSTEIO",IF(Q954='Tabelas auxiliares'!$A$236,"INVESTIMENTO","ERRO - VERIFICAR"))))</f>
        <v/>
      </c>
      <c r="S954" s="64" t="str">
        <f t="shared" si="29"/>
        <v/>
      </c>
    </row>
    <row r="955" spans="17:19" x14ac:dyDescent="0.25">
      <c r="Q955" s="51" t="str">
        <f t="shared" si="28"/>
        <v/>
      </c>
      <c r="R955" s="51" t="str">
        <f>IF(M955="","",IF(AND(M955&lt;&gt;'Tabelas auxiliares'!$B$236,M955&lt;&gt;'Tabelas auxiliares'!$B$237,M955&lt;&gt;'Tabelas auxiliares'!$C$236,M955&lt;&gt;'Tabelas auxiliares'!$C$237,M955&lt;&gt;'Tabelas auxiliares'!$D$236),"FOLHA DE PESSOAL",IF(Q955='Tabelas auxiliares'!$A$237,"CUSTEIO",IF(Q955='Tabelas auxiliares'!$A$236,"INVESTIMENTO","ERRO - VERIFICAR"))))</f>
        <v/>
      </c>
      <c r="S955" s="64" t="str">
        <f t="shared" si="29"/>
        <v/>
      </c>
    </row>
    <row r="956" spans="17:19" x14ac:dyDescent="0.25">
      <c r="Q956" s="51" t="str">
        <f t="shared" si="28"/>
        <v/>
      </c>
      <c r="R956" s="51" t="str">
        <f>IF(M956="","",IF(AND(M956&lt;&gt;'Tabelas auxiliares'!$B$236,M956&lt;&gt;'Tabelas auxiliares'!$B$237,M956&lt;&gt;'Tabelas auxiliares'!$C$236,M956&lt;&gt;'Tabelas auxiliares'!$C$237,M956&lt;&gt;'Tabelas auxiliares'!$D$236),"FOLHA DE PESSOAL",IF(Q956='Tabelas auxiliares'!$A$237,"CUSTEIO",IF(Q956='Tabelas auxiliares'!$A$236,"INVESTIMENTO","ERRO - VERIFICAR"))))</f>
        <v/>
      </c>
      <c r="S956" s="64" t="str">
        <f t="shared" si="29"/>
        <v/>
      </c>
    </row>
    <row r="957" spans="17:19" x14ac:dyDescent="0.25">
      <c r="Q957" s="51" t="str">
        <f t="shared" si="28"/>
        <v/>
      </c>
      <c r="R957" s="51" t="str">
        <f>IF(M957="","",IF(AND(M957&lt;&gt;'Tabelas auxiliares'!$B$236,M957&lt;&gt;'Tabelas auxiliares'!$B$237,M957&lt;&gt;'Tabelas auxiliares'!$C$236,M957&lt;&gt;'Tabelas auxiliares'!$C$237,M957&lt;&gt;'Tabelas auxiliares'!$D$236),"FOLHA DE PESSOAL",IF(Q957='Tabelas auxiliares'!$A$237,"CUSTEIO",IF(Q957='Tabelas auxiliares'!$A$236,"INVESTIMENTO","ERRO - VERIFICAR"))))</f>
        <v/>
      </c>
      <c r="S957" s="64" t="str">
        <f t="shared" si="29"/>
        <v/>
      </c>
    </row>
    <row r="958" spans="17:19" x14ac:dyDescent="0.25">
      <c r="Q958" s="51" t="str">
        <f t="shared" si="28"/>
        <v/>
      </c>
      <c r="R958" s="51" t="str">
        <f>IF(M958="","",IF(AND(M958&lt;&gt;'Tabelas auxiliares'!$B$236,M958&lt;&gt;'Tabelas auxiliares'!$B$237,M958&lt;&gt;'Tabelas auxiliares'!$C$236,M958&lt;&gt;'Tabelas auxiliares'!$C$237,M958&lt;&gt;'Tabelas auxiliares'!$D$236),"FOLHA DE PESSOAL",IF(Q958='Tabelas auxiliares'!$A$237,"CUSTEIO",IF(Q958='Tabelas auxiliares'!$A$236,"INVESTIMENTO","ERRO - VERIFICAR"))))</f>
        <v/>
      </c>
      <c r="S958" s="64" t="str">
        <f t="shared" si="29"/>
        <v/>
      </c>
    </row>
    <row r="959" spans="17:19" x14ac:dyDescent="0.25">
      <c r="Q959" s="51" t="str">
        <f t="shared" si="28"/>
        <v/>
      </c>
      <c r="R959" s="51" t="str">
        <f>IF(M959="","",IF(AND(M959&lt;&gt;'Tabelas auxiliares'!$B$236,M959&lt;&gt;'Tabelas auxiliares'!$B$237,M959&lt;&gt;'Tabelas auxiliares'!$C$236,M959&lt;&gt;'Tabelas auxiliares'!$C$237,M959&lt;&gt;'Tabelas auxiliares'!$D$236),"FOLHA DE PESSOAL",IF(Q959='Tabelas auxiliares'!$A$237,"CUSTEIO",IF(Q959='Tabelas auxiliares'!$A$236,"INVESTIMENTO","ERRO - VERIFICAR"))))</f>
        <v/>
      </c>
      <c r="S959" s="64" t="str">
        <f t="shared" si="29"/>
        <v/>
      </c>
    </row>
    <row r="960" spans="17:19" x14ac:dyDescent="0.25">
      <c r="Q960" s="51" t="str">
        <f t="shared" si="28"/>
        <v/>
      </c>
      <c r="R960" s="51" t="str">
        <f>IF(M960="","",IF(AND(M960&lt;&gt;'Tabelas auxiliares'!$B$236,M960&lt;&gt;'Tabelas auxiliares'!$B$237,M960&lt;&gt;'Tabelas auxiliares'!$C$236,M960&lt;&gt;'Tabelas auxiliares'!$C$237,M960&lt;&gt;'Tabelas auxiliares'!$D$236),"FOLHA DE PESSOAL",IF(Q960='Tabelas auxiliares'!$A$237,"CUSTEIO",IF(Q960='Tabelas auxiliares'!$A$236,"INVESTIMENTO","ERRO - VERIFICAR"))))</f>
        <v/>
      </c>
      <c r="S960" s="64" t="str">
        <f t="shared" si="29"/>
        <v/>
      </c>
    </row>
    <row r="961" spans="17:19" x14ac:dyDescent="0.25">
      <c r="Q961" s="51" t="str">
        <f t="shared" si="28"/>
        <v/>
      </c>
      <c r="R961" s="51" t="str">
        <f>IF(M961="","",IF(AND(M961&lt;&gt;'Tabelas auxiliares'!$B$236,M961&lt;&gt;'Tabelas auxiliares'!$B$237,M961&lt;&gt;'Tabelas auxiliares'!$C$236,M961&lt;&gt;'Tabelas auxiliares'!$C$237,M961&lt;&gt;'Tabelas auxiliares'!$D$236),"FOLHA DE PESSOAL",IF(Q961='Tabelas auxiliares'!$A$237,"CUSTEIO",IF(Q961='Tabelas auxiliares'!$A$236,"INVESTIMENTO","ERRO - VERIFICAR"))))</f>
        <v/>
      </c>
      <c r="S961" s="64" t="str">
        <f t="shared" si="29"/>
        <v/>
      </c>
    </row>
    <row r="962" spans="17:19" x14ac:dyDescent="0.25">
      <c r="Q962" s="51" t="str">
        <f t="shared" si="28"/>
        <v/>
      </c>
      <c r="R962" s="51" t="str">
        <f>IF(M962="","",IF(AND(M962&lt;&gt;'Tabelas auxiliares'!$B$236,M962&lt;&gt;'Tabelas auxiliares'!$B$237,M962&lt;&gt;'Tabelas auxiliares'!$C$236,M962&lt;&gt;'Tabelas auxiliares'!$C$237,M962&lt;&gt;'Tabelas auxiliares'!$D$236),"FOLHA DE PESSOAL",IF(Q962='Tabelas auxiliares'!$A$237,"CUSTEIO",IF(Q962='Tabelas auxiliares'!$A$236,"INVESTIMENTO","ERRO - VERIFICAR"))))</f>
        <v/>
      </c>
      <c r="S962" s="64" t="str">
        <f t="shared" si="29"/>
        <v/>
      </c>
    </row>
    <row r="963" spans="17:19" x14ac:dyDescent="0.25">
      <c r="Q963" s="51" t="str">
        <f t="shared" si="28"/>
        <v/>
      </c>
      <c r="R963" s="51" t="str">
        <f>IF(M963="","",IF(AND(M963&lt;&gt;'Tabelas auxiliares'!$B$236,M963&lt;&gt;'Tabelas auxiliares'!$B$237,M963&lt;&gt;'Tabelas auxiliares'!$C$236,M963&lt;&gt;'Tabelas auxiliares'!$C$237,M963&lt;&gt;'Tabelas auxiliares'!$D$236),"FOLHA DE PESSOAL",IF(Q963='Tabelas auxiliares'!$A$237,"CUSTEIO",IF(Q963='Tabelas auxiliares'!$A$236,"INVESTIMENTO","ERRO - VERIFICAR"))))</f>
        <v/>
      </c>
      <c r="S963" s="64" t="str">
        <f t="shared" si="29"/>
        <v/>
      </c>
    </row>
    <row r="964" spans="17:19" x14ac:dyDescent="0.25">
      <c r="Q964" s="51" t="str">
        <f t="shared" ref="Q964:Q1000" si="30">LEFT(O964,1)</f>
        <v/>
      </c>
      <c r="R964" s="51" t="str">
        <f>IF(M964="","",IF(AND(M964&lt;&gt;'Tabelas auxiliares'!$B$236,M964&lt;&gt;'Tabelas auxiliares'!$B$237,M964&lt;&gt;'Tabelas auxiliares'!$C$236,M964&lt;&gt;'Tabelas auxiliares'!$C$237,M964&lt;&gt;'Tabelas auxiliares'!$D$236),"FOLHA DE PESSOAL",IF(Q964='Tabelas auxiliares'!$A$237,"CUSTEIO",IF(Q964='Tabelas auxiliares'!$A$236,"INVESTIMENTO","ERRO - VERIFICAR"))))</f>
        <v/>
      </c>
      <c r="S964" s="64" t="str">
        <f t="shared" si="29"/>
        <v/>
      </c>
    </row>
    <row r="965" spans="17:19" x14ac:dyDescent="0.25">
      <c r="Q965" s="51" t="str">
        <f t="shared" si="30"/>
        <v/>
      </c>
      <c r="R965" s="51" t="str">
        <f>IF(M965="","",IF(AND(M965&lt;&gt;'Tabelas auxiliares'!$B$236,M965&lt;&gt;'Tabelas auxiliares'!$B$237,M965&lt;&gt;'Tabelas auxiliares'!$C$236,M965&lt;&gt;'Tabelas auxiliares'!$C$237,M965&lt;&gt;'Tabelas auxiliares'!$D$236),"FOLHA DE PESSOAL",IF(Q965='Tabelas auxiliares'!$A$237,"CUSTEIO",IF(Q965='Tabelas auxiliares'!$A$236,"INVESTIMENTO","ERRO - VERIFICAR"))))</f>
        <v/>
      </c>
      <c r="S965" s="64" t="str">
        <f t="shared" ref="S965:S1000" si="31">IF(SUM(T965:X965)=0,"",SUM(T965:X965))</f>
        <v/>
      </c>
    </row>
    <row r="966" spans="17:19" x14ac:dyDescent="0.25">
      <c r="Q966" s="51" t="str">
        <f t="shared" si="30"/>
        <v/>
      </c>
      <c r="R966" s="51" t="str">
        <f>IF(M966="","",IF(AND(M966&lt;&gt;'Tabelas auxiliares'!$B$236,M966&lt;&gt;'Tabelas auxiliares'!$B$237,M966&lt;&gt;'Tabelas auxiliares'!$C$236,M966&lt;&gt;'Tabelas auxiliares'!$C$237,M966&lt;&gt;'Tabelas auxiliares'!$D$236),"FOLHA DE PESSOAL",IF(Q966='Tabelas auxiliares'!$A$237,"CUSTEIO",IF(Q966='Tabelas auxiliares'!$A$236,"INVESTIMENTO","ERRO - VERIFICAR"))))</f>
        <v/>
      </c>
      <c r="S966" s="64" t="str">
        <f t="shared" si="31"/>
        <v/>
      </c>
    </row>
    <row r="967" spans="17:19" x14ac:dyDescent="0.25">
      <c r="Q967" s="51" t="str">
        <f t="shared" si="30"/>
        <v/>
      </c>
      <c r="R967" s="51" t="str">
        <f>IF(M967="","",IF(AND(M967&lt;&gt;'Tabelas auxiliares'!$B$236,M967&lt;&gt;'Tabelas auxiliares'!$B$237,M967&lt;&gt;'Tabelas auxiliares'!$C$236,M967&lt;&gt;'Tabelas auxiliares'!$C$237,M967&lt;&gt;'Tabelas auxiliares'!$D$236),"FOLHA DE PESSOAL",IF(Q967='Tabelas auxiliares'!$A$237,"CUSTEIO",IF(Q967='Tabelas auxiliares'!$A$236,"INVESTIMENTO","ERRO - VERIFICAR"))))</f>
        <v/>
      </c>
      <c r="S967" s="64" t="str">
        <f t="shared" si="31"/>
        <v/>
      </c>
    </row>
    <row r="968" spans="17:19" x14ac:dyDescent="0.25">
      <c r="Q968" s="51" t="str">
        <f t="shared" si="30"/>
        <v/>
      </c>
      <c r="R968" s="51" t="str">
        <f>IF(M968="","",IF(AND(M968&lt;&gt;'Tabelas auxiliares'!$B$236,M968&lt;&gt;'Tabelas auxiliares'!$B$237,M968&lt;&gt;'Tabelas auxiliares'!$C$236,M968&lt;&gt;'Tabelas auxiliares'!$C$237,M968&lt;&gt;'Tabelas auxiliares'!$D$236),"FOLHA DE PESSOAL",IF(Q968='Tabelas auxiliares'!$A$237,"CUSTEIO",IF(Q968='Tabelas auxiliares'!$A$236,"INVESTIMENTO","ERRO - VERIFICAR"))))</f>
        <v/>
      </c>
      <c r="S968" s="64" t="str">
        <f t="shared" si="31"/>
        <v/>
      </c>
    </row>
    <row r="969" spans="17:19" x14ac:dyDescent="0.25">
      <c r="Q969" s="51" t="str">
        <f t="shared" si="30"/>
        <v/>
      </c>
      <c r="R969" s="51" t="str">
        <f>IF(M969="","",IF(AND(M969&lt;&gt;'Tabelas auxiliares'!$B$236,M969&lt;&gt;'Tabelas auxiliares'!$B$237,M969&lt;&gt;'Tabelas auxiliares'!$C$236,M969&lt;&gt;'Tabelas auxiliares'!$C$237,M969&lt;&gt;'Tabelas auxiliares'!$D$236),"FOLHA DE PESSOAL",IF(Q969='Tabelas auxiliares'!$A$237,"CUSTEIO",IF(Q969='Tabelas auxiliares'!$A$236,"INVESTIMENTO","ERRO - VERIFICAR"))))</f>
        <v/>
      </c>
      <c r="S969" s="64" t="str">
        <f t="shared" si="31"/>
        <v/>
      </c>
    </row>
    <row r="970" spans="17:19" x14ac:dyDescent="0.25">
      <c r="Q970" s="51" t="str">
        <f t="shared" si="30"/>
        <v/>
      </c>
      <c r="R970" s="51" t="str">
        <f>IF(M970="","",IF(AND(M970&lt;&gt;'Tabelas auxiliares'!$B$236,M970&lt;&gt;'Tabelas auxiliares'!$B$237,M970&lt;&gt;'Tabelas auxiliares'!$C$236,M970&lt;&gt;'Tabelas auxiliares'!$C$237,M970&lt;&gt;'Tabelas auxiliares'!$D$236),"FOLHA DE PESSOAL",IF(Q970='Tabelas auxiliares'!$A$237,"CUSTEIO",IF(Q970='Tabelas auxiliares'!$A$236,"INVESTIMENTO","ERRO - VERIFICAR"))))</f>
        <v/>
      </c>
      <c r="S970" s="64" t="str">
        <f t="shared" si="31"/>
        <v/>
      </c>
    </row>
    <row r="971" spans="17:19" x14ac:dyDescent="0.25">
      <c r="Q971" s="51" t="str">
        <f t="shared" si="30"/>
        <v/>
      </c>
      <c r="R971" s="51" t="str">
        <f>IF(M971="","",IF(AND(M971&lt;&gt;'Tabelas auxiliares'!$B$236,M971&lt;&gt;'Tabelas auxiliares'!$B$237,M971&lt;&gt;'Tabelas auxiliares'!$C$236,M971&lt;&gt;'Tabelas auxiliares'!$C$237,M971&lt;&gt;'Tabelas auxiliares'!$D$236),"FOLHA DE PESSOAL",IF(Q971='Tabelas auxiliares'!$A$237,"CUSTEIO",IF(Q971='Tabelas auxiliares'!$A$236,"INVESTIMENTO","ERRO - VERIFICAR"))))</f>
        <v/>
      </c>
      <c r="S971" s="64" t="str">
        <f t="shared" si="31"/>
        <v/>
      </c>
    </row>
    <row r="972" spans="17:19" x14ac:dyDescent="0.25">
      <c r="Q972" s="51" t="str">
        <f t="shared" si="30"/>
        <v/>
      </c>
      <c r="R972" s="51" t="str">
        <f>IF(M972="","",IF(AND(M972&lt;&gt;'Tabelas auxiliares'!$B$236,M972&lt;&gt;'Tabelas auxiliares'!$B$237,M972&lt;&gt;'Tabelas auxiliares'!$C$236,M972&lt;&gt;'Tabelas auxiliares'!$C$237,M972&lt;&gt;'Tabelas auxiliares'!$D$236),"FOLHA DE PESSOAL",IF(Q972='Tabelas auxiliares'!$A$237,"CUSTEIO",IF(Q972='Tabelas auxiliares'!$A$236,"INVESTIMENTO","ERRO - VERIFICAR"))))</f>
        <v/>
      </c>
      <c r="S972" s="64" t="str">
        <f t="shared" si="31"/>
        <v/>
      </c>
    </row>
    <row r="973" spans="17:19" x14ac:dyDescent="0.25">
      <c r="Q973" s="51" t="str">
        <f t="shared" si="30"/>
        <v/>
      </c>
      <c r="R973" s="51" t="str">
        <f>IF(M973="","",IF(AND(M973&lt;&gt;'Tabelas auxiliares'!$B$236,M973&lt;&gt;'Tabelas auxiliares'!$B$237,M973&lt;&gt;'Tabelas auxiliares'!$C$236,M973&lt;&gt;'Tabelas auxiliares'!$C$237,M973&lt;&gt;'Tabelas auxiliares'!$D$236),"FOLHA DE PESSOAL",IF(Q973='Tabelas auxiliares'!$A$237,"CUSTEIO",IF(Q973='Tabelas auxiliares'!$A$236,"INVESTIMENTO","ERRO - VERIFICAR"))))</f>
        <v/>
      </c>
      <c r="S973" s="64" t="str">
        <f t="shared" si="31"/>
        <v/>
      </c>
    </row>
    <row r="974" spans="17:19" x14ac:dyDescent="0.25">
      <c r="Q974" s="51" t="str">
        <f t="shared" si="30"/>
        <v/>
      </c>
      <c r="R974" s="51" t="str">
        <f>IF(M974="","",IF(AND(M974&lt;&gt;'Tabelas auxiliares'!$B$236,M974&lt;&gt;'Tabelas auxiliares'!$B$237,M974&lt;&gt;'Tabelas auxiliares'!$C$236,M974&lt;&gt;'Tabelas auxiliares'!$C$237,M974&lt;&gt;'Tabelas auxiliares'!$D$236),"FOLHA DE PESSOAL",IF(Q974='Tabelas auxiliares'!$A$237,"CUSTEIO",IF(Q974='Tabelas auxiliares'!$A$236,"INVESTIMENTO","ERRO - VERIFICAR"))))</f>
        <v/>
      </c>
      <c r="S974" s="64" t="str">
        <f t="shared" si="31"/>
        <v/>
      </c>
    </row>
    <row r="975" spans="17:19" x14ac:dyDescent="0.25">
      <c r="Q975" s="51" t="str">
        <f t="shared" si="30"/>
        <v/>
      </c>
      <c r="R975" s="51" t="str">
        <f>IF(M975="","",IF(AND(M975&lt;&gt;'Tabelas auxiliares'!$B$236,M975&lt;&gt;'Tabelas auxiliares'!$B$237,M975&lt;&gt;'Tabelas auxiliares'!$C$236,M975&lt;&gt;'Tabelas auxiliares'!$C$237,M975&lt;&gt;'Tabelas auxiliares'!$D$236),"FOLHA DE PESSOAL",IF(Q975='Tabelas auxiliares'!$A$237,"CUSTEIO",IF(Q975='Tabelas auxiliares'!$A$236,"INVESTIMENTO","ERRO - VERIFICAR"))))</f>
        <v/>
      </c>
      <c r="S975" s="64" t="str">
        <f t="shared" si="31"/>
        <v/>
      </c>
    </row>
    <row r="976" spans="17:19" x14ac:dyDescent="0.25">
      <c r="Q976" s="51" t="str">
        <f t="shared" si="30"/>
        <v/>
      </c>
      <c r="R976" s="51" t="str">
        <f>IF(M976="","",IF(AND(M976&lt;&gt;'Tabelas auxiliares'!$B$236,M976&lt;&gt;'Tabelas auxiliares'!$B$237,M976&lt;&gt;'Tabelas auxiliares'!$C$236,M976&lt;&gt;'Tabelas auxiliares'!$C$237,M976&lt;&gt;'Tabelas auxiliares'!$D$236),"FOLHA DE PESSOAL",IF(Q976='Tabelas auxiliares'!$A$237,"CUSTEIO",IF(Q976='Tabelas auxiliares'!$A$236,"INVESTIMENTO","ERRO - VERIFICAR"))))</f>
        <v/>
      </c>
      <c r="S976" s="64" t="str">
        <f t="shared" si="31"/>
        <v/>
      </c>
    </row>
    <row r="977" spans="17:19" x14ac:dyDescent="0.25">
      <c r="Q977" s="51" t="str">
        <f t="shared" si="30"/>
        <v/>
      </c>
      <c r="R977" s="51" t="str">
        <f>IF(M977="","",IF(AND(M977&lt;&gt;'Tabelas auxiliares'!$B$236,M977&lt;&gt;'Tabelas auxiliares'!$B$237,M977&lt;&gt;'Tabelas auxiliares'!$C$236,M977&lt;&gt;'Tabelas auxiliares'!$C$237,M977&lt;&gt;'Tabelas auxiliares'!$D$236),"FOLHA DE PESSOAL",IF(Q977='Tabelas auxiliares'!$A$237,"CUSTEIO",IF(Q977='Tabelas auxiliares'!$A$236,"INVESTIMENTO","ERRO - VERIFICAR"))))</f>
        <v/>
      </c>
      <c r="S977" s="64" t="str">
        <f t="shared" si="31"/>
        <v/>
      </c>
    </row>
    <row r="978" spans="17:19" x14ac:dyDescent="0.25">
      <c r="Q978" s="51" t="str">
        <f t="shared" si="30"/>
        <v/>
      </c>
      <c r="R978" s="51" t="str">
        <f>IF(M978="","",IF(AND(M978&lt;&gt;'Tabelas auxiliares'!$B$236,M978&lt;&gt;'Tabelas auxiliares'!$B$237,M978&lt;&gt;'Tabelas auxiliares'!$C$236,M978&lt;&gt;'Tabelas auxiliares'!$C$237,M978&lt;&gt;'Tabelas auxiliares'!$D$236),"FOLHA DE PESSOAL",IF(Q978='Tabelas auxiliares'!$A$237,"CUSTEIO",IF(Q978='Tabelas auxiliares'!$A$236,"INVESTIMENTO","ERRO - VERIFICAR"))))</f>
        <v/>
      </c>
      <c r="S978" s="64" t="str">
        <f t="shared" si="31"/>
        <v/>
      </c>
    </row>
    <row r="979" spans="17:19" x14ac:dyDescent="0.25">
      <c r="Q979" s="51" t="str">
        <f t="shared" si="30"/>
        <v/>
      </c>
      <c r="R979" s="51" t="str">
        <f>IF(M979="","",IF(AND(M979&lt;&gt;'Tabelas auxiliares'!$B$236,M979&lt;&gt;'Tabelas auxiliares'!$B$237,M979&lt;&gt;'Tabelas auxiliares'!$C$236,M979&lt;&gt;'Tabelas auxiliares'!$C$237,M979&lt;&gt;'Tabelas auxiliares'!$D$236),"FOLHA DE PESSOAL",IF(Q979='Tabelas auxiliares'!$A$237,"CUSTEIO",IF(Q979='Tabelas auxiliares'!$A$236,"INVESTIMENTO","ERRO - VERIFICAR"))))</f>
        <v/>
      </c>
      <c r="S979" s="64" t="str">
        <f t="shared" si="31"/>
        <v/>
      </c>
    </row>
    <row r="980" spans="17:19" x14ac:dyDescent="0.25">
      <c r="Q980" s="51" t="str">
        <f t="shared" si="30"/>
        <v/>
      </c>
      <c r="R980" s="51" t="str">
        <f>IF(M980="","",IF(AND(M980&lt;&gt;'Tabelas auxiliares'!$B$236,M980&lt;&gt;'Tabelas auxiliares'!$B$237,M980&lt;&gt;'Tabelas auxiliares'!$C$236,M980&lt;&gt;'Tabelas auxiliares'!$C$237,M980&lt;&gt;'Tabelas auxiliares'!$D$236),"FOLHA DE PESSOAL",IF(Q980='Tabelas auxiliares'!$A$237,"CUSTEIO",IF(Q980='Tabelas auxiliares'!$A$236,"INVESTIMENTO","ERRO - VERIFICAR"))))</f>
        <v/>
      </c>
      <c r="S980" s="64" t="str">
        <f t="shared" si="31"/>
        <v/>
      </c>
    </row>
    <row r="981" spans="17:19" x14ac:dyDescent="0.25">
      <c r="Q981" s="51" t="str">
        <f t="shared" si="30"/>
        <v/>
      </c>
      <c r="R981" s="51" t="str">
        <f>IF(M981="","",IF(AND(M981&lt;&gt;'Tabelas auxiliares'!$B$236,M981&lt;&gt;'Tabelas auxiliares'!$B$237,M981&lt;&gt;'Tabelas auxiliares'!$C$236,M981&lt;&gt;'Tabelas auxiliares'!$C$237,M981&lt;&gt;'Tabelas auxiliares'!$D$236),"FOLHA DE PESSOAL",IF(Q981='Tabelas auxiliares'!$A$237,"CUSTEIO",IF(Q981='Tabelas auxiliares'!$A$236,"INVESTIMENTO","ERRO - VERIFICAR"))))</f>
        <v/>
      </c>
      <c r="S981" s="64" t="str">
        <f t="shared" si="31"/>
        <v/>
      </c>
    </row>
    <row r="982" spans="17:19" x14ac:dyDescent="0.25">
      <c r="Q982" s="51" t="str">
        <f t="shared" si="30"/>
        <v/>
      </c>
      <c r="R982" s="51" t="str">
        <f>IF(M982="","",IF(AND(M982&lt;&gt;'Tabelas auxiliares'!$B$236,M982&lt;&gt;'Tabelas auxiliares'!$B$237,M982&lt;&gt;'Tabelas auxiliares'!$C$236,M982&lt;&gt;'Tabelas auxiliares'!$C$237,M982&lt;&gt;'Tabelas auxiliares'!$D$236),"FOLHA DE PESSOAL",IF(Q982='Tabelas auxiliares'!$A$237,"CUSTEIO",IF(Q982='Tabelas auxiliares'!$A$236,"INVESTIMENTO","ERRO - VERIFICAR"))))</f>
        <v/>
      </c>
      <c r="S982" s="64" t="str">
        <f t="shared" si="31"/>
        <v/>
      </c>
    </row>
    <row r="983" spans="17:19" x14ac:dyDescent="0.25">
      <c r="Q983" s="51" t="str">
        <f t="shared" si="30"/>
        <v/>
      </c>
      <c r="R983" s="51" t="str">
        <f>IF(M983="","",IF(AND(M983&lt;&gt;'Tabelas auxiliares'!$B$236,M983&lt;&gt;'Tabelas auxiliares'!$B$237,M983&lt;&gt;'Tabelas auxiliares'!$C$236,M983&lt;&gt;'Tabelas auxiliares'!$C$237,M983&lt;&gt;'Tabelas auxiliares'!$D$236),"FOLHA DE PESSOAL",IF(Q983='Tabelas auxiliares'!$A$237,"CUSTEIO",IF(Q983='Tabelas auxiliares'!$A$236,"INVESTIMENTO","ERRO - VERIFICAR"))))</f>
        <v/>
      </c>
      <c r="S983" s="64" t="str">
        <f t="shared" si="31"/>
        <v/>
      </c>
    </row>
    <row r="984" spans="17:19" x14ac:dyDescent="0.25">
      <c r="Q984" s="51" t="str">
        <f t="shared" si="30"/>
        <v/>
      </c>
      <c r="R984" s="51" t="str">
        <f>IF(M984="","",IF(AND(M984&lt;&gt;'Tabelas auxiliares'!$B$236,M984&lt;&gt;'Tabelas auxiliares'!$B$237,M984&lt;&gt;'Tabelas auxiliares'!$C$236,M984&lt;&gt;'Tabelas auxiliares'!$C$237,M984&lt;&gt;'Tabelas auxiliares'!$D$236),"FOLHA DE PESSOAL",IF(Q984='Tabelas auxiliares'!$A$237,"CUSTEIO",IF(Q984='Tabelas auxiliares'!$A$236,"INVESTIMENTO","ERRO - VERIFICAR"))))</f>
        <v/>
      </c>
      <c r="S984" s="64" t="str">
        <f t="shared" si="31"/>
        <v/>
      </c>
    </row>
    <row r="985" spans="17:19" x14ac:dyDescent="0.25">
      <c r="Q985" s="51" t="str">
        <f t="shared" si="30"/>
        <v/>
      </c>
      <c r="R985" s="51" t="str">
        <f>IF(M985="","",IF(AND(M985&lt;&gt;'Tabelas auxiliares'!$B$236,M985&lt;&gt;'Tabelas auxiliares'!$B$237,M985&lt;&gt;'Tabelas auxiliares'!$C$236,M985&lt;&gt;'Tabelas auxiliares'!$C$237,M985&lt;&gt;'Tabelas auxiliares'!$D$236),"FOLHA DE PESSOAL",IF(Q985='Tabelas auxiliares'!$A$237,"CUSTEIO",IF(Q985='Tabelas auxiliares'!$A$236,"INVESTIMENTO","ERRO - VERIFICAR"))))</f>
        <v/>
      </c>
      <c r="S985" s="64" t="str">
        <f t="shared" si="31"/>
        <v/>
      </c>
    </row>
    <row r="986" spans="17:19" x14ac:dyDescent="0.25">
      <c r="Q986" s="51" t="str">
        <f t="shared" si="30"/>
        <v/>
      </c>
      <c r="R986" s="51" t="str">
        <f>IF(M986="","",IF(AND(M986&lt;&gt;'Tabelas auxiliares'!$B$236,M986&lt;&gt;'Tabelas auxiliares'!$B$237,M986&lt;&gt;'Tabelas auxiliares'!$C$236,M986&lt;&gt;'Tabelas auxiliares'!$C$237,M986&lt;&gt;'Tabelas auxiliares'!$D$236),"FOLHA DE PESSOAL",IF(Q986='Tabelas auxiliares'!$A$237,"CUSTEIO",IF(Q986='Tabelas auxiliares'!$A$236,"INVESTIMENTO","ERRO - VERIFICAR"))))</f>
        <v/>
      </c>
      <c r="S986" s="64" t="str">
        <f t="shared" si="31"/>
        <v/>
      </c>
    </row>
    <row r="987" spans="17:19" x14ac:dyDescent="0.25">
      <c r="Q987" s="51" t="str">
        <f t="shared" si="30"/>
        <v/>
      </c>
      <c r="R987" s="51" t="str">
        <f>IF(M987="","",IF(AND(M987&lt;&gt;'Tabelas auxiliares'!$B$236,M987&lt;&gt;'Tabelas auxiliares'!$B$237,M987&lt;&gt;'Tabelas auxiliares'!$C$236,M987&lt;&gt;'Tabelas auxiliares'!$C$237,M987&lt;&gt;'Tabelas auxiliares'!$D$236),"FOLHA DE PESSOAL",IF(Q987='Tabelas auxiliares'!$A$237,"CUSTEIO",IF(Q987='Tabelas auxiliares'!$A$236,"INVESTIMENTO","ERRO - VERIFICAR"))))</f>
        <v/>
      </c>
      <c r="S987" s="64" t="str">
        <f t="shared" si="31"/>
        <v/>
      </c>
    </row>
    <row r="988" spans="17:19" x14ac:dyDescent="0.25">
      <c r="Q988" s="51" t="str">
        <f t="shared" si="30"/>
        <v/>
      </c>
      <c r="R988" s="51" t="str">
        <f>IF(M988="","",IF(AND(M988&lt;&gt;'Tabelas auxiliares'!$B$236,M988&lt;&gt;'Tabelas auxiliares'!$B$237,M988&lt;&gt;'Tabelas auxiliares'!$C$236,M988&lt;&gt;'Tabelas auxiliares'!$C$237,M988&lt;&gt;'Tabelas auxiliares'!$D$236),"FOLHA DE PESSOAL",IF(Q988='Tabelas auxiliares'!$A$237,"CUSTEIO",IF(Q988='Tabelas auxiliares'!$A$236,"INVESTIMENTO","ERRO - VERIFICAR"))))</f>
        <v/>
      </c>
      <c r="S988" s="64" t="str">
        <f t="shared" si="31"/>
        <v/>
      </c>
    </row>
    <row r="989" spans="17:19" x14ac:dyDescent="0.25">
      <c r="Q989" s="51" t="str">
        <f t="shared" si="30"/>
        <v/>
      </c>
      <c r="R989" s="51" t="str">
        <f>IF(M989="","",IF(AND(M989&lt;&gt;'Tabelas auxiliares'!$B$236,M989&lt;&gt;'Tabelas auxiliares'!$B$237,M989&lt;&gt;'Tabelas auxiliares'!$C$236,M989&lt;&gt;'Tabelas auxiliares'!$C$237,M989&lt;&gt;'Tabelas auxiliares'!$D$236),"FOLHA DE PESSOAL",IF(Q989='Tabelas auxiliares'!$A$237,"CUSTEIO",IF(Q989='Tabelas auxiliares'!$A$236,"INVESTIMENTO","ERRO - VERIFICAR"))))</f>
        <v/>
      </c>
      <c r="S989" s="64" t="str">
        <f t="shared" si="31"/>
        <v/>
      </c>
    </row>
    <row r="990" spans="17:19" x14ac:dyDescent="0.25">
      <c r="Q990" s="51" t="str">
        <f t="shared" si="30"/>
        <v/>
      </c>
      <c r="R990" s="51" t="str">
        <f>IF(M990="","",IF(AND(M990&lt;&gt;'Tabelas auxiliares'!$B$236,M990&lt;&gt;'Tabelas auxiliares'!$B$237,M990&lt;&gt;'Tabelas auxiliares'!$C$236,M990&lt;&gt;'Tabelas auxiliares'!$C$237,M990&lt;&gt;'Tabelas auxiliares'!$D$236),"FOLHA DE PESSOAL",IF(Q990='Tabelas auxiliares'!$A$237,"CUSTEIO",IF(Q990='Tabelas auxiliares'!$A$236,"INVESTIMENTO","ERRO - VERIFICAR"))))</f>
        <v/>
      </c>
      <c r="S990" s="64" t="str">
        <f t="shared" si="31"/>
        <v/>
      </c>
    </row>
    <row r="991" spans="17:19" x14ac:dyDescent="0.25">
      <c r="Q991" s="51" t="str">
        <f t="shared" si="30"/>
        <v/>
      </c>
      <c r="R991" s="51" t="str">
        <f>IF(M991="","",IF(AND(M991&lt;&gt;'Tabelas auxiliares'!$B$236,M991&lt;&gt;'Tabelas auxiliares'!$B$237,M991&lt;&gt;'Tabelas auxiliares'!$C$236,M991&lt;&gt;'Tabelas auxiliares'!$C$237,M991&lt;&gt;'Tabelas auxiliares'!$D$236),"FOLHA DE PESSOAL",IF(Q991='Tabelas auxiliares'!$A$237,"CUSTEIO",IF(Q991='Tabelas auxiliares'!$A$236,"INVESTIMENTO","ERRO - VERIFICAR"))))</f>
        <v/>
      </c>
      <c r="S991" s="64" t="str">
        <f t="shared" si="31"/>
        <v/>
      </c>
    </row>
    <row r="992" spans="17:19" x14ac:dyDescent="0.25">
      <c r="Q992" s="51" t="str">
        <f t="shared" si="30"/>
        <v/>
      </c>
      <c r="R992" s="51" t="str">
        <f>IF(M992="","",IF(AND(M992&lt;&gt;'Tabelas auxiliares'!$B$236,M992&lt;&gt;'Tabelas auxiliares'!$B$237,M992&lt;&gt;'Tabelas auxiliares'!$C$236,M992&lt;&gt;'Tabelas auxiliares'!$C$237,M992&lt;&gt;'Tabelas auxiliares'!$D$236),"FOLHA DE PESSOAL",IF(Q992='Tabelas auxiliares'!$A$237,"CUSTEIO",IF(Q992='Tabelas auxiliares'!$A$236,"INVESTIMENTO","ERRO - VERIFICAR"))))</f>
        <v/>
      </c>
      <c r="S992" s="64" t="str">
        <f t="shared" si="31"/>
        <v/>
      </c>
    </row>
    <row r="993" spans="1:19" x14ac:dyDescent="0.25">
      <c r="Q993" s="51" t="str">
        <f t="shared" si="30"/>
        <v/>
      </c>
      <c r="R993" s="51" t="str">
        <f>IF(M993="","",IF(AND(M993&lt;&gt;'Tabelas auxiliares'!$B$236,M993&lt;&gt;'Tabelas auxiliares'!$B$237,M993&lt;&gt;'Tabelas auxiliares'!$C$236,M993&lt;&gt;'Tabelas auxiliares'!$C$237,M993&lt;&gt;'Tabelas auxiliares'!$D$236),"FOLHA DE PESSOAL",IF(Q993='Tabelas auxiliares'!$A$237,"CUSTEIO",IF(Q993='Tabelas auxiliares'!$A$236,"INVESTIMENTO","ERRO - VERIFICAR"))))</f>
        <v/>
      </c>
      <c r="S993" s="64" t="str">
        <f t="shared" si="31"/>
        <v/>
      </c>
    </row>
    <row r="994" spans="1:19" x14ac:dyDescent="0.25">
      <c r="Q994" s="51" t="str">
        <f t="shared" si="30"/>
        <v/>
      </c>
      <c r="R994" s="51" t="str">
        <f>IF(M994="","",IF(AND(M994&lt;&gt;'Tabelas auxiliares'!$B$236,M994&lt;&gt;'Tabelas auxiliares'!$B$237,M994&lt;&gt;'Tabelas auxiliares'!$C$236,M994&lt;&gt;'Tabelas auxiliares'!$C$237,M994&lt;&gt;'Tabelas auxiliares'!$D$236),"FOLHA DE PESSOAL",IF(Q994='Tabelas auxiliares'!$A$237,"CUSTEIO",IF(Q994='Tabelas auxiliares'!$A$236,"INVESTIMENTO","ERRO - VERIFICAR"))))</f>
        <v/>
      </c>
      <c r="S994" s="64" t="str">
        <f t="shared" si="31"/>
        <v/>
      </c>
    </row>
    <row r="995" spans="1:19" x14ac:dyDescent="0.25">
      <c r="Q995" s="51" t="str">
        <f t="shared" si="30"/>
        <v/>
      </c>
      <c r="R995" s="51" t="str">
        <f>IF(M995="","",IF(AND(M995&lt;&gt;'Tabelas auxiliares'!$B$236,M995&lt;&gt;'Tabelas auxiliares'!$B$237,M995&lt;&gt;'Tabelas auxiliares'!$C$236,M995&lt;&gt;'Tabelas auxiliares'!$C$237,M995&lt;&gt;'Tabelas auxiliares'!$D$236),"FOLHA DE PESSOAL",IF(Q995='Tabelas auxiliares'!$A$237,"CUSTEIO",IF(Q995='Tabelas auxiliares'!$A$236,"INVESTIMENTO","ERRO - VERIFICAR"))))</f>
        <v/>
      </c>
      <c r="S995" s="64" t="str">
        <f t="shared" si="31"/>
        <v/>
      </c>
    </row>
    <row r="996" spans="1:19" x14ac:dyDescent="0.25">
      <c r="Q996" s="51" t="str">
        <f t="shared" si="30"/>
        <v/>
      </c>
      <c r="R996" s="51" t="str">
        <f>IF(M996="","",IF(AND(M996&lt;&gt;'Tabelas auxiliares'!$B$236,M996&lt;&gt;'Tabelas auxiliares'!$B$237,M996&lt;&gt;'Tabelas auxiliares'!$C$236,M996&lt;&gt;'Tabelas auxiliares'!$C$237,M996&lt;&gt;'Tabelas auxiliares'!$D$236),"FOLHA DE PESSOAL",IF(Q996='Tabelas auxiliares'!$A$237,"CUSTEIO",IF(Q996='Tabelas auxiliares'!$A$236,"INVESTIMENTO","ERRO - VERIFICAR"))))</f>
        <v/>
      </c>
      <c r="S996" s="64" t="str">
        <f t="shared" si="31"/>
        <v/>
      </c>
    </row>
    <row r="997" spans="1:19" x14ac:dyDescent="0.25">
      <c r="Q997" s="51" t="str">
        <f t="shared" si="30"/>
        <v/>
      </c>
      <c r="R997" s="51" t="str">
        <f>IF(M997="","",IF(AND(M997&lt;&gt;'Tabelas auxiliares'!$B$236,M997&lt;&gt;'Tabelas auxiliares'!$B$237,M997&lt;&gt;'Tabelas auxiliares'!$C$236,M997&lt;&gt;'Tabelas auxiliares'!$C$237,M997&lt;&gt;'Tabelas auxiliares'!$D$236),"FOLHA DE PESSOAL",IF(Q997='Tabelas auxiliares'!$A$237,"CUSTEIO",IF(Q997='Tabelas auxiliares'!$A$236,"INVESTIMENTO","ERRO - VERIFICAR"))))</f>
        <v/>
      </c>
      <c r="S997" s="64" t="str">
        <f t="shared" si="31"/>
        <v/>
      </c>
    </row>
    <row r="998" spans="1:19" x14ac:dyDescent="0.25">
      <c r="Q998" s="51" t="str">
        <f t="shared" si="30"/>
        <v/>
      </c>
      <c r="R998" s="51" t="str">
        <f>IF(M998="","",IF(AND(M998&lt;&gt;'Tabelas auxiliares'!$B$236,M998&lt;&gt;'Tabelas auxiliares'!$B$237,M998&lt;&gt;'Tabelas auxiliares'!$C$236,M998&lt;&gt;'Tabelas auxiliares'!$C$237,M998&lt;&gt;'Tabelas auxiliares'!$D$236),"FOLHA DE PESSOAL",IF(Q998='Tabelas auxiliares'!$A$237,"CUSTEIO",IF(Q998='Tabelas auxiliares'!$A$236,"INVESTIMENTO","ERRO - VERIFICAR"))))</f>
        <v/>
      </c>
      <c r="S998" s="64" t="str">
        <f t="shared" si="31"/>
        <v/>
      </c>
    </row>
    <row r="999" spans="1:19" x14ac:dyDescent="0.25">
      <c r="Q999" s="51" t="str">
        <f t="shared" si="30"/>
        <v/>
      </c>
      <c r="R999" s="51" t="str">
        <f>IF(M999="","",IF(AND(M999&lt;&gt;'Tabelas auxiliares'!$B$236,M999&lt;&gt;'Tabelas auxiliares'!$B$237,M999&lt;&gt;'Tabelas auxiliares'!$C$236,M999&lt;&gt;'Tabelas auxiliares'!$C$237,M999&lt;&gt;'Tabelas auxiliares'!$D$236),"FOLHA DE PESSOAL",IF(Q999='Tabelas auxiliares'!$A$237,"CUSTEIO",IF(Q999='Tabelas auxiliares'!$A$236,"INVESTIMENTO","ERRO - VERIFICAR"))))</f>
        <v/>
      </c>
      <c r="S999" s="64" t="str">
        <f t="shared" si="31"/>
        <v/>
      </c>
    </row>
    <row r="1000" spans="1:19" x14ac:dyDescent="0.25">
      <c r="Q1000" s="51" t="str">
        <f t="shared" si="30"/>
        <v/>
      </c>
      <c r="R1000" s="51" t="str">
        <f>IF(M1000="","",IF(AND(M1000&lt;&gt;'Tabelas auxiliares'!$B$236,M1000&lt;&gt;'Tabelas auxiliares'!$B$237,M1000&lt;&gt;'Tabelas auxiliares'!$C$236,M1000&lt;&gt;'Tabelas auxiliares'!$C$237,M1000&lt;&gt;'Tabelas auxiliares'!$D$236),"FOLHA DE PESSOAL",IF(Q1000='Tabelas auxiliares'!$A$237,"CUSTEIO",IF(Q1000='Tabelas auxiliares'!$A$236,"INVESTIMENTO","ERRO - VERIFICAR"))))</f>
        <v/>
      </c>
      <c r="S1000" s="64" t="str">
        <f t="shared" si="31"/>
        <v/>
      </c>
    </row>
    <row r="1001" spans="1:19" x14ac:dyDescent="0.25">
      <c r="A1001" s="57"/>
      <c r="B1001" s="57"/>
      <c r="C1001" s="57"/>
      <c r="D1001" s="57"/>
      <c r="E1001" s="57"/>
      <c r="F1001" s="57"/>
      <c r="G1001" s="57"/>
      <c r="H1001" s="57"/>
      <c r="I1001" s="57"/>
      <c r="J1001" s="57"/>
      <c r="K1001" s="57"/>
      <c r="L1001" s="57" t="s">
        <v>98</v>
      </c>
      <c r="M1001" s="57"/>
      <c r="N1001" s="57"/>
      <c r="O1001" s="57"/>
      <c r="P1001" s="57"/>
      <c r="Q1001" s="57"/>
      <c r="R1001" s="57"/>
      <c r="S1001" s="57"/>
    </row>
  </sheetData>
  <sheetProtection algorithmName="SHA-512" hashValue="k427vttwQ2kp1iiqabz6yyoPSVxfnqnO162b/AEd6gMsi+dW6+qZsu02enzrkjyngAwIIfPDiRkLxc11v+2/kA==" saltValue="eWWgsJPGledasQEp3td01A==" spinCount="100000" sheet="1" autoFilter="0"/>
  <autoFilter ref="A3:X1001"/>
  <mergeCells count="2">
    <mergeCell ref="A1:B2"/>
    <mergeCell ref="T1:T2"/>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2</vt:i4>
      </vt:variant>
    </vt:vector>
  </HeadingPairs>
  <TitlesOfParts>
    <vt:vector size="14" baseType="lpstr">
      <vt:lpstr>Origem dos recursos</vt:lpstr>
      <vt:lpstr>Orçamento distribuído</vt:lpstr>
      <vt:lpstr>Remanejamentos entre AEO</vt:lpstr>
      <vt:lpstr>Distribuição TRI</vt:lpstr>
      <vt:lpstr>1. Pré-Empenhos</vt:lpstr>
      <vt:lpstr>2. Empenhos LOA UFABC 2023</vt:lpstr>
      <vt:lpstr>Saldos CUSTEIO AEO LOA 23</vt:lpstr>
      <vt:lpstr>Saldos INVESTIMENTO AEO LOA 23</vt:lpstr>
      <vt:lpstr>2.1 DESCENTRALIZAÇÕES 2023</vt:lpstr>
      <vt:lpstr>3. Empenhos LOA UFABC RPNP</vt:lpstr>
      <vt:lpstr>3.1 Empenhos DESCENTR RPNP</vt:lpstr>
      <vt:lpstr>Tabelas auxiliares</vt:lpstr>
      <vt:lpstr>'Distribuição TRI'!OLE_LINK1</vt:lpstr>
      <vt:lpstr>'Orçamento distribuído'!Titulos_de_impressao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de Miranda Sampaio</dc:creator>
  <cp:lastModifiedBy>UFABC</cp:lastModifiedBy>
  <dcterms:created xsi:type="dcterms:W3CDTF">2023-02-14T18:11:45Z</dcterms:created>
  <dcterms:modified xsi:type="dcterms:W3CDTF">2023-10-24T19:17:33Z</dcterms:modified>
</cp:coreProperties>
</file>